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Ex4.xml" ContentType="application/vnd.ms-office.chartex+xml"/>
  <Override PartName="/xl/charts/style15.xml" ContentType="application/vnd.ms-office.chartstyle+xml"/>
  <Override PartName="/xl/charts/colors15.xml" ContentType="application/vnd.ms-office.chartcolorstyle+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mines-paristech.local\Sophia\Students\Students\kplakoo\Mes documents\aisesa\aisesa2\aisesa-streamlit\"/>
    </mc:Choice>
  </mc:AlternateContent>
  <xr:revisionPtr revIDLastSave="0" documentId="13_ncr:1_{DCE72558-ACD4-4CA5-8D3A-BAF583271658}" xr6:coauthVersionLast="36" xr6:coauthVersionMax="36" xr10:uidLastSave="{00000000-0000-0000-0000-000000000000}"/>
  <bookViews>
    <workbookView xWindow="11685" yWindow="0" windowWidth="4740" windowHeight="7425" tabRatio="828" xr2:uid="{00000000-000D-0000-FFFF-FFFF00000000}"/>
  </bookViews>
  <sheets>
    <sheet name="studies.csv" sheetId="14" r:id="rId1"/>
    <sheet name="study_tools" sheetId="18" r:id="rId2"/>
    <sheet name="study_countries" sheetId="19" r:id="rId3"/>
    <sheet name="study_pools" sheetId="20" r:id="rId4"/>
    <sheet name="countries.csv" sheetId="15" r:id="rId5"/>
    <sheet name="power_pools.csv" sheetId="16" r:id="rId6"/>
    <sheet name="tools.csv" sheetId="17" r:id="rId7"/>
    <sheet name="iso_code" sheetId="22" r:id="rId8"/>
    <sheet name="tools_detaill" sheetId="12" state="hidden" r:id="rId9"/>
    <sheet name="models_list_studies" sheetId="1" state="hidden" r:id="rId10"/>
    <sheet name="distribution_tool" sheetId="2" state="hidden" r:id="rId11"/>
    <sheet name="countries_study" sheetId="6" state="hidden" r:id="rId12"/>
    <sheet name="analysis" sheetId="3" state="hidden" r:id="rId13"/>
    <sheet name="Feuil6" sheetId="7" state="hidden" r:id="rId14"/>
    <sheet name="African_power_pools" sheetId="13" state="hidden" r:id="rId15"/>
  </sheets>
  <definedNames>
    <definedName name="_xlchart.v2.14" hidden="1">analysis!$A$128:$A$131</definedName>
    <definedName name="_xlchart.v2.15" hidden="1">analysis!$B$127</definedName>
    <definedName name="_xlchart.v2.16" hidden="1">analysis!$B$128:$B$131</definedName>
    <definedName name="_xlchart.v5.0" hidden="1">countries_study!$A$22</definedName>
    <definedName name="_xlchart.v5.1" hidden="1">countries_study!$A$23:$A$79</definedName>
    <definedName name="_xlchart.v5.10" hidden="1">countries_study!$B$103</definedName>
    <definedName name="_xlchart.v5.11" hidden="1">countries_study!$B$104:$B$163</definedName>
    <definedName name="_xlchart.v5.12" hidden="1">countries_study!$C$103</definedName>
    <definedName name="_xlchart.v5.13" hidden="1">countries_study!$C$104:$C$163</definedName>
    <definedName name="_xlchart.v5.2" hidden="1">countries_study!$B$22</definedName>
    <definedName name="_xlchart.v5.3" hidden="1">countries_study!$B$23:$B$79</definedName>
    <definedName name="_xlchart.v5.4" hidden="1">countries_study!$A$174</definedName>
    <definedName name="_xlchart.v5.5" hidden="1">countries_study!$A$175:$A$198</definedName>
    <definedName name="_xlchart.v5.6" hidden="1">countries_study!$B$174</definedName>
    <definedName name="_xlchart.v5.7" hidden="1">countries_study!$B$175:$B$198</definedName>
    <definedName name="_xlchart.v5.8" hidden="1">countries_study!$A$103</definedName>
    <definedName name="_xlchart.v5.9" hidden="1">countries_study!$A$104:$A$163</definedName>
    <definedName name="_xleta.XLOOKUP" hidden="1" xlm="1">#NAME?</definedName>
  </definedNames>
  <calcPr calcId="191028"/>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70" i="19" l="1"/>
  <c r="E670" i="19"/>
  <c r="D669" i="19"/>
  <c r="E669" i="19"/>
  <c r="D668" i="19"/>
  <c r="E668" i="19"/>
  <c r="I78" i="14" a="1"/>
  <c r="I78" i="14" s="1"/>
  <c r="I79" i="14" a="1"/>
  <c r="I79" i="14" s="1"/>
  <c r="I80" i="14" a="1"/>
  <c r="I80" i="14" s="1"/>
  <c r="I81" i="14" a="1"/>
  <c r="I81" i="14" s="1"/>
  <c r="D667" i="19"/>
  <c r="E667" i="19"/>
  <c r="I2" i="14" a="1"/>
  <c r="I2" i="14" s="1"/>
  <c r="I3" i="14" a="1"/>
  <c r="I3" i="14" s="1"/>
  <c r="I4" i="14" a="1"/>
  <c r="I4" i="14" s="1"/>
  <c r="I5" i="14" a="1"/>
  <c r="I5" i="14" s="1"/>
  <c r="I6" i="14" a="1"/>
  <c r="I6" i="14" s="1"/>
  <c r="I7" i="14" a="1"/>
  <c r="I7" i="14" s="1"/>
  <c r="I8" i="14" a="1"/>
  <c r="I8" i="14" s="1"/>
  <c r="I9" i="14" a="1"/>
  <c r="I9" i="14" s="1"/>
  <c r="I10" i="14" a="1"/>
  <c r="I10" i="14" s="1"/>
  <c r="I11" i="14" a="1"/>
  <c r="I11" i="14" s="1"/>
  <c r="I12" i="14" a="1"/>
  <c r="I12" i="14" s="1"/>
  <c r="I13" i="14" a="1"/>
  <c r="I13" i="14" s="1"/>
  <c r="I14" i="14" a="1"/>
  <c r="I14" i="14" s="1"/>
  <c r="I15" i="14" a="1"/>
  <c r="I15" i="14" s="1"/>
  <c r="I16" i="14" a="1"/>
  <c r="I16" i="14" s="1"/>
  <c r="I17" i="14" a="1"/>
  <c r="I17" i="14" s="1"/>
  <c r="I18" i="14" a="1"/>
  <c r="I18" i="14" s="1"/>
  <c r="I19" i="14" a="1"/>
  <c r="I19" i="14" s="1"/>
  <c r="I20" i="14" a="1"/>
  <c r="I20" i="14" s="1"/>
  <c r="I21" i="14" a="1"/>
  <c r="I21" i="14" s="1"/>
  <c r="I22" i="14" a="1"/>
  <c r="I22" i="14" s="1"/>
  <c r="I23" i="14" a="1"/>
  <c r="I23" i="14" s="1"/>
  <c r="I24" i="14" a="1"/>
  <c r="I24" i="14" s="1"/>
  <c r="I25" i="14" a="1"/>
  <c r="I25" i="14" s="1"/>
  <c r="I26" i="14" a="1"/>
  <c r="I26" i="14" s="1"/>
  <c r="I27" i="14" a="1"/>
  <c r="I27" i="14" s="1"/>
  <c r="I28" i="14" a="1"/>
  <c r="I28" i="14" s="1"/>
  <c r="I29" i="14" a="1"/>
  <c r="I29" i="14" s="1"/>
  <c r="I30" i="14" a="1"/>
  <c r="I30" i="14" s="1"/>
  <c r="I31" i="14" a="1"/>
  <c r="I31" i="14" s="1"/>
  <c r="I32" i="14" a="1"/>
  <c r="I32" i="14" s="1"/>
  <c r="I33" i="14" a="1"/>
  <c r="I33" i="14" s="1"/>
  <c r="I34" i="14" a="1"/>
  <c r="I34" i="14" s="1"/>
  <c r="I35" i="14" a="1"/>
  <c r="I35" i="14" s="1"/>
  <c r="I36" i="14" a="1"/>
  <c r="I36" i="14" s="1"/>
  <c r="I37" i="14" a="1"/>
  <c r="I37" i="14" s="1"/>
  <c r="I38" i="14" a="1"/>
  <c r="I38" i="14" s="1"/>
  <c r="I39" i="14" a="1"/>
  <c r="I39" i="14" s="1"/>
  <c r="I40" i="14" a="1"/>
  <c r="I40" i="14" s="1"/>
  <c r="I41" i="14" a="1"/>
  <c r="I41" i="14" s="1"/>
  <c r="I42" i="14" a="1"/>
  <c r="I42" i="14" s="1"/>
  <c r="I43" i="14" a="1"/>
  <c r="I43" i="14" s="1"/>
  <c r="I44" i="14" a="1"/>
  <c r="I44" i="14" s="1"/>
  <c r="I45" i="14" a="1"/>
  <c r="I45" i="14" s="1"/>
  <c r="I46" i="14" a="1"/>
  <c r="I46" i="14" s="1"/>
  <c r="I47" i="14" a="1"/>
  <c r="I47" i="14" s="1"/>
  <c r="I48" i="14" a="1"/>
  <c r="I48" i="14" s="1"/>
  <c r="I49" i="14" a="1"/>
  <c r="I49" i="14" s="1"/>
  <c r="I50" i="14" a="1"/>
  <c r="I50" i="14" s="1"/>
  <c r="I51" i="14" a="1"/>
  <c r="I51" i="14" s="1"/>
  <c r="I52" i="14" a="1"/>
  <c r="I52" i="14" s="1"/>
  <c r="I53" i="14" a="1"/>
  <c r="I53" i="14" s="1"/>
  <c r="I54" i="14" a="1"/>
  <c r="I54" i="14" s="1"/>
  <c r="I55" i="14" a="1"/>
  <c r="I55" i="14" s="1"/>
  <c r="I56" i="14" a="1"/>
  <c r="I56" i="14" s="1"/>
  <c r="I57" i="14" a="1"/>
  <c r="I57" i="14" s="1"/>
  <c r="I58" i="14" a="1"/>
  <c r="I58" i="14" s="1"/>
  <c r="I59" i="14" a="1"/>
  <c r="I59" i="14" s="1"/>
  <c r="I60" i="14" a="1"/>
  <c r="I60" i="14" s="1"/>
  <c r="I61" i="14" a="1"/>
  <c r="I61" i="14" s="1"/>
  <c r="I62" i="14" a="1"/>
  <c r="I62" i="14" s="1"/>
  <c r="I63" i="14" a="1"/>
  <c r="I63" i="14" s="1"/>
  <c r="I64" i="14" a="1"/>
  <c r="I64" i="14" s="1"/>
  <c r="I65" i="14" a="1"/>
  <c r="I65" i="14" s="1"/>
  <c r="I66" i="14" a="1"/>
  <c r="I66" i="14" s="1"/>
  <c r="I67" i="14" a="1"/>
  <c r="I67" i="14" s="1"/>
  <c r="I68" i="14" a="1"/>
  <c r="I68" i="14" s="1"/>
  <c r="I69" i="14" a="1"/>
  <c r="I69" i="14" s="1"/>
  <c r="I70" i="14" a="1"/>
  <c r="I70" i="14" s="1"/>
  <c r="I71" i="14" a="1"/>
  <c r="I71" i="14" s="1"/>
  <c r="I72" i="14" a="1"/>
  <c r="I72" i="14" s="1"/>
  <c r="I73" i="14" a="1"/>
  <c r="I73" i="14" s="1"/>
  <c r="I74" i="14" a="1"/>
  <c r="I74" i="14" s="1"/>
  <c r="I75" i="14" a="1"/>
  <c r="I75" i="14" s="1"/>
  <c r="I76" i="14" a="1"/>
  <c r="I76" i="14" s="1"/>
  <c r="I77" i="14" a="1"/>
  <c r="I77" i="14" s="1"/>
  <c r="D666" i="19"/>
  <c r="E666" i="19"/>
  <c r="D665" i="19"/>
  <c r="E665" i="19"/>
  <c r="D664" i="19"/>
  <c r="E664" i="19"/>
  <c r="D663" i="19"/>
  <c r="E663" i="19"/>
  <c r="D662" i="19" l="1"/>
  <c r="E662" i="19"/>
  <c r="J73" i="14"/>
  <c r="J74" i="14"/>
  <c r="J75" i="14"/>
  <c r="J76" i="14"/>
  <c r="J77" i="14"/>
  <c r="J78" i="14"/>
  <c r="J79" i="14"/>
  <c r="J80" i="14"/>
  <c r="J81" i="14"/>
  <c r="J72" i="14"/>
  <c r="D661" i="19"/>
  <c r="E661" i="19"/>
  <c r="J71" i="14"/>
  <c r="D660" i="19"/>
  <c r="E660" i="19"/>
  <c r="J70" i="14"/>
  <c r="D659" i="19"/>
  <c r="E659" i="19"/>
  <c r="J69" i="14"/>
  <c r="E658" i="19"/>
  <c r="D658" i="19"/>
  <c r="P5" i="17"/>
  <c r="J68" i="14"/>
  <c r="E650" i="19"/>
  <c r="E651" i="19"/>
  <c r="E652" i="19"/>
  <c r="E653" i="19"/>
  <c r="E654" i="19"/>
  <c r="E655" i="19"/>
  <c r="E656" i="19"/>
  <c r="E657" i="19"/>
  <c r="D650" i="19"/>
  <c r="D651" i="19"/>
  <c r="D652" i="19"/>
  <c r="D653" i="19"/>
  <c r="D654" i="19"/>
  <c r="D655" i="19"/>
  <c r="D656" i="19"/>
  <c r="D657" i="19"/>
  <c r="J67" i="14"/>
  <c r="E649" i="19"/>
  <c r="D649" i="19"/>
  <c r="J66" i="14"/>
  <c r="E648"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2" i="19"/>
  <c r="J65" i="14" l="1"/>
  <c r="J64" i="14"/>
  <c r="E620" i="19"/>
  <c r="E621" i="19"/>
  <c r="E622" i="19"/>
  <c r="E623" i="19"/>
  <c r="E624" i="19"/>
  <c r="E625" i="19"/>
  <c r="E626" i="19"/>
  <c r="E627" i="19"/>
  <c r="E628" i="19"/>
  <c r="E629" i="19"/>
  <c r="E630" i="19"/>
  <c r="E631" i="19"/>
  <c r="E632" i="19"/>
  <c r="E633" i="19"/>
  <c r="E634" i="19"/>
  <c r="E635" i="19"/>
  <c r="E636" i="19"/>
  <c r="E637" i="19"/>
  <c r="E638" i="19"/>
  <c r="E639" i="19"/>
  <c r="E640" i="19"/>
  <c r="E641" i="19"/>
  <c r="E642" i="19"/>
  <c r="E643" i="19"/>
  <c r="E644" i="19"/>
  <c r="E645" i="19"/>
  <c r="E646" i="19"/>
  <c r="E647" i="19"/>
  <c r="J57" i="14" l="1"/>
  <c r="E610" i="19"/>
  <c r="E611" i="19"/>
  <c r="E612" i="19"/>
  <c r="E613" i="19"/>
  <c r="E614" i="19"/>
  <c r="E615" i="19"/>
  <c r="E616" i="19"/>
  <c r="E617" i="19"/>
  <c r="E618" i="19"/>
  <c r="E619" i="19"/>
  <c r="E571" i="19"/>
  <c r="E572" i="19"/>
  <c r="E573" i="19"/>
  <c r="E574" i="19"/>
  <c r="E575" i="19"/>
  <c r="E576" i="19"/>
  <c r="E577" i="19"/>
  <c r="E578" i="19"/>
  <c r="E579" i="19"/>
  <c r="E580" i="19"/>
  <c r="E581" i="19"/>
  <c r="E582" i="19"/>
  <c r="E583" i="19"/>
  <c r="E584" i="19"/>
  <c r="E585" i="19"/>
  <c r="E586" i="19"/>
  <c r="E587" i="19"/>
  <c r="E588" i="19"/>
  <c r="E589" i="19"/>
  <c r="E590" i="19"/>
  <c r="E591" i="19"/>
  <c r="E592" i="19"/>
  <c r="E593" i="19"/>
  <c r="E594" i="19"/>
  <c r="E595" i="19"/>
  <c r="E596" i="19"/>
  <c r="E597" i="19"/>
  <c r="E598" i="19"/>
  <c r="E599" i="19"/>
  <c r="E600" i="19"/>
  <c r="E601" i="19"/>
  <c r="E602" i="19"/>
  <c r="E603" i="19"/>
  <c r="E604" i="19"/>
  <c r="E605" i="19"/>
  <c r="E606" i="19"/>
  <c r="E607" i="19"/>
  <c r="E608" i="19"/>
  <c r="E609" i="19"/>
  <c r="J52" i="14"/>
  <c r="E565" i="19"/>
  <c r="E566" i="19"/>
  <c r="E567" i="19"/>
  <c r="E568" i="19"/>
  <c r="E569" i="19"/>
  <c r="E570" i="19"/>
  <c r="E564" i="19"/>
  <c r="E563" i="19"/>
  <c r="E559" i="19"/>
  <c r="E560" i="19"/>
  <c r="E561" i="19"/>
  <c r="E562" i="19"/>
  <c r="E558" i="19"/>
  <c r="E554" i="19" l="1"/>
  <c r="E555" i="19"/>
  <c r="E556" i="19"/>
  <c r="E557" i="19"/>
  <c r="E553" i="19"/>
  <c r="E552" i="19"/>
  <c r="E551" i="19"/>
  <c r="E550" i="19"/>
  <c r="E548" i="19"/>
  <c r="E549" i="19"/>
  <c r="E546" i="19" l="1"/>
  <c r="E547" i="19"/>
  <c r="E545" i="19"/>
  <c r="E542" i="19" l="1"/>
  <c r="E543" i="19"/>
  <c r="E544" i="19"/>
  <c r="E541" i="19"/>
  <c r="E540" i="19"/>
  <c r="E539" i="19" l="1"/>
  <c r="E538" i="19"/>
  <c r="E537" i="19"/>
  <c r="E532" i="19" l="1"/>
  <c r="E533" i="19"/>
  <c r="E534" i="19"/>
  <c r="E535" i="19"/>
  <c r="E536" i="19"/>
  <c r="E531" i="19"/>
  <c r="E530" i="19"/>
  <c r="E529" i="19"/>
  <c r="E528" i="19"/>
  <c r="E527" i="19"/>
  <c r="E526" i="19"/>
  <c r="E525" i="19"/>
  <c r="E524" i="19"/>
  <c r="H3" i="15"/>
  <c r="H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2" i="15"/>
  <c r="E523" i="19"/>
  <c r="J12" i="14"/>
  <c r="E475" i="19"/>
  <c r="E476" i="19"/>
  <c r="E477" i="19"/>
  <c r="E478" i="19"/>
  <c r="E479" i="19"/>
  <c r="E480" i="19"/>
  <c r="E481" i="19"/>
  <c r="E482" i="19"/>
  <c r="E483" i="19"/>
  <c r="E484" i="19"/>
  <c r="E485" i="19"/>
  <c r="E486" i="19"/>
  <c r="E487" i="19"/>
  <c r="E488" i="19"/>
  <c r="E489" i="19"/>
  <c r="E490" i="19"/>
  <c r="E491" i="19"/>
  <c r="E492" i="19"/>
  <c r="E493" i="19"/>
  <c r="E494" i="19"/>
  <c r="E495" i="19"/>
  <c r="E496" i="19"/>
  <c r="E497" i="19"/>
  <c r="E498" i="19"/>
  <c r="E499" i="19"/>
  <c r="E500" i="19"/>
  <c r="E501" i="19"/>
  <c r="E502" i="19"/>
  <c r="E503" i="19"/>
  <c r="E504" i="19"/>
  <c r="E505" i="19"/>
  <c r="E506" i="19"/>
  <c r="E507" i="19"/>
  <c r="E508" i="19"/>
  <c r="E509" i="19"/>
  <c r="E510" i="19"/>
  <c r="E511" i="19"/>
  <c r="E512" i="19"/>
  <c r="E513" i="19"/>
  <c r="E514" i="19"/>
  <c r="E515" i="19"/>
  <c r="E516" i="19"/>
  <c r="E517" i="19"/>
  <c r="E518" i="19"/>
  <c r="E519" i="19"/>
  <c r="E520" i="19"/>
  <c r="E521" i="19"/>
  <c r="E522" i="19"/>
  <c r="E463" i="19"/>
  <c r="E423" i="19"/>
  <c r="E424" i="19"/>
  <c r="E425" i="19"/>
  <c r="E426" i="19"/>
  <c r="E427" i="19"/>
  <c r="E428" i="19"/>
  <c r="E429" i="19"/>
  <c r="E430" i="19"/>
  <c r="E431" i="19"/>
  <c r="E432" i="19"/>
  <c r="E433" i="19"/>
  <c r="E434" i="19"/>
  <c r="E435" i="19"/>
  <c r="E436" i="19"/>
  <c r="E437" i="19"/>
  <c r="E438" i="19"/>
  <c r="E439" i="19"/>
  <c r="E440" i="19"/>
  <c r="E441" i="19"/>
  <c r="E442" i="19"/>
  <c r="E443" i="19"/>
  <c r="E444" i="19"/>
  <c r="E445" i="19"/>
  <c r="E446" i="19"/>
  <c r="E447" i="19"/>
  <c r="E448" i="19"/>
  <c r="E449" i="19"/>
  <c r="E450" i="19"/>
  <c r="E451" i="19"/>
  <c r="E452" i="19"/>
  <c r="E453" i="19"/>
  <c r="E454" i="19"/>
  <c r="E455" i="19"/>
  <c r="E456" i="19"/>
  <c r="E457" i="19"/>
  <c r="E458" i="19"/>
  <c r="E459" i="19"/>
  <c r="E460" i="19"/>
  <c r="E461" i="19"/>
  <c r="E462" i="19"/>
  <c r="E464" i="19"/>
  <c r="E465" i="19"/>
  <c r="E466" i="19"/>
  <c r="E467" i="19"/>
  <c r="E468" i="19"/>
  <c r="E469" i="19"/>
  <c r="E470" i="19"/>
  <c r="E471" i="19"/>
  <c r="E472" i="19"/>
  <c r="E473" i="19"/>
  <c r="E474" i="19"/>
  <c r="E403" i="19"/>
  <c r="E404" i="19"/>
  <c r="E405" i="19"/>
  <c r="E406" i="19"/>
  <c r="E407" i="19"/>
  <c r="E408" i="19"/>
  <c r="E409" i="19"/>
  <c r="E410" i="19"/>
  <c r="E411" i="19"/>
  <c r="E412" i="19"/>
  <c r="E413" i="19"/>
  <c r="E414" i="19"/>
  <c r="E415" i="19"/>
  <c r="E416" i="19"/>
  <c r="E417" i="19"/>
  <c r="E418" i="19"/>
  <c r="E419" i="19"/>
  <c r="E420" i="19"/>
  <c r="E421" i="19"/>
  <c r="E422" i="19"/>
  <c r="E402" i="19"/>
  <c r="J10" i="14"/>
  <c r="E370" i="19"/>
  <c r="E371" i="19"/>
  <c r="E372" i="19"/>
  <c r="E373" i="19"/>
  <c r="E374" i="19"/>
  <c r="E375" i="19"/>
  <c r="E376" i="19"/>
  <c r="E377" i="19"/>
  <c r="E378" i="19"/>
  <c r="E379" i="19"/>
  <c r="E380" i="19"/>
  <c r="E381" i="19"/>
  <c r="E382" i="19"/>
  <c r="E383" i="19"/>
  <c r="E384" i="19"/>
  <c r="E385" i="19"/>
  <c r="E386" i="19"/>
  <c r="E387" i="19"/>
  <c r="E388" i="19"/>
  <c r="E389" i="19"/>
  <c r="E390" i="19"/>
  <c r="E391" i="19"/>
  <c r="E392" i="19"/>
  <c r="E393" i="19"/>
  <c r="E394" i="19"/>
  <c r="E395" i="19"/>
  <c r="E396" i="19"/>
  <c r="E397" i="19"/>
  <c r="E398" i="19"/>
  <c r="E399" i="19"/>
  <c r="E400" i="19"/>
  <c r="E401" i="19"/>
  <c r="E355" i="19"/>
  <c r="E356" i="19"/>
  <c r="E357" i="19"/>
  <c r="E358" i="19"/>
  <c r="E359" i="19"/>
  <c r="E360" i="19"/>
  <c r="E361" i="19"/>
  <c r="E362" i="19"/>
  <c r="E363" i="19"/>
  <c r="E364" i="19"/>
  <c r="E365" i="19"/>
  <c r="E366" i="19"/>
  <c r="E367" i="19"/>
  <c r="E368" i="19"/>
  <c r="E369" i="19"/>
  <c r="E354" i="19"/>
  <c r="E333" i="19"/>
  <c r="E334" i="19"/>
  <c r="E335" i="19"/>
  <c r="E336" i="19"/>
  <c r="E337" i="19"/>
  <c r="E338" i="19"/>
  <c r="E339" i="19"/>
  <c r="E340" i="19"/>
  <c r="E341" i="19"/>
  <c r="E342" i="19"/>
  <c r="E343" i="19"/>
  <c r="E344" i="19"/>
  <c r="E345" i="19"/>
  <c r="E346" i="19"/>
  <c r="E347" i="19"/>
  <c r="E348" i="19"/>
  <c r="E349" i="19"/>
  <c r="E350" i="19"/>
  <c r="E351" i="19"/>
  <c r="E352" i="19"/>
  <c r="E353" i="19"/>
  <c r="J9" i="14"/>
  <c r="J4" i="14" l="1"/>
  <c r="J5" i="14"/>
  <c r="J6" i="14"/>
  <c r="J7" i="14"/>
  <c r="J8" i="14"/>
  <c r="J11"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3" i="14"/>
  <c r="J54" i="14"/>
  <c r="J55" i="14"/>
  <c r="J56" i="14"/>
  <c r="J58" i="14"/>
  <c r="J59" i="14"/>
  <c r="J60" i="14"/>
  <c r="J61" i="14"/>
  <c r="J62" i="14"/>
  <c r="J63" i="14"/>
  <c r="J3" i="14"/>
  <c r="E2" i="19"/>
  <c r="E3" i="19"/>
  <c r="E4" i="19"/>
  <c r="E5" i="19"/>
  <c r="E6" i="19"/>
  <c r="E7" i="19"/>
  <c r="E8" i="19"/>
  <c r="E9" i="19"/>
  <c r="E10" i="19"/>
  <c r="E11" i="19"/>
  <c r="E12" i="19"/>
  <c r="E13" i="19"/>
  <c r="E14" i="19"/>
  <c r="E15" i="19"/>
  <c r="E16" i="19"/>
  <c r="E17" i="19"/>
  <c r="E18" i="19"/>
  <c r="E19" i="19"/>
  <c r="E20" i="19"/>
  <c r="E21" i="19"/>
  <c r="E22" i="19"/>
  <c r="E23" i="19"/>
  <c r="E24" i="19"/>
  <c r="E25" i="19"/>
  <c r="E26" i="19"/>
  <c r="E27" i="19"/>
  <c r="E28" i="19"/>
  <c r="E29" i="19"/>
  <c r="E30" i="19"/>
  <c r="E31" i="19"/>
  <c r="E32" i="19"/>
  <c r="E33" i="19"/>
  <c r="E34" i="19"/>
  <c r="E35" i="19"/>
  <c r="E36" i="19"/>
  <c r="E37" i="19"/>
  <c r="E38" i="19"/>
  <c r="E39" i="19"/>
  <c r="E40" i="19"/>
  <c r="E41" i="19"/>
  <c r="E42" i="19"/>
  <c r="E43" i="19"/>
  <c r="E44" i="19"/>
  <c r="E45" i="19"/>
  <c r="E46" i="19"/>
  <c r="E47" i="19"/>
  <c r="E48" i="19"/>
  <c r="E49" i="19"/>
  <c r="E50" i="19"/>
  <c r="E51" i="19"/>
  <c r="E52" i="19"/>
  <c r="E53" i="19"/>
  <c r="E54" i="19"/>
  <c r="E55" i="19"/>
  <c r="E56" i="19"/>
  <c r="E57" i="19"/>
  <c r="E58" i="19"/>
  <c r="E59" i="19"/>
  <c r="E60" i="19"/>
  <c r="E61" i="19"/>
  <c r="E62" i="19"/>
  <c r="E63" i="19"/>
  <c r="E64" i="19"/>
  <c r="E65" i="19"/>
  <c r="E66" i="19"/>
  <c r="E67" i="19"/>
  <c r="E68" i="19"/>
  <c r="E69" i="19"/>
  <c r="E70" i="19"/>
  <c r="E71" i="19"/>
  <c r="E72" i="19"/>
  <c r="E73" i="19"/>
  <c r="E74" i="19"/>
  <c r="E75" i="19"/>
  <c r="E76" i="19"/>
  <c r="E77" i="19"/>
  <c r="E78" i="19"/>
  <c r="E79" i="19"/>
  <c r="E80" i="19"/>
  <c r="E81" i="19"/>
  <c r="E82" i="19"/>
  <c r="E83" i="19"/>
  <c r="E84" i="19"/>
  <c r="E85" i="19"/>
  <c r="E86" i="19"/>
  <c r="E87" i="19"/>
  <c r="E88" i="19"/>
  <c r="E89" i="19"/>
  <c r="E90" i="19"/>
  <c r="E91" i="19"/>
  <c r="E92" i="19"/>
  <c r="E93" i="19"/>
  <c r="E94" i="19"/>
  <c r="E95" i="19"/>
  <c r="E96" i="19"/>
  <c r="E97" i="19"/>
  <c r="E98" i="19"/>
  <c r="E99" i="19"/>
  <c r="E100" i="19"/>
  <c r="E101" i="19"/>
  <c r="E102" i="19"/>
  <c r="E103" i="19"/>
  <c r="E104" i="19"/>
  <c r="E105" i="19"/>
  <c r="E106" i="19"/>
  <c r="E107" i="19"/>
  <c r="E108" i="19"/>
  <c r="E109" i="19"/>
  <c r="E110" i="19"/>
  <c r="E111" i="19"/>
  <c r="E112" i="19"/>
  <c r="E113" i="19"/>
  <c r="E114" i="19"/>
  <c r="E115" i="19"/>
  <c r="E116" i="19"/>
  <c r="E117" i="19"/>
  <c r="E118" i="19"/>
  <c r="E119" i="19"/>
  <c r="E120" i="19"/>
  <c r="E121" i="19"/>
  <c r="E122" i="19"/>
  <c r="E123" i="19"/>
  <c r="E124" i="19"/>
  <c r="E125" i="19"/>
  <c r="E126" i="19"/>
  <c r="E127" i="19"/>
  <c r="E128" i="19"/>
  <c r="E129" i="19"/>
  <c r="E130" i="19"/>
  <c r="E131" i="19"/>
  <c r="E132" i="19"/>
  <c r="E133" i="19"/>
  <c r="E134" i="19"/>
  <c r="E135" i="19"/>
  <c r="E136" i="19"/>
  <c r="E137" i="19"/>
  <c r="E138" i="19"/>
  <c r="E139" i="19"/>
  <c r="E140" i="19"/>
  <c r="E141" i="19"/>
  <c r="E142" i="19"/>
  <c r="E143" i="19"/>
  <c r="E144" i="19"/>
  <c r="E145" i="19"/>
  <c r="E146" i="19"/>
  <c r="E147" i="19"/>
  <c r="E148" i="19"/>
  <c r="E149" i="19"/>
  <c r="E150" i="19"/>
  <c r="E151" i="19"/>
  <c r="E152" i="19"/>
  <c r="E153" i="19"/>
  <c r="E154" i="19"/>
  <c r="E155" i="19"/>
  <c r="E156" i="19"/>
  <c r="E157" i="19"/>
  <c r="E158" i="19"/>
  <c r="E159" i="19"/>
  <c r="E160" i="19"/>
  <c r="E161" i="19"/>
  <c r="E162" i="19"/>
  <c r="E163" i="19"/>
  <c r="E164" i="19"/>
  <c r="E165" i="19"/>
  <c r="E166" i="19"/>
  <c r="E167" i="19"/>
  <c r="E168" i="19"/>
  <c r="E169" i="19"/>
  <c r="E170" i="19"/>
  <c r="E171" i="19"/>
  <c r="E172" i="19"/>
  <c r="E173" i="19"/>
  <c r="E174" i="19"/>
  <c r="E175" i="19"/>
  <c r="E176" i="19"/>
  <c r="E177" i="19"/>
  <c r="E178" i="19"/>
  <c r="E179" i="19"/>
  <c r="E180" i="19"/>
  <c r="E181" i="19"/>
  <c r="E182" i="19"/>
  <c r="E183" i="19"/>
  <c r="E184" i="19"/>
  <c r="E185" i="19"/>
  <c r="E186" i="19"/>
  <c r="E187" i="19"/>
  <c r="E188" i="19"/>
  <c r="E189" i="19"/>
  <c r="E190" i="19"/>
  <c r="E191" i="19"/>
  <c r="E192" i="19"/>
  <c r="E193" i="19"/>
  <c r="E194" i="19"/>
  <c r="E195" i="19"/>
  <c r="E196" i="19"/>
  <c r="E197" i="19"/>
  <c r="E198" i="19"/>
  <c r="E199" i="19"/>
  <c r="E200" i="19"/>
  <c r="E201" i="19"/>
  <c r="E202" i="19"/>
  <c r="E203" i="19"/>
  <c r="E204" i="19"/>
  <c r="E205" i="19"/>
  <c r="E206" i="19"/>
  <c r="E207" i="19"/>
  <c r="E208" i="19"/>
  <c r="E209" i="19"/>
  <c r="E210" i="19"/>
  <c r="E211" i="19"/>
  <c r="E212" i="19"/>
  <c r="E213" i="19"/>
  <c r="E214" i="19"/>
  <c r="E215" i="19"/>
  <c r="E216" i="19"/>
  <c r="E217" i="19"/>
  <c r="E218" i="19"/>
  <c r="E219" i="19"/>
  <c r="E220" i="19"/>
  <c r="E221" i="19"/>
  <c r="E222" i="19"/>
  <c r="E223" i="19"/>
  <c r="E224" i="19"/>
  <c r="E225" i="19"/>
  <c r="E226" i="19"/>
  <c r="E227" i="19"/>
  <c r="E228" i="19"/>
  <c r="E229" i="19"/>
  <c r="E230" i="19"/>
  <c r="E231" i="19"/>
  <c r="E232" i="19"/>
  <c r="E233" i="19"/>
  <c r="E234" i="19"/>
  <c r="E235" i="19"/>
  <c r="E236" i="19"/>
  <c r="E237" i="19"/>
  <c r="E238" i="19"/>
  <c r="E239" i="19"/>
  <c r="E240" i="19"/>
  <c r="E241" i="19"/>
  <c r="E242" i="19"/>
  <c r="E243" i="19"/>
  <c r="E244" i="19"/>
  <c r="E245" i="19"/>
  <c r="E246" i="19"/>
  <c r="E247" i="19"/>
  <c r="E248" i="19"/>
  <c r="E249" i="19"/>
  <c r="E250" i="19"/>
  <c r="E251" i="19"/>
  <c r="E252" i="19"/>
  <c r="E253" i="19"/>
  <c r="E254" i="19"/>
  <c r="E255" i="19"/>
  <c r="E256" i="19"/>
  <c r="E257" i="19"/>
  <c r="E258" i="19"/>
  <c r="E259" i="19"/>
  <c r="E260" i="19"/>
  <c r="E261" i="19"/>
  <c r="E262" i="19"/>
  <c r="E263" i="19"/>
  <c r="E264" i="19"/>
  <c r="E265" i="19"/>
  <c r="E266" i="19"/>
  <c r="E267" i="19"/>
  <c r="E268" i="19"/>
  <c r="E269" i="19"/>
  <c r="E270" i="19"/>
  <c r="E271" i="19"/>
  <c r="E272" i="19"/>
  <c r="E273" i="19"/>
  <c r="E274" i="19"/>
  <c r="E275" i="19"/>
  <c r="E276" i="19"/>
  <c r="E277" i="19"/>
  <c r="E278" i="19"/>
  <c r="E279" i="19"/>
  <c r="E280" i="19"/>
  <c r="E281" i="19"/>
  <c r="E282" i="19"/>
  <c r="E283" i="19"/>
  <c r="E284" i="19"/>
  <c r="E285" i="19"/>
  <c r="E286" i="19"/>
  <c r="E287" i="19"/>
  <c r="E288" i="19"/>
  <c r="E289" i="19"/>
  <c r="E290" i="19"/>
  <c r="E291" i="19"/>
  <c r="E292" i="19"/>
  <c r="E293" i="19"/>
  <c r="E294" i="19"/>
  <c r="E295" i="19"/>
  <c r="E296" i="19"/>
  <c r="E297" i="19"/>
  <c r="E298" i="19"/>
  <c r="E299" i="19"/>
  <c r="E300" i="19"/>
  <c r="E301" i="19"/>
  <c r="E302" i="19"/>
  <c r="E303" i="19"/>
  <c r="E304" i="19"/>
  <c r="E305" i="19"/>
  <c r="E306" i="19"/>
  <c r="E307" i="19"/>
  <c r="E308" i="19"/>
  <c r="E309" i="19"/>
  <c r="E310" i="19"/>
  <c r="E311" i="19"/>
  <c r="E312" i="19"/>
  <c r="E313" i="19"/>
  <c r="E314" i="19"/>
  <c r="E315" i="19"/>
  <c r="E316" i="19"/>
  <c r="E317" i="19"/>
  <c r="E318" i="19"/>
  <c r="E319" i="19"/>
  <c r="E320" i="19"/>
  <c r="E321" i="19"/>
  <c r="E322" i="19"/>
  <c r="E323" i="19"/>
  <c r="E324" i="19"/>
  <c r="E325" i="19"/>
  <c r="E326" i="19"/>
  <c r="E327" i="19"/>
  <c r="E328" i="19"/>
  <c r="E329" i="19"/>
  <c r="E330" i="19"/>
  <c r="E331" i="19"/>
  <c r="E332" i="19"/>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2" i="15"/>
  <c r="J2" i="14" l="1"/>
  <c r="P3" i="17"/>
  <c r="P4"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2" i="17"/>
  <c r="D3" i="16"/>
  <c r="D4" i="16"/>
  <c r="D5" i="16"/>
  <c r="D6" i="16"/>
  <c r="D2" i="16"/>
  <c r="G2" i="15"/>
  <c r="G3" i="15"/>
  <c r="G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C9" i="12"/>
  <c r="C29" i="12"/>
  <c r="C28" i="12"/>
  <c r="C27" i="12"/>
  <c r="C26" i="12"/>
  <c r="C25" i="12"/>
  <c r="C24" i="12"/>
  <c r="C23" i="12"/>
  <c r="C22" i="12"/>
  <c r="C21" i="12"/>
  <c r="C20" i="12"/>
  <c r="C19" i="12"/>
  <c r="C18" i="12"/>
  <c r="C17" i="12"/>
  <c r="C16" i="12"/>
  <c r="C15" i="12"/>
  <c r="C14" i="12"/>
  <c r="C13" i="12"/>
  <c r="C12" i="12"/>
  <c r="C11" i="12"/>
  <c r="C10" i="12"/>
  <c r="C8" i="12"/>
  <c r="C7" i="12"/>
  <c r="C6" i="12"/>
  <c r="C5" i="12"/>
  <c r="C4" i="12"/>
  <c r="C3" i="12"/>
  <c r="C2" i="12"/>
  <c r="B5" i="3"/>
  <c r="B47" i="2"/>
  <c r="B103" i="3"/>
  <c r="B104" i="3"/>
  <c r="B105" i="3"/>
  <c r="B106" i="3"/>
  <c r="B107" i="3"/>
  <c r="B108" i="3"/>
  <c r="B109" i="3"/>
  <c r="B110" i="3"/>
  <c r="B111" i="3"/>
  <c r="B112" i="3"/>
  <c r="D45" i="3"/>
  <c r="D44" i="3" l="1"/>
  <c r="D43" i="3"/>
  <c r="B29" i="3"/>
  <c r="B30" i="3"/>
  <c r="B31" i="3"/>
  <c r="B32" i="3"/>
  <c r="B33" i="3"/>
  <c r="B34" i="3"/>
  <c r="B35" i="3"/>
  <c r="B36" i="3"/>
  <c r="B37" i="3"/>
  <c r="B38" i="3"/>
  <c r="B39" i="3"/>
  <c r="B40" i="3"/>
  <c r="B41" i="3"/>
  <c r="B42" i="3"/>
  <c r="B28" i="3"/>
  <c r="B26" i="6"/>
  <c r="B47" i="3"/>
  <c r="B46" i="3"/>
  <c r="B48" i="3"/>
  <c r="B191" i="6"/>
  <c r="B3" i="3"/>
  <c r="C3" i="3" s="1"/>
  <c r="B198" i="6"/>
  <c r="B197" i="6"/>
  <c r="B196" i="6"/>
  <c r="B195" i="6"/>
  <c r="B194" i="6"/>
  <c r="B190" i="6"/>
  <c r="B192" i="6"/>
  <c r="B193" i="6"/>
  <c r="B187" i="6"/>
  <c r="B188" i="6"/>
  <c r="B189" i="6"/>
  <c r="B184" i="6"/>
  <c r="B185" i="6"/>
  <c r="B186" i="6"/>
  <c r="B183" i="6"/>
  <c r="B181" i="6"/>
  <c r="B182" i="6"/>
  <c r="B176" i="6"/>
  <c r="B178" i="6"/>
  <c r="B179" i="6"/>
  <c r="B180" i="6"/>
  <c r="B177" i="6"/>
  <c r="B204" i="6"/>
  <c r="B205" i="6"/>
  <c r="B203" i="6"/>
  <c r="B11" i="3"/>
  <c r="C11" i="3" s="1"/>
  <c r="B10" i="3"/>
  <c r="C10" i="3" s="1"/>
  <c r="B9" i="3"/>
  <c r="C9" i="3" s="1"/>
  <c r="B8" i="3"/>
  <c r="C8" i="3" s="1"/>
  <c r="B7" i="3"/>
  <c r="C7" i="3" s="1"/>
  <c r="B6" i="3"/>
  <c r="C6" i="3" s="1"/>
  <c r="C5" i="3"/>
  <c r="B4" i="3"/>
  <c r="C4" i="3" s="1"/>
  <c r="B38" i="2"/>
  <c r="B39" i="2"/>
  <c r="B40" i="2"/>
  <c r="B41" i="2"/>
  <c r="B42" i="2"/>
  <c r="B43" i="2"/>
  <c r="B44" i="2"/>
  <c r="B45" i="2"/>
  <c r="B46" i="2"/>
  <c r="B48" i="2"/>
  <c r="B33" i="2"/>
  <c r="B34" i="2"/>
  <c r="B35" i="2"/>
  <c r="B36" i="2"/>
  <c r="B37" i="2"/>
  <c r="B23" i="6"/>
  <c r="B71" i="6"/>
  <c r="B39" i="6"/>
  <c r="B36" i="6"/>
  <c r="B32" i="6" a="1"/>
  <c r="B32" i="6" s="1"/>
  <c r="B164" i="6"/>
  <c r="B24" i="6"/>
  <c r="B25" i="6"/>
  <c r="B27" i="6"/>
  <c r="B28" i="6"/>
  <c r="B29" i="6"/>
  <c r="B30" i="6"/>
  <c r="B31" i="6"/>
  <c r="B33" i="6"/>
  <c r="B34" i="6"/>
  <c r="B35" i="6"/>
  <c r="B37" i="6"/>
  <c r="B38"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2" i="6"/>
  <c r="B73" i="6"/>
  <c r="B74" i="6"/>
  <c r="B75" i="6"/>
  <c r="B76" i="6"/>
  <c r="B77" i="6"/>
  <c r="B78" i="6"/>
  <c r="B79" i="6"/>
  <c r="B2" i="6"/>
  <c r="B4" i="6" s="1"/>
  <c r="B18" i="6"/>
  <c r="B13" i="2"/>
  <c r="B5" i="2"/>
  <c r="B2" i="2"/>
  <c r="B8" i="2"/>
  <c r="B7" i="2"/>
  <c r="B10" i="2"/>
  <c r="B4" i="2"/>
  <c r="B6" i="2"/>
  <c r="B3" i="2"/>
  <c r="B43" i="3" l="1"/>
  <c r="B208" i="6"/>
  <c r="B49" i="3"/>
  <c r="F14" i="3"/>
  <c r="B14" i="2"/>
  <c r="B17" i="2" s="1"/>
  <c r="C11" i="2" s="1"/>
  <c r="B81" i="6"/>
  <c r="C12" i="2" l="1"/>
  <c r="C6" i="2"/>
  <c r="C2" i="2"/>
  <c r="C13" i="2"/>
  <c r="C14" i="2"/>
  <c r="C8" i="2"/>
  <c r="C7" i="2"/>
  <c r="C4" i="2"/>
  <c r="C10" i="2"/>
  <c r="C9" i="2"/>
  <c r="C3" i="2"/>
  <c r="C5" i="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<sst xmlns="http://schemas.openxmlformats.org/spreadsheetml/2006/main" count="9697" uniqueCount="3058">
  <si>
    <t>study_id</t>
  </si>
  <si>
    <t>authors</t>
  </si>
  <si>
    <t>model_name</t>
  </si>
  <si>
    <t>full_title</t>
  </si>
  <si>
    <t>year</t>
  </si>
  <si>
    <t>extraction_level</t>
  </si>
  <si>
    <t>study_category</t>
  </si>
  <si>
    <t>scale</t>
  </si>
  <si>
    <t>countries</t>
  </si>
  <si>
    <t xml:space="preserve">nb_countries_covered </t>
  </si>
  <si>
    <t>power_pool</t>
  </si>
  <si>
    <t>study_objective</t>
  </si>
  <si>
    <t>key result</t>
  </si>
  <si>
    <t>time_horizon_start</t>
  </si>
  <si>
    <t>time_horizon_end</t>
  </si>
  <si>
    <t>approach</t>
  </si>
  <si>
    <t>method</t>
  </si>
  <si>
    <t>mathematical approach</t>
  </si>
  <si>
    <t>hydro</t>
  </si>
  <si>
    <t>solar</t>
  </si>
  <si>
    <t>wind</t>
  </si>
  <si>
    <t>biomass</t>
  </si>
  <si>
    <t>nuclear</t>
  </si>
  <si>
    <t>geothermal</t>
  </si>
  <si>
    <t>fossil</t>
  </si>
  <si>
    <t>h2</t>
  </si>
  <si>
    <t>coal</t>
  </si>
  <si>
    <t>sector</t>
  </si>
  <si>
    <t>open_source</t>
  </si>
  <si>
    <t>frequency_of_use</t>
  </si>
  <si>
    <t>sdg_7</t>
  </si>
  <si>
    <t>sdg_13</t>
  </si>
  <si>
    <t>ndc_mention</t>
  </si>
  <si>
    <t>agenda_2063</t>
  </si>
  <si>
    <t>aisesa_theme</t>
  </si>
  <si>
    <t>informal_economy</t>
  </si>
  <si>
    <t>biomass_charcoal</t>
  </si>
  <si>
    <t>clean_cooking</t>
  </si>
  <si>
    <t>power_reliability</t>
  </si>
  <si>
    <t>urbanization</t>
  </si>
  <si>
    <t>strenghts</t>
  </si>
  <si>
    <t>weaknesses</t>
  </si>
  <si>
    <t>Authors affiliation</t>
  </si>
  <si>
    <t>author_origin</t>
  </si>
  <si>
    <t>local_ownership</t>
  </si>
  <si>
    <t>institutional_users</t>
  </si>
  <si>
    <t>grey_litterature</t>
  </si>
  <si>
    <t>cost_of_capital</t>
  </si>
  <si>
    <t>financing_modelling</t>
  </si>
  <si>
    <t>financing mechanism</t>
  </si>
  <si>
    <t>link_doi</t>
  </si>
  <si>
    <t>contact</t>
  </si>
  <si>
    <t>Dalla Longa and van der Zwaan</t>
  </si>
  <si>
    <t>TIAM-ECN</t>
  </si>
  <si>
    <t>Heart of light: an assessment of enhanced electricity access in Africa</t>
  </si>
  <si>
    <t>full</t>
  </si>
  <si>
    <t>long_term_planning, rural_electrification, microgrid</t>
  </si>
  <si>
    <t>continental</t>
  </si>
  <si>
    <t>WAPP,SAPP,EAPP,CAPP,COMELEC</t>
  </si>
  <si>
    <t>To assess the pathways, deployment rate, and viability of off-grid electricity technologies in Africa, and evaluate how global climate policies might affect universal energy access.</t>
  </si>
  <si>
    <t>With targeted investment incentives, near-universal access can be achieved by 2050. Under baseline assumptions without such incentives, a "corridor of darkness" in the center of the continent will remain largely without electricity access until 2050</t>
  </si>
  <si>
    <t>bottom-up</t>
  </si>
  <si>
    <t>hybrid, optimization</t>
  </si>
  <si>
    <t>Linear_programming</t>
  </si>
  <si>
    <t>yes</t>
  </si>
  <si>
    <t>no</t>
  </si>
  <si>
    <t>electricity</t>
  </si>
  <si>
    <t>proprietary</t>
  </si>
  <si>
    <t>unknown</t>
  </si>
  <si>
    <t>powering_livelihoods</t>
  </si>
  <si>
    <t>macroeconomic trends captured , large-scale model compatibility , high-resolution GIS datasets , detailed spatial resolution , SDG synergy identification</t>
  </si>
  <si>
    <t>no explicit urbanization scenarios , symmetric grid expansion assumption , stylistic WTP calculation , excludes local income distribution , excludes actual electricity prices , excludes supply reliability , ignores geographical characteristics in grid costs</t>
  </si>
  <si>
    <t>TNO Energy Transition (IT),University of Amsterdam - Faculty of Science (NL)</t>
  </si>
  <si>
    <t>NL,IT</t>
  </si>
  <si>
    <t>IEA,ESTAP,IRENA,IIASA,PIK,PBL(DE),E3Modelling S.A.,IPCC</t>
  </si>
  <si>
    <t>not_stated</t>
  </si>
  <si>
    <t>https://doi.org/10.1016/j.rser.2020.110399</t>
  </si>
  <si>
    <t>francesco.dallalonga@tno.nl, bob.vanderzwaan@tno.nl</t>
  </si>
  <si>
    <t>Multiconsult, African Development Bank (AfDB)</t>
  </si>
  <si>
    <t>Balmorel &amp; Custom Acess Expansion model</t>
  </si>
  <si>
    <t>Roadmap to the New Deal on Energy for Africa : An analysis of optimal expansion and investment requirements</t>
  </si>
  <si>
    <t>long_term_planning, geospatial, rural_electrification</t>
  </si>
  <si>
    <t>To determine the optimal set of investments required to meet electricity demand in each African country and region by 2020, 2025, and 2030, in order to achieve the aspirational vision of universal access to electricity by 2025 (100% urban, 95% rural)</t>
  </si>
  <si>
    <t>Achieving universal access and meeting demand requires an average annual investment of 29–39 billion USD until 2025 (total 230–310 billion USD). An additional 190–215 billion USD is required for the period 2026–2030, with East Africa seeing a massive solar and battery storage expansion, while West Africa relies heavily on natural gas and solar</t>
  </si>
  <si>
    <t>optimization</t>
  </si>
  <si>
    <t>Linear_programming, mixed-integer_programming</t>
  </si>
  <si>
    <t>electricity, power_heat</t>
  </si>
  <si>
    <t>mixed</t>
  </si>
  <si>
    <t>ad_hoc</t>
  </si>
  <si>
    <t>cross_cutting</t>
  </si>
  <si>
    <t>unprecedented data collection, high-resolution regional optimization, Balmorel model, tailor-made access expansion model, bottom-up analysis</t>
  </si>
  <si>
    <t>long-term projection uncertainty, technology changes, political turmoil, cross-border relations, economic growth uncertainty, human behavior, optimal pathways rather than absolute predictions, specific estimates instead of intervals</t>
  </si>
  <si>
    <t>Multiconsult, Norwegian University of Life Sciences (NMBU)</t>
  </si>
  <si>
    <t>NO</t>
  </si>
  <si>
    <t>AfDB (African Development Bank)</t>
  </si>
  <si>
    <t>Investment Subsidies (by lowering the capital costs of off/mini-grid renewable energy technologies by 50%),Financial Incentives (This mechanism is modelled by applying a 50% reduction to the Weighted Average Cost of Capital (WACC) for those same technologies)</t>
  </si>
  <si>
    <t>https://www.balmorel.com/</t>
  </si>
  <si>
    <t>Stevanato et al.</t>
  </si>
  <si>
    <t>Calliope Africa</t>
  </si>
  <si>
    <t xml:space="preserve"> Calliope Africa: Modeling the role of storage and transmission for renewable energy integration</t>
  </si>
  <si>
    <t>long_term_planning, dispatch, economic</t>
  </si>
  <si>
    <t>regional</t>
  </si>
  <si>
    <t>To evaluate the impact of PHES and transmission network expansion on Variable Renewable Energy (VRE) penetration.</t>
  </si>
  <si>
    <t>Strategic combinations of pumped hydro storage (PHES) and grid enhancements can significantly increase renewable utilization, reduce curtailment, and lower emissions, emphasizing the need for country-specific infrastructure planning strategies</t>
  </si>
  <si>
    <t>open</t>
  </si>
  <si>
    <t>none</t>
  </si>
  <si>
    <t>open-source, validated against official national statistics, manually gathered country-specific data, replicable methodology, includes both transmission and storage, high spatial resolution</t>
  </si>
  <si>
    <t>simplified transmission modelling (does not model detailed line-by-line power flows), methodology built only on current demand without future evolution, simplified positioning of potential new renewable technologies</t>
  </si>
  <si>
    <t>Politecnico di Milano-Department of Energy (Italy)</t>
  </si>
  <si>
    <t>IT</t>
  </si>
  <si>
    <t>None</t>
  </si>
  <si>
    <t>https://doi.org/10.1016/j.esd.2025.101760</t>
  </si>
  <si>
    <t>nicolo.stevanato@polimi.it</t>
  </si>
  <si>
    <t>Kirli et al.</t>
  </si>
  <si>
    <t>PyPSA meets Africa</t>
  </si>
  <si>
    <t>PyPSA meets Africa: Developing an open source electricity network model of the African continent</t>
  </si>
  <si>
    <t>long_term_planning, dispatch</t>
  </si>
  <si>
    <t>To develop an open initiative for African energy modeling and data sharing with optimal capacity expansion.</t>
  </si>
  <si>
    <t>paper outlines an automated, modular, and reproducible workflow to construct the first high-resolution open model of the African energy system capable of optimal capacity expansion and transmission grid modeling</t>
  </si>
  <si>
    <t>urban transitions</t>
  </si>
  <si>
    <t>open source, high spatial and temporal resolution, optimal capacity expansion, includes transmission grid physics, modular workflow, relies on FAIR open data principles</t>
  </si>
  <si>
    <t>data availability issues (relies heavily on machine learning to validate and fill gaps for missing asset data)</t>
  </si>
  <si>
    <t>School of Engineering - University of Edinburgh, Center for International Development and Environmental Research - Justus-Liebig-University Giessen, Department of Computer Science - UiT The Arctic University of Norway,School of Informatics - University of Edinburgh, School of Geosciences - University of Edinburgh</t>
  </si>
  <si>
    <t>GB,DE,NO</t>
  </si>
  <si>
    <t>https://arxiv.org/pdf/2110.10628</t>
  </si>
  <si>
    <t>desen.kirli@ed.ac.uk,johannes.hampp@zeu.uni-giessen.de,koen.v.greevenbroek@uit.no,r.grant-20@sms.ed.ac.uk,kiprakis@ed.ac.uk,m.mahmood-3@sms.ed.ac.uk, max.parzen@ed.ac.uk</t>
  </si>
  <si>
    <t>Taliotis et al.</t>
  </si>
  <si>
    <t>TEMBA</t>
  </si>
  <si>
    <t>An indicative analysis of investment opportunities in the African electricity supply sector — Using TEMBA (The Electricity Model Base for Africa)</t>
  </si>
  <si>
    <t>long_term_planning</t>
  </si>
  <si>
    <t>To examine indicative scenarios of power plant investments based on the potential for electricity trade.</t>
  </si>
  <si>
    <t>An enhanced grid network can significantly alter Africa's generation mix, lower total electricity generation costs through fuel savings, and unlock vast renewable energy potential</t>
  </si>
  <si>
    <t>open_source, high_geographical_resolution, repeatability, detailed_technological_mix, low_barrier_to_entry</t>
  </si>
  <si>
    <t>assumes_perfect_competition, assumes_perfect_foresight, no_demand_side_management, no_energy_efficiency_measures, demand_not_forecasted, limited_temporal_resolution</t>
  </si>
  <si>
    <t>KTH Royal Institute of Technology (Division of Energy Systems Analysis), United Nations Economic Commission for Africa</t>
  </si>
  <si>
    <t>SE,ET</t>
  </si>
  <si>
    <t>partial</t>
  </si>
  <si>
    <t>UNECA (United Nations Economic Commission for Africa), SIDA, World Bank, IRENA</t>
  </si>
  <si>
    <t>http://dx.doi.org/10.1016/j.esd.2015.12.001</t>
  </si>
  <si>
    <t>taliotis@kth.se</t>
  </si>
  <si>
    <t>Pappis et al.</t>
  </si>
  <si>
    <t>TEMBA (version 2.1)</t>
  </si>
  <si>
    <t>The effects of climate change mitigation strategies on the energy system of Africa and its associated water footprint</t>
  </si>
  <si>
    <t>long_term_planning, nexus</t>
  </si>
  <si>
    <t>Investigated the water footprint of African energy systems under various climate change mitigation scenarios (2.0°C and 1.5°C).</t>
  </si>
  <si>
    <t>Energy decarbonisation pathways (e.g., $1.5^{\circ}C$ scenario) decrease overall water consumption compared to the baseline but require higher overall water withdrawals due to the penetration of nuclear and carbon capture technologies</t>
  </si>
  <si>
    <t>full_energy</t>
  </si>
  <si>
    <t>open_source, integrates water constraints into capacity expansion, high temporal resolution considerations, inclusion of carbon removal technologies, detailed cooling technologies representation</t>
  </si>
  <si>
    <t>lacks endogenous accounting of energy efficiency costs, battery/pumped hydro storage only implicitly modeled, power sector reserve margins are averaged, lacks precise spatial allocation of power plants to precipitation patterns (needs GIS soft-link)</t>
  </si>
  <si>
    <t>KTH-Royal Institute of Technology (Sweden), Loughborough University (UK), Imperial College London (UK), Joint Research Centre (European Commission), United Nations Department of Economic and Social Affairs</t>
  </si>
  <si>
    <t>NL,IT,SE,GB,US</t>
  </si>
  <si>
    <t>Joint Research Centre (European Commission), United Nations</t>
  </si>
  <si>
    <t>https://iopscience.iop.org/article/10.1088/1748-9326/ac5ede</t>
  </si>
  <si>
    <t>pappis@kth.se</t>
  </si>
  <si>
    <t>IRENA</t>
  </si>
  <si>
    <t>SPLAT-CMP (System Planning Test-Continental Masterplan) model 2023</t>
  </si>
  <si>
    <t>Advancements in continental power system planning for Africa: Methodological framework of the African Continental Power Systems Masterplan's SPLAT-CMP model 2023</t>
  </si>
  <si>
    <t>to provide detailed insights into the design and setup of the SPLAT-CMP model to enhance the transparency and reproducibility of the modeling results for the Africa Continental Master Plan (CMP)</t>
  </si>
  <si>
    <t>The establishment of a flexible, continent-wide capacity expansion model integrating state-of-the-art geospatial renewable profiles, hydropower dynamics, and cross-border transmission to support planning for the African Single Electricity Market</t>
  </si>
  <si>
    <t>hybrid</t>
  </si>
  <si>
    <t>routine</t>
  </si>
  <si>
    <t>adaptable framework, high-resolution geospatial representation of VRE, comprehensive river flow modeling, collaborative Git-based version control</t>
  </si>
  <si>
    <t>domestic transmission bottlenecks are ignored due to copper-plate assumption, traditional time slicing underestimates wind variability, fixed 10% discount rate lacks country-specific granularity</t>
  </si>
  <si>
    <t>IRENA (International Renewable Energy Agency) and independent consultants</t>
  </si>
  <si>
    <t>AE</t>
  </si>
  <si>
    <t>IRENA, IAEA, AUDA-NEPAD, and the African Power Pools (WAPP, EAPP, SAPP, CAPP), EU-GTAF</t>
  </si>
  <si>
    <t>An economic cost-benefit analysis evaluating IRR and NPV was performed to rank priority investments</t>
  </si>
  <si>
    <t>https://www.irena.org/-/media/Files/IRENA/Agency/Publication/2024/Jul/IRENA_Advancements_CMP_Africa_2024.pdf</t>
  </si>
  <si>
    <t>SPLAT (System Planning Test) models (SPLAT-W, SPLAT-C, SPLAT-E, SPLAT-N,SPLAT-S)</t>
  </si>
  <si>
    <t>Africa Power Sector: Planning and Prospects for Renewable Energy - Synthesis Report</t>
  </si>
  <si>
    <t>To provide a synthesis of five regional assessments exploring the least-cost, long-term power supply options and prospects for renewable energy deployment in the African power sector by 2030</t>
  </si>
  <si>
    <t>The report demonstrates that scaling up renewable energy across Africa is a cost-competitive solution to meet rising electricity demand, and outlines how SPLAT models can actively support national and regional capacity building and policymaking</t>
  </si>
  <si>
    <t>occasional</t>
  </si>
  <si>
    <t>comprehensive continental overview, strong emphasis on capacity building, transparent data sharing</t>
  </si>
  <si>
    <t>relies on aggregated regional data rather than high-resolution national data, "copper-plate" assumptions within zones</t>
  </si>
  <si>
    <t>IRENA (International Renewable Energy Agency)</t>
  </si>
  <si>
    <t>IRENA, African power pools (WAPP, SAPP, EAPP, CAPP, COMELEC)</t>
  </si>
  <si>
    <t>https://www.irena.org/-/media/Files/IRENA/Agency/Publication/2013/WAPP.pdf</t>
  </si>
  <si>
    <t>SPLAT-ACEC (System Planning Test for the African Clean Energy Corridor)</t>
  </si>
  <si>
    <t>Planning and prospects for renewable power: Eastern and Southern Africa</t>
  </si>
  <si>
    <t>EAPP, SAPP</t>
  </si>
  <si>
    <t>To evaluate the long-term, cost-optimal power system expansion for the Eastern and Southern African power pools, exploring scenarios for accelerated renewable energy deployment and enhanced regional interconnectivity along the Africa Clean Energy Corridor (ACEC) up to 2040</t>
  </si>
  <si>
    <t>An integrated, high-renewable scenario (ACEC scenario) can meet growing electricity demand cost-effectively by heavily relying on solar PV, wind, and hydropower, avoiding significant new coal investments and substantially reducing emissions</t>
  </si>
  <si>
    <t>explicitly models the Africa Clean Energy Corridor (ACEC), integrates high-resolution spatial renewable energy zoning (SPLAT-GIS), robust sub-regional transmission analysis between EAPP and SAPP</t>
  </si>
  <si>
    <t>"copper-plate" assumption ignores domestic transmission bottlenecks, traditional time-slicing methods may underestimate variable renewable energy (VRE) short-term fluctuations.</t>
  </si>
  <si>
    <t>IRENA, SAPP, EAPP</t>
  </si>
  <si>
    <t>https://www.irena.org/-/media/Files/IRENA/Agency/Publication/2021/Apr/IRENA_Planning_Prospects_Africa_2021.pdf</t>
  </si>
  <si>
    <t>N.Ouedraogo</t>
  </si>
  <si>
    <t>LEAP-AFRICA</t>
  </si>
  <si>
    <t>Africa energy future: Alternative scenarios and their implications for sustainable development strategies</t>
  </si>
  <si>
    <t>WAPP, EAPP, CAPP, SAPP, COMELEC</t>
  </si>
  <si>
    <t>To assess the current status and predict the future composition of the power generation profile and associated global warming potential.</t>
  </si>
  <si>
    <t>Current trends (BAU) and moderate energy access (MEA) policies are insufficient to ensure universal access to modern energy by 2030 or 2040; significant efforts in energy efficiency and renewables are required</t>
  </si>
  <si>
    <t>accounting</t>
  </si>
  <si>
    <t>other</t>
  </si>
  <si>
    <t>powering_livelihoods, inclusive industrialisation</t>
  </si>
  <si>
    <t>Fits data scarcity well, allows for simulation of non-price policies and structural changes, captures rural energy demand</t>
  </si>
  <si>
    <t>Not a true hybrid model, limited in some policy prescriptions compared to specific optimization models</t>
  </si>
  <si>
    <t>UN Economic Commission for Africa (UNECA), Addis Ababa, Ethiopia</t>
  </si>
  <si>
    <t>ET</t>
  </si>
  <si>
    <t>UNECA</t>
  </si>
  <si>
    <t>http://dx.doi.org/10.1016/j.enpol.2017.03.021</t>
  </si>
  <si>
    <t>Nouedraogo@uneca.org, Ouedraogo.s.nadia@gmail.com</t>
  </si>
  <si>
    <t>Pavičević et al.</t>
  </si>
  <si>
    <t>Dispa-SET Africa</t>
  </si>
  <si>
    <t>Water-energy nexus in African power pools – The Dispa-SET Africa model</t>
  </si>
  <si>
    <t>nexus</t>
  </si>
  <si>
    <t>WAPP,EAPP,CAPP,SAPP</t>
  </si>
  <si>
    <t>To examine current and future electricity situations together with the potential of power trading between countries, and to investigate the relationship between water and energy by analysing the role of hydropower.</t>
  </si>
  <si>
    <t>African power pools show varying degrees of reliance on freshwater resources; increased cross-border interconnections are effective in reducing load shedding, VRES curtailment, and improving system flexibility</t>
  </si>
  <si>
    <t>optimization, simulation</t>
  </si>
  <si>
    <t>mixed-integer_programming, Linear_programming</t>
  </si>
  <si>
    <t>Open-source, continental coverage, detailed water-energy nexus methodology, hourly resolution</t>
  </si>
  <si>
    <t>Data-related limitations (low data quality/availability for some areas)</t>
  </si>
  <si>
    <t>KU Leuven (BE), European Commission Joint Research Centre (NL), University of Liege (BE), EnergyVille (BE)</t>
  </si>
  <si>
    <t>NL,BE</t>
  </si>
  <si>
    <t>European Commission (JRC)</t>
  </si>
  <si>
    <t>https://doi.org/10.1016/j.energy.2021.120623</t>
  </si>
  <si>
    <t>matija.pavievic@kuleuven.be</t>
  </si>
  <si>
    <t>Naïma Chabouni, Charlène Barnet, Edi Assoumou, Nadia Maïzi, and Sandrine Selosse</t>
  </si>
  <si>
    <t>TIMES-DZA</t>
  </si>
  <si>
    <t>Align Algeria's Energy Diversification Strategies with Energy and Climate Sustainable Development Goals</t>
  </si>
  <si>
    <t>subnational</t>
  </si>
  <si>
    <t>COMELEC</t>
  </si>
  <si>
    <t>To develop three alternative energy pathways for Algeria to explore contributions to SDG 7 (energy) and SDG 13 (climate). To assess technological configurations of the power and hydrogen sectors by 2070and demonstrate their impact on CO2 emission reduction.</t>
  </si>
  <si>
    <t>Enforcing Algeria's renewable and hydrogen targets diversifies the energy supply in line with SDG 7, but it does not sufficiently reduce CO2 emissions for SDG 13. Adding a strict climate target requires massive renewable integration (100% of power generation by 2070), which raises feasibility concerns regarding gas supply shortages and unmet domestic and export demands.</t>
  </si>
  <si>
    <t>provides detailed energy pathways, informs technology choices and long-term investments, optimizes interactions within energy systems</t>
  </si>
  <si>
    <t>lacks insights into broader economic repercussions, relies on exogenous fixed demands by end-uses limiting fuel substitution insights</t>
  </si>
  <si>
    <t>Centre for Applied Mathematics, MINES Paris, PSL Research University, Sophia Antipolis, France</t>
  </si>
  <si>
    <t>FR</t>
  </si>
  <si>
    <t>unknow</t>
  </si>
  <si>
    <t>https://doi.org/10.1007/978-3-031-58897-6_13</t>
  </si>
  <si>
    <t>charlene.barnet@minesparis.psl.eu, edi.assoumou@minesparis.psl.eu, nadia.maizi@minesparis.psl.eu, sandrine.selosse@minesparis.psl.eu</t>
  </si>
  <si>
    <t>Messaoudi et al.</t>
  </si>
  <si>
    <t>GIS-based approach (ArcGIS)</t>
  </si>
  <si>
    <t>Geographical, technical, economic, and
environmental potential for wind to hydrogen
production in Algeria: GIS-based approach</t>
  </si>
  <si>
    <t>light</t>
  </si>
  <si>
    <t>geospatial</t>
  </si>
  <si>
    <t>national</t>
  </si>
  <si>
    <t>To evaluate the geographical, technical, economic, and environmental potential for wind-to-hydrogen production in Algeria using a GIS-based approach</t>
  </si>
  <si>
    <t>The total wind-to-hydrogen potential in Algeria, considering spatial constraints, is estimated at 1.066 Gt/year across an area of 730,719 km². The levelized cost ranges between 1.51 and 15.37 US $/kg, which has the potential to replace current transport fossil fuel consumption and avoid 45.69 Mt of CO2 emissions.</t>
  </si>
  <si>
    <t>VPRS Laboratory, University of Kasdi Merbah Ouargla, BP 511 Ouargla 30000, Algeria
Department of Mechanical Engineering, University of Kasdi Merbah Ouargla, BP 511 Ouargla 30000, Algeria
Department of Physic, University of Kasdi Merbah Ouargla, BP 511 Ouargla 30000, Algeria
Ecole Superieure de Technologie de Fes, Universite Sidi Mohamed Ben Abdellah, Route D'Imouzzer BP 2427, Morocco</t>
  </si>
  <si>
    <t>DZ,MA</t>
  </si>
  <si>
    <t>https://doi.org/10.1016/j.ijhydene.2023.07.263</t>
  </si>
  <si>
    <t>messaoudi.djilali30@gmail.com, messaoudi.djilali@univ-ouargla.dz</t>
  </si>
  <si>
    <t>Akpahou et al.</t>
  </si>
  <si>
    <t>LEAP-MCDM approach</t>
  </si>
  <si>
    <t>Long-term energy demand modeling and optimal evaluation of solutions to renewable energy deployment barriers in Benin: A LEAP-MCDM approach</t>
  </si>
  <si>
    <t>WAPP</t>
  </si>
  <si>
    <t>To forecast energy demand and analyze scenarios for reducing GHG emissions and satisfying long-term energy requirements.</t>
  </si>
  <si>
    <t>Under the Business as Usual scenario, total energy demand is expected to reach 445 PJ by 2050 with GHG emissions hitting 21 MtCO2e. However, implementing the High Efficient Energy Application (HEEA) scenario would considerably reduce demand and emissions, while establishing an adequate policy and regulatory framework was identified as the most effective solution to eliminating RE barriers in Benin</t>
  </si>
  <si>
    <t>simulation, multi-criteria</t>
  </si>
  <si>
    <t>Explores multiple developmental scenarios including high economic development and energy efficiency, integrates technical energy modeling (LEAP) with expert-based socio-economic barrier evaluation (MCDM), highlights and prioritizes specific policy alternatives to overcome RE barriers</t>
  </si>
  <si>
    <t>Limited availability of comprehensive sector-specific data for Benin required using regional West African trends, the study does not include a cost analysis of the proposed alternative policies in Benin</t>
  </si>
  <si>
    <t>Department of Mechanical Engineering, Kwame Nkrumah University of Science and Technology (KNUST), Ghana; Department of Agricultural and Biosystems Engineering, KNUST, Ghana; The Brew-Hammond Energy Centre, KNUST, Ghana</t>
  </si>
  <si>
    <t>GH</t>
  </si>
  <si>
    <t>https://doi.org/10.1016/j.egyr.2024.07.055</t>
  </si>
  <si>
    <t>romain.akpahou@aims.ac.rw</t>
  </si>
  <si>
    <t>Bissiri et al.</t>
  </si>
  <si>
    <t>ONSSET</t>
  </si>
  <si>
    <t>A geospatial approach towards defining cost-optimal electrification pathways in West Africa</t>
  </si>
  <si>
    <t>geospatial, rural_electrification</t>
  </si>
  <si>
    <t>To determine the optimal combination of grid-connected and off-grid systems to serve rural and urban demand by 2030 in Burkina Faso and Côte d'Ivoire using high-resolution geospatial data</t>
  </si>
  <si>
    <t>Off-grid solar PV and wind are fundamental for bridging the electricity access gap in Burkina Faso, while grid extension will cost-effectively serve most of the population in Côte d'Ivoire. The study highlights the potential for enhanced cross-border electricity exchanges to take advantage of lower generation costs in Côte d'Ivoir</t>
  </si>
  <si>
    <t xml:space="preserve"> Energy for Sustainability Initiative, University of Coimbra, Portugal
University of Coimbra, Faculty of Economics, Av Dias da Silva 165, 3004-512 Coimbra, Portugal
INESC Coimbra, DEEC, Rua Sílvio Lima, Polo II, 3030-290 Coimbra, Portugal
Institute of Systems and Robotics, Dep. of Electrical and Computer Engineering, University of Coimbra, Portugal
CeBER, Faculty of Economics, Av Dias da Silva 165, 3004-512 Coimbra, Portugal</t>
  </si>
  <si>
    <t>PT</t>
  </si>
  <si>
    <t>https://doi.org/10.1016/j.energy.2020.117471</t>
  </si>
  <si>
    <t>pmoura@isr.uc.pt, uc2017280231@student.uc.pt</t>
  </si>
  <si>
    <t>Saad et al.</t>
  </si>
  <si>
    <t>OSeMOSYS</t>
  </si>
  <si>
    <t>Long-Term Energy System Modelling for a Clean Energy Transition and Improved Energy Security in Botswana’s Energy Sector Using the Open-Source Energy Modelling System</t>
  </si>
  <si>
    <t>SAPP</t>
  </si>
  <si>
    <t>To identify the cheapest pathway to 2050 for Botswana's energy system that allows the country to improve its energy security (reducing reliance on imports) whilst meeting its Nationally Determined Contributions (NDCs)</t>
  </si>
  <si>
    <t>Achieving Fossil Fuel Phase Out by 2045 is cost-effective, saving $31 million and incurring $2 billion less in investment compared to the Business-As-Usual pathway. However, to decarbonize and improve energy security without import reliance, the Net Zero and Import Phase Out pathways are preferable, though they require substantially higher capital investment</t>
  </si>
  <si>
    <t>retrievability, repeatability, reconstructability, interoperability, auditability, accessibility without cost</t>
  </si>
  <si>
    <t>simplified representation of reality, lacks consideration for climate change effects on power plants and solar cells, doesn't assess the impact of increased electricity access on energy demand</t>
  </si>
  <si>
    <t>Centre for Environmental Policy, Imperial College London, United Kingdom; STEER Centre, Department of Geography, Loughborough University, United Kingdom</t>
  </si>
  <si>
    <t>GB</t>
  </si>
  <si>
    <t>Imperial College London</t>
  </si>
  <si>
    <t>https://doi.org/10.3390/cli12060088</t>
  </si>
  <si>
    <t>rts22@ic.ac.uk</t>
  </si>
  <si>
    <t>G. Dountio et al.</t>
  </si>
  <si>
    <t>MAED + MESSAGE (soft linking)</t>
  </si>
  <si>
    <t>Electricity generation technology options under the greenhouse gases mitigation scenario: Case study of Cameroon</t>
  </si>
  <si>
    <t>CAPP</t>
  </si>
  <si>
    <t>To forecast electricity demand in Cameroon over a 20-year horizon under three economic growth scenarios and optimize the power supply system expansion while applying greenhouse gas (GHG) emission constraints.</t>
  </si>
  <si>
    <t>Electricity demand could reach between 17 TWh and 35 TWh by 2035 depending on economic scenarios. GHG emission constraints can be met with necessary investments, relying heavily on hydroelectricity, gas, and eventually integrating solar, wind, and biomass power plants</t>
  </si>
  <si>
    <t>simultaneous management of energy demand, energy production, upstream GHG limitation</t>
  </si>
  <si>
    <t>constant fuel prices applied, rough data for regional trade scenarios, lack of harmonized market cost examination</t>
  </si>
  <si>
    <t>Laboratory L3E (National Advanced School of Engineering, University of Yaounde I); Environmental Energy Technologies Laboratory (University of Yaoundé 1); Ministry of Scientific Research and Innovation (Institute for Geological and Mining Research), Cameroon</t>
  </si>
  <si>
    <t>CM</t>
  </si>
  <si>
    <t>annual repayment of loan contracted for new installed capacities</t>
  </si>
  <si>
    <t>http://dx.doi.org/10.1016/j.esr.2016.10.003</t>
  </si>
  <si>
    <t>pierre_meukam@yahoo.fr</t>
  </si>
  <si>
    <t>N. Ouedraogo</t>
  </si>
  <si>
    <t>OnSSET</t>
  </si>
  <si>
    <t>A GIS approach to electrification planning in Cameroon</t>
  </si>
  <si>
    <t>rural_electrification, geospatial, long_term_planning</t>
  </si>
  <si>
    <t>GIS approach to electrification planning and achieving universal access to modern energy services.</t>
  </si>
  <si>
    <t>Achieving universal access to electricity in Cameroon by 2035 requires prioritising investments in grid densification, extension, and modernisation, along with mini grid PV systems, with an estimated total cost ranging between USD 7.8 billion and USD 10.44 billion</t>
  </si>
  <si>
    <t>inclusive industrialisation, cross_cutting</t>
  </si>
  <si>
    <t>https://doi.org/10.1016/j.esr.2022.101020</t>
  </si>
  <si>
    <t>nadia.ouedraogo@un.org</t>
  </si>
  <si>
    <t>Assoumou and McIsaac</t>
  </si>
  <si>
    <t>TIMES-CI-ELC (The Integrated MARKAL-EFOM System model for Côte d’Ivoire)</t>
  </si>
  <si>
    <t>Côte d'Ivoire's electricity challenge in 2050: Reconciling economic development and climate commitments</t>
  </si>
  <si>
    <t>long_term_planning, economic</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</si>
  <si>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</si>
  <si>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 xml:space="preserve"> A carbon tax of about US$21 in 2035 and US$82 in 2050 on electricity generation will ensure low-carbon electricity generation in line with the Paris Agreement</t>
  </si>
  <si>
    <t>cross_cutting, inclusive industrialisation</t>
  </si>
  <si>
    <t>calculates coherent investment portfolios over several periods, captures intraday solar radiation variability, accounts for critical days with low solar production</t>
  </si>
  <si>
    <t>does not model the global macroeconomic environment, assumes a globally optimized system, lacks price elasticities of electricity demand</t>
  </si>
  <si>
    <t>MINES ParisTech, PSL Research University; Agence Française de Développement; Institut Louis Bachelier</t>
  </si>
  <si>
    <t>Unknow</t>
  </si>
  <si>
    <t>carbon tax</t>
  </si>
  <si>
    <t>https://doi.org/10.1016/j.enpol.2021.112681</t>
  </si>
  <si>
    <t>edi.assoumou@mines-paristech.fr, florent.mcisaac@gmail.com</t>
  </si>
  <si>
    <t>Dallmann et al.</t>
  </si>
  <si>
    <t>Between path dependencies and renewable energy potentials: A case study of the Egyptian power system</t>
  </si>
  <si>
    <t>long_term_planning, geospatial, economic</t>
  </si>
  <si>
    <t>EAPP</t>
  </si>
  <si>
    <t>To investigate potential pathways of the domestic power system, focusing on the regional deployment of renewable energy and the associated impacts on the transmission network, to assess the cost-efficiency of government plans.</t>
  </si>
  <si>
    <t>Wind and PV installations prove to be cost-competitive and capable of shouldering a large share of projected demand growth, and an aggressive deployment pathway is less costly than the restrained expansion targeted by the government</t>
  </si>
  <si>
    <t>enhanced spatial and temporal resolution, considers 8 sub-regions with 429 capacity expansion options, utilizes site-specific hourly feed-in profiles for renewable capacities</t>
  </si>
  <si>
    <t>abstracts from reality, does not consider reserve capacities or ramp-up times, cannot capture extreme weather events, cannot offer insights into security of supply</t>
  </si>
  <si>
    <t>TU Dresden, Faculty of Business and Economics, Chair of Energy Economics</t>
  </si>
  <si>
    <t>DE</t>
  </si>
  <si>
    <t>https://doi.org/10.1016/j.esr.2022.100848</t>
  </si>
  <si>
    <t>christoph.dallmann@tu-dresden.de, matthew.schmidt@tu-dresden.de</t>
  </si>
  <si>
    <t>Rady et al.</t>
  </si>
  <si>
    <t>OSeMOSYS-Egypt</t>
  </si>
  <si>
    <t>Modelling for power generation sector in Developing Countries: Case of Egypt</t>
  </si>
  <si>
    <t>To provide a quantitative assessment of future development scenarios for the power generation sector in Egypt, analyzing the economic and environmental implications of its projected evolution until 2040</t>
  </si>
  <si>
    <t>Combined Cycles, Wind, and Photovoltaic rooftop systems are the most viable technologies for Egypt's future power mix, with wind power playing the primary role in meeting renewable penetration targets</t>
  </si>
  <si>
    <t>detailed representation of Egypt's RES, specific characteristics of disaggregated sectors, data transparency, results reproducibility</t>
  </si>
  <si>
    <t>assumes perfectly rigid electricity demand, does not capture user response to price changes, isolated parameter sensitivity analysis, uniform discount rates applied to all technologies, scope limited strictly to the power sector</t>
  </si>
  <si>
    <t>American University in Cairo (Department of Mechanical Engineering, Egypt), Politecnico di Milano (Department of Energy, Italy)</t>
  </si>
  <si>
    <t>IT,EG</t>
  </si>
  <si>
    <t>https://doi.org/10.1016/j.energy.2018.09.089</t>
  </si>
  <si>
    <t>yrady@aucegypt.edu, matteovincenzo.rocco@polimi.it, amrserag@aucegypt.edu, emanuela.colombo@polimi.it</t>
  </si>
  <si>
    <t>Mondal et al.</t>
  </si>
  <si>
    <t>Egypt-TIMES (linked with an IFPRI DCGE model)</t>
  </si>
  <si>
    <t>Long-term optimization of Egypt's power sector: Policy implications</t>
  </si>
  <si>
    <t>To assess the potential of energy trading for cross-border collaboration in the electricity sector of the Eastern Nile Basin region (Egypt, Ethiopia, and Sudan) and to identify least-cost solutions for alternative technology selection and policy options to meet projected electricity demand up to 2050</t>
  </si>
  <si>
    <t>Diversifying the power sector from predominantly natural gas to a mix of renewables and conventional energy is required to improve energy security and lower emissions. While total energy system costs increase, the co-benefits of reduced fossil-fuel dependency and GHG mitigation make promoting renewables and a low-carbon society a wise policy</t>
  </si>
  <si>
    <t>Linear_programming, other</t>
  </si>
  <si>
    <t>links macroeconomic general equilibrium demand projections with bottom-up energy modeling , extensive scenario testing against national goals (Vision 2030, NDCs) , includes sensitivity analysis on discount rates and nuclear deployment</t>
  </si>
  <si>
    <t>relies on the assumption that all existing thermal plants will continue operating throughout their lifetimes , no constraint imposed on the availability of financial resources , does not explicitly model energy storage to handle intermittency in the core scenarios (noted as an area for future research)</t>
  </si>
  <si>
    <t>International Food Policy Research Institute (IFPRI) (USA), International Monetary Fund (IMF) (USA), Kiel Institute for the World Economy (Germany)</t>
  </si>
  <si>
    <t>US,DE</t>
  </si>
  <si>
    <t>https://doi.org/10.1016/j.energy.2018.10.158</t>
  </si>
  <si>
    <t>a.mondal@cgiar.org</t>
  </si>
  <si>
    <t>Gebremeskel et al.</t>
  </si>
  <si>
    <t>OSeMOSYS - LEAP (soft-thinking)</t>
  </si>
  <si>
    <t>Long-term electricity supply modelling in the context of developing countries: The OSEMOSYS-LEAP soft-linking approach for Ethiopia</t>
  </si>
  <si>
    <t>identify potential pathways and provide a quantitative analysis of the future power generation sector in Ethiopia while considering the context of and applicability to developing nations</t>
  </si>
  <si>
    <t>The "improved efficiency" scenario proves the most desirable, reducing installed capacity needs by 9 GW and saving 11% (USD 4 billion) in total discounted costs compared to grid extension. Renewable technologies remain the most competitive across all scenarios</t>
  </si>
  <si>
    <t>explicitly models both centralized grid extension and decentralized off-grid methods, soft-links supply with a highly disaggregated LEAP demand forecast, and effectively translates the informal and unique contexts of a developing nation into the framework</t>
  </si>
  <si>
    <t>limited temporal resolution (only 6 time slices) which may fail to capture the full intermittency dynamics of variable renewable energy (solar PV), lacks regional spatial disaggregation within the country</t>
  </si>
  <si>
    <t>Addis Ababa University (Ethiopia), Chalmers University of Technology (Sweden)</t>
  </si>
  <si>
    <t>https://doi.org/10.1016/j.esr.2022.101045</t>
  </si>
  <si>
    <t>dawit.habtu@aait.edu.et</t>
  </si>
  <si>
    <t>MARKAL Ethiopia</t>
  </si>
  <si>
    <t>Ethiopian power sector development: Renewable based universal electricity access and export strategies</t>
  </si>
  <si>
    <t>long_term_planning, rural_electrification, economic, nexus</t>
  </si>
  <si>
    <t>To identify least-cost solutions for alternative technology selection over the next 30 years to meet projected electricity demand in Ethiopia, specifically aiming to improve energy security, promote access to modern energy, and mitigate Greenhouse Gas (GHG) emissions.</t>
  </si>
  <si>
    <t>The optimization shows a large, cost-effective potential for a 100% renewable-based power system (hydropower, solar, wind, geothermal) over the long term. While initial investments are high, this pathway achieves universal access, reduces fossil fuel dependency completely, and lowers total system costs through export earnings</t>
  </si>
  <si>
    <t>optimization, accounting</t>
  </si>
  <si>
    <t>identifies least-cost solutions, allows hypothetical assessments, explicit ecological constraints, captures partial equilibrium</t>
  </si>
  <si>
    <t>lacks local emission factors, restricted to centralized-grid electricity only, merges end-use demand</t>
  </si>
  <si>
    <t>International Food Policy Research Institute (IFPRI)</t>
  </si>
  <si>
    <t>US</t>
  </si>
  <si>
    <t>http://dx.doi.org/10.1016/j.rser.2016.10.041</t>
  </si>
  <si>
    <t>Marong et al.</t>
  </si>
  <si>
    <t>MESSAGE</t>
  </si>
  <si>
    <t>The Gambia's future electricity supply system: Optimizing power supply for sustainable development</t>
  </si>
  <si>
    <t>To explore the possible optimal electricity supply expansion.</t>
  </si>
  <si>
    <t>The EDD scenario with hydro imports is the most desirable, saving up to USD 23 to 33 million annually in system costs and avoiding significant $CO_{2}$ emissions by replacing oil-based generation with hydroelectricity, solar PV, and wind</t>
  </si>
  <si>
    <t>mixed-integer_programming</t>
  </si>
  <si>
    <t>Determines cost-optimal investment needs, incorporates energy trade, and examines both grid and off-grid electricity supply options dynamically over a long term</t>
  </si>
  <si>
    <t>Does not consider externality costs associated with regional dams, relies on exogenous demand data, and limits biomass technology additions due to a lack of comprehensive national resource assessments</t>
  </si>
  <si>
    <t>Faculty of Environmental Management (FEM), Prince of Songkla University (PSU), Thailand; Faculty of Economics, PSU, Thailand</t>
  </si>
  <si>
    <t>TH</t>
  </si>
  <si>
    <t>https://doi.org/10.1016/j.esr.2018.03.001</t>
  </si>
  <si>
    <t>ismarong@gmail.com, sopin.j@psu.ac.th, kuaanan.t@psu.ac.th, uhugua@hotmail.com</t>
  </si>
  <si>
    <t>(Amo-Aidoo et al., 2022)</t>
  </si>
  <si>
    <t>LEAP</t>
  </si>
  <si>
    <t>Solar energy policy implementation in Ghana: A LEAP model analysis</t>
  </si>
  <si>
    <t>To investigate the potential contribution of solar energy in achieving universal access to electricity in Ghana by 2030, and to assess the resulting CO2 emission reductions.</t>
  </si>
  <si>
    <t>he visionary supply scenario (15% solar penetration) could effectively meet Ghana's renewable energy target by 2030. This would lead to universal electricity access while offsetting over 13 million metric tonnes of carbon dioxide</t>
  </si>
  <si>
    <t>Department of Agricultural and Biosystems Engineering, University of Kassel, Germany   Department of Mechanical Engineering, Kumasi Technical University, Ghana   Department of Mechanical and Manufacturing Engineering, University of Energy and Natural Resources, Ghana   Regional Center for Energy and Environmental Sustainability (RCEES), University of Energy and Natural Resources, Ghana   Department of Agricultural Mechanization and Irrigation Technology, University for Development Studies, Ghana   Leibniz Institute for Agricultural Engineering and Bioeconomy (ATB), Germany   Albrecht Daniel Thaer-Institute of Agricultural and Horticultural Sciences, Humboldt University of Berlin, Germany</t>
  </si>
  <si>
    <t>DE,GH</t>
  </si>
  <si>
    <t>https://doi.org/10.1016/j.sciaf.2022.e01162</t>
  </si>
  <si>
    <t>aiddoo.araba@gmail.com</t>
  </si>
  <si>
    <t>(Nyasapoh et al., 2023)</t>
  </si>
  <si>
    <t>Long-term electricity generation analysis and policy implications - the case of Ghana</t>
  </si>
  <si>
    <t>To analyze electricity demand projections and evaluate the future optimal development of Ghana's generation system to inform policy and promote renewable energy technologies.</t>
  </si>
  <si>
    <t>A diversified generation scenario incorporating renewables and nuclear power can reduce system costs by 32.30% and lower CO2 emissions by 55.27% by 2048, contrasting with an Accelerated Economic Growth scenario that heavily relies on coal</t>
  </si>
  <si>
    <t>Department of Economics (University of Ghana); Nuclear Power Institute (Ghana Atomic Energy Commission); Department of Nuclear Engineering, School of Nuclear and Allied Sciences (University of Ghana)</t>
  </si>
  <si>
    <t>https://doi.org/10.1080/23311916.2023.2209996</t>
  </si>
  <si>
    <t>markamoah51@gmail.com</t>
  </si>
  <si>
    <t>(Awopone et al., 2017)</t>
  </si>
  <si>
    <t>OSeMOSYS - LEAP</t>
  </si>
  <si>
    <t>Assessment of optimal pathways for power generation system in Ghana</t>
  </si>
  <si>
    <t>To develop optimal generation pathways and dispatch scheduling for power generation in Ghana, focusing on identifying the least-cost and GHG saving strategies.</t>
  </si>
  <si>
    <t>Renewable energy technologies can contribute more than 70% of Ghana's generation requirement by 2040 if comprehensive energy efficiency and other strategies are implemented, resulting in significant economic and environmental benefits</t>
  </si>
  <si>
    <t>transparent connection, solves large linear programming problems, capability to evaluate technological, economic and environmental implications</t>
  </si>
  <si>
    <t>does not assess the impact of high penetration of renewable energy generation technologies on the stability of the grid</t>
  </si>
  <si>
    <t>Department of Computer and Electronic Engineering, Brunel University London, UK; Department of Automotive and Electrical Engineering, University of Education Winneba, Ghana</t>
  </si>
  <si>
    <t>GB,GH</t>
  </si>
  <si>
    <t>Energy Commission Ghana</t>
  </si>
  <si>
    <t>carbon tax models</t>
  </si>
  <si>
    <t>https://doi.org/10.1080/23311916.2017.1314065</t>
  </si>
  <si>
    <t>albert.awopone@brunel.ac.uk</t>
  </si>
  <si>
    <t>Musonye et al.</t>
  </si>
  <si>
    <t>Kenya-TIMES</t>
  </si>
  <si>
    <t>Environmental and techno-economic assessment of power system expansion for projected demand levels in Kenya using TIMES modeling framework</t>
  </si>
  <si>
    <t>To evaluate the implication of greenhouse gas (GHG) emission reduction on the techno-economic and environmental evolution of Kenya's power system under three government-projected electricity demand levels</t>
  </si>
  <si>
    <t>The model shows that energy security can be achieved under the carbon emission cap scenario, but the Kenyan government needs to prioritize developing geothermal and hydropower resources in the short-to-medium term and enact policies to enhance the deployment of renewable energy technologies</t>
  </si>
  <si>
    <t>Linear_programming, mixed-integer_programming, stochastic</t>
  </si>
  <si>
    <t>updateable, capable of evaluating various themes like flexible time slices and endogenous technology learning, technology-rich</t>
  </si>
  <si>
    <t>lacks accounting for climate change impacts on hydro resources, does not evaluate the role of storage, and uses coarse intra-country transmission costs</t>
  </si>
  <si>
    <t>Kenya Electricity Generating Company; GRO-Geothermal Training Program; Reykjavik University; University of Iceland</t>
  </si>
  <si>
    <t>IS,KE</t>
  </si>
  <si>
    <t>https://doi.org/10.1016/j.esd.2021.05.006</t>
  </si>
  <si>
    <t>xavier18@ru.is</t>
  </si>
  <si>
    <t>Wambui et al.</t>
  </si>
  <si>
    <t>LEAP-NEMO</t>
  </si>
  <si>
    <t>Scenario analysis of electricity pathways in Kenya using Low Emissions Analysis Platform and the Next Energy Modeling system for optimization</t>
  </si>
  <si>
    <t>is to investigate the impact of alternative electricity development pathways on system costs and greenhouse gas (GHG) emissions in Kenya, compared to the existing Least Cost Power Development Plan (LC</t>
  </si>
  <si>
    <t>A pathway with high penetration of renewable energy and storage can reduce overall system costs by up to 55% ($26.1 billion) and cut CO2 emissions by 91% by 2037 compared to the government's reference plan.</t>
  </si>
  <si>
    <t>considers energy storage systems, socio-techno-economic impacts, environmental externalities, energy productivity</t>
  </si>
  <si>
    <t>Kenyatta University, Jomo Kenyatta University of Agriculture and Technology</t>
  </si>
  <si>
    <t>KE</t>
  </si>
  <si>
    <t>https://doi.org/10.1016/j.rser.2022.112871</t>
  </si>
  <si>
    <t>valentinewambui@students.ku.ac.ke</t>
  </si>
  <si>
    <t>Irungu et al.</t>
  </si>
  <si>
    <t>KENYA POWER SECTOR DEVELOPNET SCENARIOS – ANALYSIS USING LONG RANGE ENERGY ALTERNATIVE PLANNING SYSTEM</t>
  </si>
  <si>
    <t>To analyze three possible power development scenarios in relation to their Green House Gas (GHG) emissions and cost implications for Kenya's power sector development.</t>
  </si>
  <si>
    <t>The renewable energy scenario is the most suitable and sustainable path for Kenya, offering the greatest greenhouse gas savings at a low cost, despite the government's reference plan being the cheapest option.</t>
  </si>
  <si>
    <t>simulation</t>
  </si>
  <si>
    <t>Jomo Kenyatta University of Agriculture and Technology</t>
  </si>
  <si>
    <t>http://ir.jkuat.ac.ke/handle/123456789/3089</t>
  </si>
  <si>
    <t>dirungu@jkuat.ac.ke</t>
  </si>
  <si>
    <t>Carvallo et al.</t>
  </si>
  <si>
    <t>SWITCH-Kenya</t>
  </si>
  <si>
    <t>Sustainable Low-Carbon Expansion for the Power Sector of an Emerging Economy: The Case of Kenya</t>
  </si>
  <si>
    <t>To explore sustainable growth paths for power systems and identify cost-effective expansion pathways for the Kenyan power sector, aligning with low-carbon development</t>
  </si>
  <si>
    <t>Kenya's power system can transition to a low-carbon future dominated by geothermal and wind power. A cost-effective expansion requires storage, diesel engines, and transmission upgrades to provide flexibility for high wind penetration.</t>
  </si>
  <si>
    <t>unprecedented spatial and temporal resolution, system-level modeling, analytical approach</t>
  </si>
  <si>
    <t>lack of high resolution temporal data for hydropower, coarse estimation for load projections, omissions of intra-annual heterogeneity, simplifications of the model and data</t>
  </si>
  <si>
    <t>Renewable and Appropriate Energy Laboratory, University of California, Berkeley, Energy and Resources Group, University of California, Berkeley, Goldman School of Public Policy, University of California, Berkeley</t>
  </si>
  <si>
    <t>http://dx.doi.org/10.1021/acs.est.7b00345</t>
  </si>
  <si>
    <t>kammen@berkeley.edu</t>
  </si>
  <si>
    <t>Kihara et al.</t>
  </si>
  <si>
    <t>OSeMOSYS soft linked to FlexTool</t>
  </si>
  <si>
    <t>Mid- to long-term capacity planning for a reliable power system in Kenya</t>
  </si>
  <si>
    <t>To propose a novel framework to soft link OSeMOSYS and FlexTool to address the limitations of CEMs in representing Variable Renewable Energy (VRE) sources.</t>
  </si>
  <si>
    <t>Kenya is well-positioned to maintain its very low-carbon power system while meeting future demand growth by leveraging its significant geothermal and wind resources. Geothermal provides firm generation that complements a large expansion of variable wind capacity.</t>
  </si>
  <si>
    <t>novel framework,effectiveness of the methodology,well placed to maintain very low carbon generation system</t>
  </si>
  <si>
    <t>limitations of CEMs in representation of VRE,CEM undervalues flexibility requirements,CEM overestimates baseload technologies</t>
  </si>
  <si>
    <t>Ministry of Energy and Petroleum, UCL Energy Institute, Imperial College London, Kenya Power and Lighting Company Plc., Energy and Petroleum Regulatory Authority, Transition Zero, UCL Institute for Sustainable Resources</t>
  </si>
  <si>
    <t>GB,KE</t>
  </si>
  <si>
    <t>https://doi.org/10.1016/j.esr.2024.101312</t>
  </si>
  <si>
    <t>p.lubello@ucl.ac.uk (Pietro Lubello)</t>
  </si>
  <si>
    <t>Moksnes et al.</t>
  </si>
  <si>
    <t>OnSSET + OSeMOSYS</t>
  </si>
  <si>
    <t>Electrification pathways for Kenya–linking spatial electrification analysis and medium to long term energy planning</t>
  </si>
  <si>
    <t>rural_electrification, long_term_planning</t>
  </si>
  <si>
    <t>To investigate pathways for reaching Kenya's electrification demand.</t>
  </si>
  <si>
    <t>In a low-demand scenario, stand-alone systems are the least-cost option for about half the population to gain electricity access, while higher demand levels make grid extension and mini-grids more economically viable.</t>
  </si>
  <si>
    <t>utilization of the strengths of both tools, optimal split between off-grid and grid electricity system</t>
  </si>
  <si>
    <t>grid demand underestimated, only one iteration between models, OnSSET assumes overnight electrification, time resolution in OnSSET</t>
  </si>
  <si>
    <t>KTH Royal Institute of Technology</t>
  </si>
  <si>
    <t>SE</t>
  </si>
  <si>
    <t>https://doi.org/10.1088/1748-9326/aa7e18</t>
  </si>
  <si>
    <t>nandi@kth.se</t>
  </si>
  <si>
    <t>B.Brand and J.Zingerle</t>
  </si>
  <si>
    <t>DIME Maghreb</t>
  </si>
  <si>
    <t>The renewable energy targets of the Maghreb countries: Impact on electricity supply and conventional power markets</t>
  </si>
  <si>
    <t>To simulate the impact of renewable energy targets in Morocco, Algeria, and Tunisia on their conventional power generation systems and overall system costs until 2025. Study include also regions modeled like Portugal, Italy, Spain, France and switzerland</t>
  </si>
  <si>
    <t>Achieving the renewable energy targets creates savings in the conventional power system, primarily from avoided fuel costs. For every euro spent on renewables, Tunisia saves €0.27, while Morocco and Algeria save only €0.17 and €0.15, respectively.</t>
  </si>
  <si>
    <t>renewable energies are able to replace an important part of fossil generation</t>
  </si>
  <si>
    <t>cost input parameters do not include risk primes or safety and security expenses related to the risk of political instability and terrorism</t>
  </si>
  <si>
    <t>Institute of Energy Economics at the University of Cologne+AS4</t>
  </si>
  <si>
    <t>https://doi.org/10.1016/j.enpol.2010.10.010</t>
  </si>
  <si>
    <t>brandb@uni-koeln.de</t>
  </si>
  <si>
    <t>V.Sessa et al.</t>
  </si>
  <si>
    <t>LEAP and QGIS</t>
  </si>
  <si>
    <t>Rural Electriﬁcation Pathways: An Implementation of LEAP and GIS Tools in Mali</t>
  </si>
  <si>
    <t>To identify whether complete rural electrification is achievable in Mali and to assess the most viable technological options based on environmental and economic dimensions.</t>
  </si>
  <si>
    <t>Decentralized solar PV is the most economically viable option for electrifying remote rural areas, proving cheaper than grid extension. This advantage increases when the positive effects of electricity access on household income are considered.</t>
  </si>
  <si>
    <t>LEAP facilitates scenario interaction, QGIS enables geographical component, considers electricity-income effects</t>
  </si>
  <si>
    <t>centralized generation provenance not considered, no demonstration site, uncertain income effect timeline, lack of countrywide data for biogas</t>
  </si>
  <si>
    <t>Institute for Technology and Resources Management in the Tropics and Subtropics, TH Köln (University of Applied Sciences), Faculty of Sciences and Techniques of the University of Sciences, Techniques and Technologies of Bamako, USTT-B (FAST)</t>
  </si>
  <si>
    <t>DE,ML</t>
  </si>
  <si>
    <t>pay-as-you-go financing</t>
  </si>
  <si>
    <t>https://doi.org/10.3390/en14113338</t>
  </si>
  <si>
    <t>vittorio.sessa@th-koeln.de</t>
  </si>
  <si>
    <t>Welsch et al.</t>
  </si>
  <si>
    <t>Adding value with CLEWS – Modelling the energy system and its interdependencies for Mauritius</t>
  </si>
  <si>
    <t>To demonstrate the added value of an integrated modelling approach for energy policy by comparing its results to those from a conventional, non-integrated energy system assessment for Mauritius.</t>
  </si>
  <si>
    <t>Conventional energy modelling largely overestimates the economic and environmental benefits of ethanol production. An integrated approach reveals the net economic benefit is over 60% lower and that emissions can increase under future water stress.</t>
  </si>
  <si>
    <t>integrated analytical assessment, captures interlinkages, highlights overlooked dynamics</t>
  </si>
  <si>
    <t>non-trivial effort, coordination effort, potential for errors, significant delays</t>
  </si>
  <si>
    <t>KTH Royal Institute of Technology, International Institute for Applied Systems Analysis, Stockholm Environment Institute – US Centre, Agricultural Research &amp; Extension Unit, Columbia University, International Atomic Energy Agency, International Renewable Energy Agency, United Nations Department of Economic and Social Affairs, Food and Agriculture Organization of the United Nations, Institute for Advanced Sustainability Studies</t>
  </si>
  <si>
    <t>IT,SE,DE,US,AT, MU</t>
  </si>
  <si>
    <t>Government of Mauritius (announced high-level CLEWS panel) United Nations</t>
  </si>
  <si>
    <t>http://dx.doi.org/10.1016/j.apenergy.2013.08.083</t>
  </si>
  <si>
    <t>manuel.welsch@energy.kth.se</t>
  </si>
  <si>
    <t>Slimani et al.</t>
  </si>
  <si>
    <t>OSeMOSYS - Morroco</t>
  </si>
  <si>
    <t>Towards a sustainable energy future: Modeling Morocco’s transition to renewable power with enhanced OSeMOSYS model</t>
  </si>
  <si>
    <t>To identify cost-effective future supply mixes for Morocco's power generation sector that ensure adequacy, reliability, and reduced greenhouse gas emissions</t>
  </si>
  <si>
    <t>A 92% renewable energy integration rate is achievable by 2050 for an additional cost of $32 billion, contingent on energy efficiency measures that reduce demand by 15% compared to baseline forecasts.</t>
  </si>
  <si>
    <t>robust, tailored version of the OSeMOSYS model, detailed framework for energy transition strategies, practical implications are profound, clear pathway to sustainable energy, model’s flexibility allows for scenario analysis</t>
  </si>
  <si>
    <t>hydroelectric resources reliant on rainfall, securing financing for large-scale projects challenging, social implications (employment, land use, energy costs)</t>
  </si>
  <si>
    <t>Research Laboratory in Information Systems, Intelligent Systems and Mathematical Modeling, National Institute of Statistics and Applied Economics, Rabat, Morocco; Modeling analysis and control systems and artificial intelligence Team Laboratory of Applied Mathematics &amp; and Business Intelligence, Department of Industrial engineering, National Superior School of Mines, Rabat, Morocco; Laboratory of Aplied Economics, Faculty of law and economics, Mohammed V University, Rabat, Morocco</t>
  </si>
  <si>
    <t>MA</t>
  </si>
  <si>
    <t>https://doi.org/10.1016/j.enconman.2024.118857</t>
  </si>
  <si>
    <t>jslimani@insea.ac.ma</t>
  </si>
  <si>
    <t>Ouchani et al.</t>
  </si>
  <si>
    <t>PVH2-MSTEA (GIS based)</t>
  </si>
  <si>
    <t>An integrated geospatial techno-economic multi-scenario mapping assessment of PV-based green hydrogen development opportunities: A vision to support its deployment in Morocco</t>
  </si>
  <si>
    <t>To identify prospective areas for PV-based Green Hydrogen (GreenH2) production in Morocco. To pinpoint the most cost-effective sites using Levelized Cost of Electricity (LCOE) and Levelized Cost of Hydrogen (LCOH2) as key indicators.</t>
  </si>
  <si>
    <t>Approximately 66% of Morocco's territory is suitable for PV-based green hydrogen projects, with the most cost-effective strategy being the transmission of solar electricity from high-yield inland sites to coastal production facilities. This approach can yield hydrogen at a competitive cost of around $2.15/kg.</t>
  </si>
  <si>
    <t>electricity, other</t>
  </si>
  <si>
    <t>Modeling and cartography Department, Green Energy Park (UM6P/ IRESEN), Route R´ egionale Kelaa Km 3, R206, Ben Guerir 43150, Morocco</t>
  </si>
  <si>
    <t>https://doi.org/10.1016/j.enconman.2024.119296</t>
  </si>
  <si>
    <t>ouchanifatimazahra.um5@gmail.com</t>
  </si>
  <si>
    <t>Wärtsilä Energy</t>
  </si>
  <si>
    <t>PLEXOS</t>
  </si>
  <si>
    <t>PLANNING MOZAMBIQUE’S OPTIMAL POWER SYSTEM EXPANSION Assessing the role of renewables in reducing total system cost</t>
  </si>
  <si>
    <t xml:space="preserve">To provide data-driven insights to help Mozambique’s policy makers identify and develop the optimal power mix. To assess the role of renewables in reducing total system cost. To forecast new solar PV. </t>
  </si>
  <si>
    <t>A high renewables expansion strategy, supported by flexible gas generation and energy storage, provides superior savings in both total system costs and CO2 emissions. This approach is $84.7 million cheaper than a low renewables scenario through 2032.</t>
  </si>
  <si>
    <t>data-driven insights,cost-optimal,reliable,rapid energy transition,flexible</t>
  </si>
  <si>
    <t>critical need to strengthen Mozambique’s power transmission capabilities,underdeveloped transmission and distribution network</t>
  </si>
  <si>
    <t>FI</t>
  </si>
  <si>
    <t>Electricidade de Moçambique</t>
  </si>
  <si>
    <t>https://www.wartsila.com/docs/default-source/energy-docs/afeu/wartsila_mozambique_final.pdf</t>
  </si>
  <si>
    <t>https://www.linkedin.com/in/wallaceenergybd/</t>
  </si>
  <si>
    <t>Adeyemi-Kayode et al.</t>
  </si>
  <si>
    <t>Modeling the Next Decade of Energy Sustainability: A Case of a Developing Country</t>
  </si>
  <si>
    <t>To assess the possibility of Nigeria developing and transitioning to the use of various energy sources, and to evaluate greenhouse gas (GHG) mitigation plans and future trends in energy sustainability through Multi-Criteria Decision Analysis (MCDA).</t>
  </si>
  <si>
    <t>A scenario combining renewables, natural gas, and biomass (RNB) is the best option for meeting Nigeria's future energy demand while reducing greenhouse gas emissions and costs.</t>
  </si>
  <si>
    <t>Department of Electrical and Information Engineering, Covenant University, Ota 112104, Ogun State, Nigeria; Department of Computer Science and Communication, Østfold University College, 1757 Halden, Norway</t>
  </si>
  <si>
    <t>NO,NG</t>
  </si>
  <si>
    <t>https://doi.org/10.3390/en15145083</t>
  </si>
  <si>
    <t>mercy.john@covenantuniversity.edu.ng, sanjay.misra@hiof.no</t>
  </si>
  <si>
    <t>Emodi et al.</t>
  </si>
  <si>
    <t>Energy policy for low carbon development in Nigeria: A LEAP model application</t>
  </si>
  <si>
    <t>To apply a scenario-based model to explore Nigeria's future energy demand, supply, and associated Greenhouse Gas (GHG) emissions from 2010 to 2040, providing policy recommendations for low-carbon development.</t>
  </si>
  <si>
    <t>Aggressive policy interventions, as modelled in the Green Optimistic (GO) scenario, would significantly reduce Nigeria's projected 2040 energy demand and GHG emissions compared to the reference scenario.</t>
  </si>
  <si>
    <t>flexible data structure,easy to use,rich in technical and end-user details,provides electricity generation alternatives with lower GHG emissions</t>
  </si>
  <si>
    <t>excluded railway, airway, and seaway transport system due to lack of available data,alternative scenarios do not exhaust possibilities,does not consider ability of consumers to pay for energy services,does not explore effect of energy pricing,high cost of renewable energy,high capital investment for renewable energy</t>
  </si>
  <si>
    <t>College of Business, Law and Governance, James Cook University,Department of Computer Science, College of Physical and Applied Science, Michael Okpara University of Agriculture,Department of Finance, IBS Hyderabad, IFHE University,Faculty of Law, Abia State University</t>
  </si>
  <si>
    <t>AU,IN,NG</t>
  </si>
  <si>
    <t>http://dx.doi.org/10.1016/j.rser.2016.09.118</t>
  </si>
  <si>
    <t>nnaemeka.emodi@my.jcu.edu.au</t>
  </si>
  <si>
    <t>Kim et al.</t>
  </si>
  <si>
    <t>MESSAGE + SIMPACTS</t>
  </si>
  <si>
    <t>Modeling Long-Term Electricity Generation Planning to Reduce Carbon Dioxide Emissions in Nigeria</t>
  </si>
  <si>
    <t>To suggest an alternate energy supply mix to meet future electrical demand and reduce CO2 emissions in Nigeria.</t>
  </si>
  <si>
    <t>Without CO2 emission limits, oil and gas power plants are the optimal choice to meet Nigeria's future energy needs. When CO2 restrictions are applied, nuclear power plants become the best option, having the lowest environmental damage costs.</t>
  </si>
  <si>
    <t>low greenhouse gas emissions,baseload power,consistent and massive output,reliable source of energy</t>
  </si>
  <si>
    <t>nuclear accidents,management of radioactive waste,radiophobia,inconsistent wind,solar intermittency</t>
  </si>
  <si>
    <t>Department of NPP Engineering, KEPCO International Nuclear Graduate School</t>
  </si>
  <si>
    <t>KR</t>
  </si>
  <si>
    <t>https://doi.org/10.3390/en14196258</t>
  </si>
  <si>
    <t>eng.aelhameed@kings.ac.kr</t>
  </si>
  <si>
    <t>Dioha et al</t>
  </si>
  <si>
    <t>NECAL2050 (Nigerian Energy Calculator 2050)</t>
  </si>
  <si>
    <t>Pathways for low carbon Nigeria in 2050 by using NECAL2050</t>
  </si>
  <si>
    <t>To examine and compare the energy balances and GHG mitigation potentials for four alternative low carbon scenarios which are possible by 2050 for Nigeria, and to explore low carbon futures that are practically achievable within the country.</t>
  </si>
  <si>
    <t>Alternative low-carbon pathways reduce energy consumption and emissions compared to the business-as-usual case, but fossil fuels will still dominate Nigeria's energy system in all scenarios by 2050.</t>
  </si>
  <si>
    <t>TERI School of Advanced Studies, James Cook University, Federal University of Technology, Owerri</t>
  </si>
  <si>
    <t>IN,AU,NG</t>
  </si>
  <si>
    <t>https://doi.org/10.1016/j.ref.2019.02.004*</t>
  </si>
  <si>
    <t>michael.dioha@terisas.ac.in</t>
  </si>
  <si>
    <t>Ugwoke et al.</t>
  </si>
  <si>
    <t>LEAP (Hybrid Integration)</t>
  </si>
  <si>
    <t>Low emissions analysis platform model for renewable energy: Community-scale case studies in Nigeria</t>
  </si>
  <si>
    <t>To perform community-scale energy planning and investigate transformation implications towards sustainable RE based energy supply.</t>
  </si>
  <si>
    <t>Integrating demand-side management strategies with renewable energy supply provides clear benefits, significantly reducing energy demand and greenhouse gas emissions. The scenario combining advanced building retrofits with specific indoor environmental quality standards delivered the best performance and largest reduction in energy expenditures.</t>
  </si>
  <si>
    <t>useful insights for design and implementation of localised energy policies, concurrently define and reach multiple targets, goals and impacts</t>
  </si>
  <si>
    <t>no integrative scenario for grid connection, no time-of-day pricing, no economic optimum for interruptions, cooking energy use excluded</t>
  </si>
  <si>
    <t>Energy Center Lab, Department of Energy Politecnico di Torino, Department of Materials Science &amp; Engineering and Department of Electrical &amp; Computer Engineering, Michigan Technological University, Department of Electronics and Nanoengineering, School of Electrical Engineering, Aalto University</t>
  </si>
  <si>
    <t>IT,FI,US</t>
  </si>
  <si>
    <t>https://doi.org/10.1016/j.scs.2021.102750</t>
  </si>
  <si>
    <t>blessing.ugwoke@polito.it</t>
  </si>
  <si>
    <t>S.R. Isihak</t>
  </si>
  <si>
    <t>OnSSET - Nigeria</t>
  </si>
  <si>
    <t>Achieving universal electricity access in line with SDG7 using GIS-based Model: An application of OnSSET for rural electrification planning in Nigeria</t>
  </si>
  <si>
    <t>rural_electrification</t>
  </si>
  <si>
    <t>To achieve universal electricity access in line with SDG7 using a GIS-based model for rural electrification planning.</t>
  </si>
  <si>
    <t>By 2030, solar PV mini-grids are the least-cost technology for electrifying the majority (58.82%) of unelectrified communities. Grid extension and standalone solar PV systems are the most cost-effective options for the remainder, each serving approximately 20% of communities.</t>
  </si>
  <si>
    <t>Institute for Energy and Sustainable Development, De Montfort University, The Gateway, Leicester, LE1 9BH, United Kingdom 
NNPC Retail Ltd (a full subsidiary of NNPC Ltd), Plot 2646, Yakubu Gowon Way Cadastral Zone A04, Asokoro, Abuja, Nigeria</t>
  </si>
  <si>
    <t>GB,NG</t>
  </si>
  <si>
    <t>https://doi.org/10.1016/j.esr.2022.101021</t>
  </si>
  <si>
    <t>risalisu@gmail.com</t>
  </si>
  <si>
    <t>Ayagapin et al.</t>
  </si>
  <si>
    <t>SARI</t>
  </si>
  <si>
    <t>Prospective Life Cycle Assessment: Effect of Electricity Decarbonization in Building Sector</t>
  </si>
  <si>
    <t>The primary aim was to investigate the effect of electricity mix decarbonization on the environmental impact of residential houses in an insular context.</t>
  </si>
  <si>
    <t>Decarbonizing the electricity mix significantly reduces a building's environmental impact during its operational phase, decreasing global warming potential by 83% by 2040. However, impacts from the structural phase, which relies on imported materials, decrease by only 1%.</t>
  </si>
  <si>
    <t>University of Reunion Island,University of Mauritius</t>
  </si>
  <si>
    <t>RE,MU,FR</t>
  </si>
  <si>
    <t>https://doi.org/10.3390/en14113184</t>
  </si>
  <si>
    <t>praene@univ-reunion.fr, leslie.ayagapin@univ-reunion.fr</t>
  </si>
  <si>
    <t>Niyonteze et al.</t>
  </si>
  <si>
    <t>HOMER (Hybrid Optimization Model for Electric Renewables) software</t>
  </si>
  <si>
    <t>Key technology development needs and applicability analysis of renewable energy hybrid technologies in off-grid areas for the Rwanda power sector</t>
  </si>
  <si>
    <t>To recommend a set of power sector key technologies development needs in Rwanda and examine and optimize renewable energy hybrid combinations suitable for off-grid areas based on cost-effectiveness and available resources.</t>
  </si>
  <si>
    <t>A hybrid system combining hydro, solar, and battery storage is the most cost-effective and environmentally sound option for off-grid rural electrification due to its low net present cost and minimal emissions.</t>
  </si>
  <si>
    <t>Fujian Province Key Laboratory of Automotive Electronics and Electric Drive, Fujian University of Technology, Fuzhou, 350118, China
University of Rwanda, African Centre of Excellence in Energy for Sustainable Development, Kigali, Rwanda
ShunDe SYSU Institute for Solar Energy, China
Department of Electrical Engineering, Hebei University of Technology, Tianjin, 300130, China
Fujian University of Technology, Electrical Engineering, Fuzhou, Fujian, China</t>
  </si>
  <si>
    <t>CN,RW</t>
  </si>
  <si>
    <t>https://doi.org/10.1016/j.heliyon.2020.e03300</t>
  </si>
  <si>
    <t>niyontezejado@gmail.com</t>
  </si>
  <si>
    <t>Hughes et al.</t>
  </si>
  <si>
    <t>SATIM (South African TIMES Model)</t>
  </si>
  <si>
    <t>Developing and maintaining a policy-focussed, comprehensive, energy systems model in a developing country context: The case of SATIM in South Africa</t>
  </si>
  <si>
    <t>maximize welfare by minimizing the total discounted system cost required to meet projected future energy demands and specified constraints over a long-term planning horizon.</t>
  </si>
  <si>
    <t>The successful, long-term development of the SATIM model demonstrates that sustained improvement, integration with other models, and a flexible structure tailored to specific national challenges are key for effective energy systems modelling in developing countries.</t>
  </si>
  <si>
    <t>long-term development, flexibility, integration with other models, captures key components and novel aspects of South Africa’s entire energy system, allows for integrated analysis of complex cross-sectoral policy objectives, deep dive quantitative analysis of specific technology or sub-sector change, hard link with a CGE model enables demand responsiveness to prices and provides consistent economic structure representation, continuous refinement</t>
  </si>
  <si>
    <t>data limitations, complex socio-economic factors, rapidly changing policy landscapes, single node (spatial representation), capturing household preferences (more detailed choice models), transport sector improvements (modal choice exogenously defined, disaggregating transport demand for major cities), regional trade dynamics, temporal resolution (implications on RE integration and model run time), sector-specific enhancements (agriculture)</t>
  </si>
  <si>
    <t>Energy Systems Research Group, Department of Chemical Engineering, Upper Campus, University of Cape Town, Rondebosch, 7700, South Africa, African Centre of Excellence for Inequality Research, School of Economics, Middle Campus, Stanley Road, University of Cape Town, Rondebosch, 7701, South Africa</t>
  </si>
  <si>
    <t>ZA</t>
  </si>
  <si>
    <t>Presidential Climate Commission, World Bank, South African National Energy Development Institute (SANEDI)</t>
  </si>
  <si>
    <t>https://doi.org/10.1016/j.esr.2024.101594</t>
  </si>
  <si>
    <t>alison.hughes@uct.ac.za</t>
  </si>
  <si>
    <t>Van Zyl et al.</t>
  </si>
  <si>
    <t>Climate Equity Reference Calculator (CERC)</t>
  </si>
  <si>
    <t>The cost of achieving South Africa’s ‘fair share’ of global climate change mitigation</t>
  </si>
  <si>
    <t>To estimate emissions reduction pathways for South Africa using a 2°C aggregate warming target and the likely economy-wide net mitigation costs or savings associated with reaching these pathways by prioritizing known lower-cost mitigation measures.</t>
  </si>
  <si>
    <t>South Africa can achieve its 'fair share' of global mitigation with significant net savings, which are maximized by making greater use of renewable energy options.</t>
  </si>
  <si>
    <t>Independent Economic Researchers, The Green House, World Wide Fund for Nature – South Africa</t>
  </si>
  <si>
    <t>https://doi.org/10.1080/14693062.2018.1437019</t>
  </si>
  <si>
    <t>hugo@independentecon.co.za</t>
  </si>
  <si>
    <t>Ntuli et al.</t>
  </si>
  <si>
    <t>Energy sustainability and carbon dioxide emissions mitigation options for South Africa’s road transport sector</t>
  </si>
  <si>
    <t>To analyze the road transport structure and model future emissions under Business-As-Usual and Low Carbon Scenarios up to 2050 in South Africa.</t>
  </si>
  <si>
    <t>Combined mitigation scenario reduces energy demand by 77% and CO2 emissions significantly by 2050 compared to BAU, while province-specific strategies are essential.</t>
  </si>
  <si>
    <t>province-specific analysis, technology-rich model, multiple low-carbon scenarios</t>
  </si>
  <si>
    <t>exclusion of economic, social, and political factors, limited to road transport, data limitations</t>
  </si>
  <si>
    <t>Durban University of Technology, North-West University, Independent Energy Specialist</t>
  </si>
  <si>
    <t>US,ZA</t>
  </si>
  <si>
    <t>https://doi.org/10.1186/s42269-024-01192-4</t>
  </si>
  <si>
    <t>daniel.ewim@yahoo.com</t>
  </si>
  <si>
    <t>Patankar et al.</t>
  </si>
  <si>
    <t>Temoa</t>
  </si>
  <si>
    <t>Building conﬂict uncertainty into electricity planning: A South Sudan case study</t>
  </si>
  <si>
    <t>To explore electricity planning strategies for the electric power system in South Sudan under future conflict uncertainty.</t>
  </si>
  <si>
    <t>Solar photovoltaics can play a critical role in South Sudan's future electricity system by serving as a hedge against the economic losses incurred by conflict.</t>
  </si>
  <si>
    <t>stochastic</t>
  </si>
  <si>
    <t>explicitly considers conflict uncertainty</t>
  </si>
  <si>
    <t>simplified decision landscape, exogenously specified demand increase, demand curtailment at prescribed cost, lack of empirical data on conflict effects, assumed independence of damage parameters, does not consider damage to transmission/distribution/fuel infrastructure, does not consider maintenance/repair</t>
  </si>
  <si>
    <t>NC State University, NC Central University, Colorado School of Mines, World Bank</t>
  </si>
  <si>
    <t>NC State University, NC Central University</t>
  </si>
  <si>
    <t>https://doi.org/10.1016/j.esd.2019.01.003</t>
  </si>
  <si>
    <t>jdecarolis@ncsu.edu</t>
  </si>
  <si>
    <t>Mentis et al.</t>
  </si>
  <si>
    <t>Lighting the World: the first application of an open source, spatial electrification tool (OnSSET) on Sub-Saharan Africa</t>
  </si>
  <si>
    <t>WAPP,CAPP,EAPP,SAPP</t>
  </si>
  <si>
    <t>To demonstrate the usefulness of open-source geospatial electrification modeling to identify the least-cost strategies for universal energy access, focusing on infrastructure development and the resulting generation mix, across Sub-Saharan Africa.</t>
  </si>
  <si>
    <t>Stand-alone systems are the least-cost option for low levels of electricity demand, while mini-grids and grid extensions become more favorable as demand increases.</t>
  </si>
  <si>
    <t>KTH Royal Institute of Technology,International Institute for Applied Systems Analysis,United Nations Department of Economic and Social Affairs,Center for Global Energy Policy, Columbia University,Joint Research Centre (JRC) of the European Commission,World Bank,ABB</t>
  </si>
  <si>
    <t>IT,SE,US,AT,CH</t>
  </si>
  <si>
    <t>https://doi.org/10.1088/1748-9326/aa7b29</t>
  </si>
  <si>
    <t>mentis@kth.se</t>
  </si>
  <si>
    <t>M.V. Rocco et al.</t>
  </si>
  <si>
    <t>OSeMOSYS (with geospatial data)</t>
  </si>
  <si>
    <t>Enhancing energy models with geo-spatial data for the analysis of future electrification pathways: The case of Tanzania</t>
  </si>
  <si>
    <t>To enhance energy models using geo-spatial data for analyzing future electrification pathways and estimate their potential impact on Tanzania's economy and environment to support the achievement of national sustainable development goals.</t>
  </si>
  <si>
    <t>An environmental policy scenario significantly lowers the power sector's carbon intensity to around 100 gCO2/kWh by 2040. This decarbonization pathway also results in a lower average cost of electricity compared to the government's planned policy.</t>
  </si>
  <si>
    <t>transparency,reproducibility,open-source energy modelling platform,original geospatial characterization,country-specific estimations,local characteristics of the production technologies,direct observation of the local cost of off-grid technologies,meaningful comparisons with other studies</t>
  </si>
  <si>
    <t>model is rather rigid in the description of potential evolutions from off-grid to on-grid connections,restricted in its potential applications for the study of new accesses to electricity by the fact that supply always follows demand,spatial characterization of the territory has a limited number of (six) status categories and relatively large spatial resolution,projections on the development of the population can always use update and refinement,rapid evolution in their technical and economic characteristics of renewables and storage should constantly be reflected</t>
  </si>
  <si>
    <t>Department of Energy, Politecnico di Milano, Italy,Copernicus Institute of Sustainable Development, Utrecht University, Netherlands,School of Management, Politecnico di Milano, Italy</t>
  </si>
  <si>
    <t>https://doi.org/10.1016/j.esr.2020.100614</t>
  </si>
  <si>
    <t>matteovincenzo.rocco@polimi.it</t>
  </si>
  <si>
    <t>Tchandao, E. H.</t>
  </si>
  <si>
    <t>Modelling the Optimal Electricity Mix for Togo by 2050 Using OSeMOSYS</t>
  </si>
  <si>
    <t>To explore the future evolution trajectories of the electricity mix in Togo by 2050 and investigate the future investments needed to achieve the sustainable energy and climate change goals.</t>
  </si>
  <si>
    <t>Cost optimization modelling identifies solar photovoltaic power and electricity importation as the optimal choices for Togo's future electricity system. A tenfold increase in investment is required by 2030 to achieve national energy goals under any scenario.</t>
  </si>
  <si>
    <t>open source code,modular structure,lower learning curve,no initial financial investment</t>
  </si>
  <si>
    <t>low dispatching capacity,lack of inertia,unrealistic mix without storage</t>
  </si>
  <si>
    <t>Centre d'Excellence Régional pour la Maîtrise de l'Electricité (CERME), Université de Lomé, Département de Génie Electrique, École Nationale Supérieure d'Ingénieurs (ENSI), Laboratoire de Recherche en Sciences de l’Ingénieur (LARSI), Institut Universitaire de Technologie, Université Nazi BONI</t>
  </si>
  <si>
    <t>TG,BF</t>
  </si>
  <si>
    <t>emission penalty</t>
  </si>
  <si>
    <t>https://doi.org/10.14710/ijred.2023.50104</t>
  </si>
  <si>
    <t>akim_salami@yahoo.fr</t>
  </si>
  <si>
    <t>Ayed et al.</t>
  </si>
  <si>
    <t>Homer Pro</t>
  </si>
  <si>
    <t>Optimal design and techno-economic analysis of hybrid renewable energy systems: A case study of Thala city, Tunisia</t>
  </si>
  <si>
    <t>To explore the techno-economic feasibility of, both off-grid and on-grid, hybrid renewable energy systems (HES) for remote rural electrification in Thala City, Tunisia.</t>
  </si>
  <si>
    <t>The most cost-effective system is a grid-connected hybrid of wind, biomass from olive waste, and pumped-hydro storage, which achieves an electricity cost of 0.042 US$/kWh and reduces CO2 emissions by 76% compared to a grid-only system.</t>
  </si>
  <si>
    <t>CENSE – Centre for Environmental and Sustainability Research Energy and Climate &amp; CHANGE - Global Change and Sustainability Institute, NOVA School of Science and Technology, NOVA University Lisbon, Lisbon, Portugal; Institute of Chemical and Energy Engineering, University of Natural Resources and Life Sciences, Vienna, Austria</t>
  </si>
  <si>
    <t>PT,AT</t>
  </si>
  <si>
    <t>10.1080/15567249.2024.2308843</t>
  </si>
  <si>
    <t>rafat.alafif@boku.ac.at</t>
  </si>
  <si>
    <t>(Dhakouani et al., 2017)</t>
  </si>
  <si>
    <t>Long-term optimisation model of the Tunisian power system</t>
  </si>
  <si>
    <t>To present a long-term model of Tunisia's electricity system. To unveil potential benefits of increasing Renewable Energy Sources (RES) in electricity production. To help decision makers to draw feasible and optimal long-term pathways towards energy independence.</t>
  </si>
  <si>
    <t>Targeting a higher integration of renewable energy sources can increase Tunisia's energy independence without a significant rise in overall system costs.</t>
  </si>
  <si>
    <t>customise the model for the country,open data allowed a dialogue with stakeholders and institutions,answer questions raised by the Tunisian partners</t>
  </si>
  <si>
    <t>uncertainties associated with some of the assumptions,soft linking with a top-down model,monetise the social benefits from job creation</t>
  </si>
  <si>
    <t>Universite de Tunis El Manar, KTH, Royal Institute of Technology</t>
  </si>
  <si>
    <t>SE,TN</t>
  </si>
  <si>
    <t>https://doi.org/10.1016/j.energy.2017.09.093</t>
  </si>
  <si>
    <t>asma.dhakouani@enit.utm.tn</t>
  </si>
  <si>
    <t>Gardumi et al.</t>
  </si>
  <si>
    <t>OSeMOSYS + Input-Output (IO) model</t>
  </si>
  <si>
    <t>A scenario analysis of potential long-term impacts of COVID-19 on the Tunisian electricity sector</t>
  </si>
  <si>
    <t>To analyze potential long-term impacts of the COVID-19 pandemic on the Tunisian electricity supply system using an energy-economy modeling framework.</t>
  </si>
  <si>
    <t>Solar photovoltaic solutions remain highly competitive with gas-fired generation despite varying gas price projections, and investments in renewables and energy efficiency have a high potential for job creation.</t>
  </si>
  <si>
    <t>open access dataset, open source model infrastructure, manageable complexity of the energy-economy frameworks, co-designed scenarios with local institutions, populated with locally available data</t>
  </si>
  <si>
    <t>numerous assumptions, uncertain demand projections, high uncertainty in fossil fuel prices, underestimated technological learning of renewables, need for re-assessment of biomass potential, need for refining battery/storage database, high uncertainty in economic model assumptions (wages, local content), IO model built on snapshot with fixed structure, potential over/underestimation of job creation by multipliers</t>
  </si>
  <si>
    <t>KTH Royal Institute of Technology, Ecole Nationale d’Ing´enieurs de Tunis, Imperial College London, Loughborough University, Deutsche Gesellschaft für Internationale Zusammenarbeit (GIZ) GmbH, Institut Tunisien de la Comp´etitivit´e et des Etudes Quantitatives</t>
  </si>
  <si>
    <t>SE,GB,DE,TN</t>
  </si>
  <si>
    <t>https://doi.org/10.1016/j.esr.2021.100759</t>
  </si>
  <si>
    <t>gardumi@kth.se</t>
  </si>
  <si>
    <t>O. Adeoye, C. Spataru</t>
  </si>
  <si>
    <t>Quantifying the integration of renewable energy sources in West Africa’s interconnected electricity network</t>
  </si>
  <si>
    <t>To evaluate the impact of increased integration of solar PV on the interconnected electricity network.</t>
  </si>
  <si>
    <t>Most of the planned electricity interconnections in West Africa could be underutilized in 2030. This underutilization presents an opportunity to integrate more of the region's unexplored hydro and solar resources.</t>
  </si>
  <si>
    <t>high-spatial economic dispatch model, individual modelling of solar and wind plants, investigation of electricity storage, comprehensive techno-economic analysis</t>
  </si>
  <si>
    <t>underutilized interconnection capacities</t>
  </si>
  <si>
    <t>UCL Energy Institute, University College London</t>
  </si>
  <si>
    <t>https://doi.org/10.1016/j.rser.2019.109647</t>
  </si>
  <si>
    <t>omotola.adeoye.14@ucl.ac.uk</t>
  </si>
  <si>
    <t>Ishaku et al.</t>
  </si>
  <si>
    <t>EnergyPLAN</t>
  </si>
  <si>
    <t>Decarbonisation Strategy for Renewable Energy Integration for Electriﬁcation of West African Nations: A Bottom-Up EnergyPLAN Modelling of West African Power Pool Targets</t>
  </si>
  <si>
    <t>To present a sustainable and economically viable pathway to achieve 100% electricity access and 48% renewable energy sources (RES) share in the West African region by 2030.</t>
  </si>
  <si>
    <t>For a unified synchronous grid, the most feasible scenario involves integrating 42,000 MW of natural gas with 13,000 MW of wind, 13,000 MW of PV, and 29,000 MW of hydro, reducing carbon emissions by almost 50%.</t>
  </si>
  <si>
    <t>Cyprus International University</t>
  </si>
  <si>
    <t>TR</t>
  </si>
  <si>
    <t>https://www.mdpi.com/2071-1050/14/23/15933</t>
  </si>
  <si>
    <t>hadun@ciu.edu.tr</t>
  </si>
  <si>
    <t>Abuzayed et al.</t>
  </si>
  <si>
    <t>PyPSA-Earth and OnSSET Dual-Model Framework</t>
  </si>
  <si>
    <t>Power system expansion and renewable integration for drought-resilient electrification in Zambia</t>
  </si>
  <si>
    <t>To model and evaluate resilient, low-carbon pathways for Zambia’s power system by 2030. To explore pathways to achieve universal electricity access by 2030.</t>
  </si>
  <si>
    <t>Combining grid extension with decentralized solutions, such as solar home systems and mini-grids, offers the most cost-effective path to achieving universal electricity access, with per capita costs as low as $111.</t>
  </si>
  <si>
    <t>Development of a Dual-Model Framework for Integrated Electrification Planning, Scenario-Based Analysis of Zambia’s Energy Transition Under Climate Stressors, Validation and Customization of a High-Resolution Power System Model for Zambia, Quantitative Assessment of Cost, Emissions, and System Resilience, Policy-Relevant Insights for Low-Carbon Development and Investment Planning, Contribution to the Literature on Electrification in Developing Countries</t>
  </si>
  <si>
    <t>expanding scenario modelling to incorporate regional power interconnections, integrating transport electrification and clean cooking solutions, strengthening the coupling between power system models and macroeconomic models</t>
  </si>
  <si>
    <t>Friedrich-Alexander-Universität (FAU) Erlangen-Nürnberg, Energy Policy Research Group, Judge Business School, University of Cambridge, Department of Electrical and Electronics Engineering, The Copperbelt University, School of Geosciences, University of Edinburgh, Department of Statistics and Operations Research, Universitat Politecnica de Catalunya</t>
  </si>
  <si>
    <t>GB,DE,ES,ZM</t>
  </si>
  <si>
    <t>feed-in tariff, concessional capital, risk guarantees, green bonds, climate-aligned finance</t>
  </si>
  <si>
    <t>https://doi.org/10.1016/j.enpol.2025.114786</t>
  </si>
  <si>
    <t>anas.abuzayed@fau.de</t>
  </si>
  <si>
    <t>Kumbuso Joshua Nyoni</t>
  </si>
  <si>
    <t>OSeMOSYS + FlexTool (Soft-linking)</t>
  </si>
  <si>
    <t>The Zambian Energy Transition (ZET): A Case Study for OsemOSYS and FlexTool</t>
  </si>
  <si>
    <t>To explore the Zambian energy transition outlook through scenario analyses (BAU, IRP, Net Zero prospects) to align with Agenda 2063.</t>
  </si>
  <si>
    <t>Zambia can achieve Net Zero emissions by 2063 by gradually phasing out fossil fuels, but this pathway is more expensive than other scenarios. The current power system also requires immediate investment in transmission and generation to enhance its flexibility.</t>
  </si>
  <si>
    <t>inadequate cost database, incoherent underlying assumptions, dependence on hydro generation</t>
  </si>
  <si>
    <t>University of Edinburgh</t>
  </si>
  <si>
    <t>https://doi.org/10.21203/rs.3.rs-2368899/v1</t>
  </si>
  <si>
    <t>kumbujosh@gmail.com</t>
  </si>
  <si>
    <t>Muselu et al.</t>
  </si>
  <si>
    <t>HOMER</t>
  </si>
  <si>
    <t>Tecno-Economic analysis of Hybrid Renewable Energy on Telecommunication Industry in Zambia, Case Study in Mpulungu</t>
  </si>
  <si>
    <t>microgrid</t>
  </si>
  <si>
    <t>To conduct a techno-economic analysis of hybrid renewable energy systems, including solar PV, wind, and batteries, for powering a telecommunication site in Mpulungu, Zambia.</t>
  </si>
  <si>
    <t>A hybrid system combining solar PV, a wind turbine, and battery storage is the most practical and cost-effective solution, having a lower Net Present Cost (NPC) than solar-only or wind-only options.</t>
  </si>
  <si>
    <t>The University of Zambia, School of Engineering</t>
  </si>
  <si>
    <t>ZM</t>
  </si>
  <si>
    <t>https://doi.org/10.36948/ijfmr.2024.v06i05.26393</t>
  </si>
  <si>
    <t>Achbab et al.</t>
  </si>
  <si>
    <t>SAM</t>
  </si>
  <si>
    <t>Techno-Economic and Environmental Analysis of a Renewable Hybrid System in Southern Morocco</t>
  </si>
  <si>
    <t>To assess the technical and economic feasibility of a 20 MW grid-connected hybrid wind-solar PV system for the city of Dakhla in southern Morocco.</t>
  </si>
  <si>
    <t>The hybrid wind-solar system is economically viable, with a levelized cost of energy of $0.045/kWh, a positive net present value of $27.4 million, and a discounted payback period of 8 years.</t>
  </si>
  <si>
    <t>Renewable Energy and System Dynamics Laboratory, Faculty of Sciences-Ain Chock, Hassan II University, Casablanca, Morocco,Geosciences Laboratory, Faculty of Sciences-Ain Chock, Hassan II University, Casablanca, Morocco</t>
  </si>
  <si>
    <t>https://doi.org/10.12912/27197050/188282</t>
  </si>
  <si>
    <t>mo.achbab@gmail.com</t>
  </si>
  <si>
    <t>tool_name</t>
  </si>
  <si>
    <t>Type</t>
  </si>
  <si>
    <t>TIMES</t>
  </si>
  <si>
    <t>capacity_expansion</t>
  </si>
  <si>
    <t>GIS-Based</t>
  </si>
  <si>
    <t>geospatial_electrification</t>
  </si>
  <si>
    <t>Balmorel</t>
  </si>
  <si>
    <t>capacity_expansion,production_cost</t>
  </si>
  <si>
    <t>Calliope</t>
  </si>
  <si>
    <t>PyPSA</t>
  </si>
  <si>
    <t>GEGIS</t>
  </si>
  <si>
    <t>demand_forecast</t>
  </si>
  <si>
    <t>atlite</t>
  </si>
  <si>
    <t>capacity expansion, nexus</t>
  </si>
  <si>
    <t>Eviews</t>
  </si>
  <si>
    <t>Dispa-SET</t>
  </si>
  <si>
    <t>production_cost,unit_commitment</t>
  </si>
  <si>
    <t>LISFLOOD</t>
  </si>
  <si>
    <t>hydrological</t>
  </si>
  <si>
    <t>capacity_expansion, demand_forecast</t>
  </si>
  <si>
    <t>ArcGIS</t>
  </si>
  <si>
    <t>MAED</t>
  </si>
  <si>
    <t>MARKAL</t>
  </si>
  <si>
    <t>demand_forecast, capacity_expansion</t>
  </si>
  <si>
    <t>NEMO</t>
  </si>
  <si>
    <t>SWITCH</t>
  </si>
  <si>
    <t>FlexTool</t>
  </si>
  <si>
    <t>production_cost</t>
  </si>
  <si>
    <t>DIME</t>
  </si>
  <si>
    <t>QGIS</t>
  </si>
  <si>
    <t>capacity_expansion, production_cost, demand_forecast, nexus</t>
  </si>
  <si>
    <t>AEZ</t>
  </si>
  <si>
    <t>WEAP</t>
  </si>
  <si>
    <t>GCM</t>
  </si>
  <si>
    <t>MAED-2</t>
  </si>
  <si>
    <t>ArcGIS Pro</t>
  </si>
  <si>
    <t>pvlib</t>
  </si>
  <si>
    <t>geospatial_electrification, hybrid_optimization</t>
  </si>
  <si>
    <t>SIMPACTS</t>
  </si>
  <si>
    <t>NECAL2050</t>
  </si>
  <si>
    <t>demand_forecast, system_dynamics</t>
  </si>
  <si>
    <t>hybrid_optimization</t>
  </si>
  <si>
    <t>eSAGE</t>
  </si>
  <si>
    <t>system_dynamics</t>
  </si>
  <si>
    <t>Climate Equity Reference Calculator</t>
  </si>
  <si>
    <t>capacity_expansion, production_cost, reliability</t>
  </si>
  <si>
    <t>Pvsyst</t>
  </si>
  <si>
    <t>iso_code</t>
  </si>
  <si>
    <t>iso3</t>
  </si>
  <si>
    <t>country</t>
  </si>
  <si>
    <t>DZ</t>
  </si>
  <si>
    <t>AO</t>
  </si>
  <si>
    <t>BJ</t>
  </si>
  <si>
    <t>BW</t>
  </si>
  <si>
    <t>BF</t>
  </si>
  <si>
    <t>BI</t>
  </si>
  <si>
    <t>CF</t>
  </si>
  <si>
    <t>TD</t>
  </si>
  <si>
    <t>KM</t>
  </si>
  <si>
    <t>CG</t>
  </si>
  <si>
    <t>CD</t>
  </si>
  <si>
    <t>DJ</t>
  </si>
  <si>
    <t>EG</t>
  </si>
  <si>
    <t>GQ</t>
  </si>
  <si>
    <t>ER</t>
  </si>
  <si>
    <t>GA</t>
  </si>
  <si>
    <t>GM</t>
  </si>
  <si>
    <t>GN</t>
  </si>
  <si>
    <t>GW</t>
  </si>
  <si>
    <t>CI</t>
  </si>
  <si>
    <t>LS</t>
  </si>
  <si>
    <t>LR</t>
  </si>
  <si>
    <t>LY</t>
  </si>
  <si>
    <t>MG</t>
  </si>
  <si>
    <t>MW</t>
  </si>
  <si>
    <t>ML</t>
  </si>
  <si>
    <t>MR</t>
  </si>
  <si>
    <t>MU</t>
  </si>
  <si>
    <t>MZ</t>
  </si>
  <si>
    <t>NA</t>
  </si>
  <si>
    <t>NE</t>
  </si>
  <si>
    <t>NG</t>
  </si>
  <si>
    <t>RW</t>
  </si>
  <si>
    <t>ST</t>
  </si>
  <si>
    <t>SN</t>
  </si>
  <si>
    <t>SC</t>
  </si>
  <si>
    <t>SL</t>
  </si>
  <si>
    <t>SO</t>
  </si>
  <si>
    <t>SS</t>
  </si>
  <si>
    <t>SD</t>
  </si>
  <si>
    <t>SZ</t>
  </si>
  <si>
    <t>TZ</t>
  </si>
  <si>
    <t>TG</t>
  </si>
  <si>
    <t>TN</t>
  </si>
  <si>
    <t>UG</t>
  </si>
  <si>
    <t>ZW</t>
  </si>
  <si>
    <t>CV</t>
  </si>
  <si>
    <t>RE</t>
  </si>
  <si>
    <t>pool_code</t>
  </si>
  <si>
    <t>country_name</t>
  </si>
  <si>
    <t>region</t>
  </si>
  <si>
    <t>language</t>
  </si>
  <si>
    <t>nb_models_applied</t>
  </si>
  <si>
    <t>nb_models_national</t>
  </si>
  <si>
    <t>has_institutional_capacity</t>
  </si>
  <si>
    <t>data_availability</t>
  </si>
  <si>
    <t>electrification_rate</t>
  </si>
  <si>
    <t>has_ndc</t>
  </si>
  <si>
    <t>has_lts</t>
  </si>
  <si>
    <t>Algeria</t>
  </si>
  <si>
    <t>north</t>
  </si>
  <si>
    <t>AR</t>
  </si>
  <si>
    <t>moderate</t>
  </si>
  <si>
    <t>Angola</t>
  </si>
  <si>
    <t>southern</t>
  </si>
  <si>
    <t>poor</t>
  </si>
  <si>
    <t>Benin</t>
  </si>
  <si>
    <t>west</t>
  </si>
  <si>
    <t>Botswana</t>
  </si>
  <si>
    <t>EN</t>
  </si>
  <si>
    <t>Burkina Faso</t>
  </si>
  <si>
    <t>Burundi</t>
  </si>
  <si>
    <t>east</t>
  </si>
  <si>
    <t>Cape Verde</t>
  </si>
  <si>
    <t>Cameroon</t>
  </si>
  <si>
    <t>central</t>
  </si>
  <si>
    <t>Central African Republic</t>
  </si>
  <si>
    <t>Chad</t>
  </si>
  <si>
    <t>Comoros</t>
  </si>
  <si>
    <t>Democratic Republic of the Congo</t>
  </si>
  <si>
    <t>Republic of the Congo</t>
  </si>
  <si>
    <t>Djibouti</t>
  </si>
  <si>
    <t>Egypt</t>
  </si>
  <si>
    <t>good</t>
  </si>
  <si>
    <t>Equatorial Guinea</t>
  </si>
  <si>
    <t>ES</t>
  </si>
  <si>
    <t>Eritrea</t>
  </si>
  <si>
    <t>MIXED</t>
  </si>
  <si>
    <t>Eswatini</t>
  </si>
  <si>
    <t>Ethiopia</t>
  </si>
  <si>
    <t>Gabon</t>
  </si>
  <si>
    <t>Gambia</t>
  </si>
  <si>
    <t>Ghana</t>
  </si>
  <si>
    <t>Guinea</t>
  </si>
  <si>
    <t>Guinea-Bissau</t>
  </si>
  <si>
    <t>Ivory Coast</t>
  </si>
  <si>
    <t>Kenya</t>
  </si>
  <si>
    <t>Lesotho</t>
  </si>
  <si>
    <t>Liberia</t>
  </si>
  <si>
    <t>Libya</t>
  </si>
  <si>
    <t>Madagascar</t>
  </si>
  <si>
    <t>Malawi</t>
  </si>
  <si>
    <t>Mali</t>
  </si>
  <si>
    <t>Mauritania</t>
  </si>
  <si>
    <t>Mauritius</t>
  </si>
  <si>
    <t>Morocco</t>
  </si>
  <si>
    <t>Mozambique</t>
  </si>
  <si>
    <t>Namibia</t>
  </si>
  <si>
    <t>Niger</t>
  </si>
  <si>
    <t>Nigeria</t>
  </si>
  <si>
    <t>Rwanda</t>
  </si>
  <si>
    <t>Sao Tome and Principe</t>
  </si>
  <si>
    <t>Senegal</t>
  </si>
  <si>
    <t>Seychelles</t>
  </si>
  <si>
    <t>Sierra Leone</t>
  </si>
  <si>
    <t>Somalia</t>
  </si>
  <si>
    <t>South Africa</t>
  </si>
  <si>
    <t>South Sudan</t>
  </si>
  <si>
    <t>Sudan</t>
  </si>
  <si>
    <t>Tanzania</t>
  </si>
  <si>
    <t>Togo</t>
  </si>
  <si>
    <t>Tunisia</t>
  </si>
  <si>
    <t>Uganda</t>
  </si>
  <si>
    <t>Zambia</t>
  </si>
  <si>
    <t>Zimbabwe</t>
  </si>
  <si>
    <t>pool_name</t>
  </si>
  <si>
    <t>member_countries</t>
  </si>
  <si>
    <t>West African Power Pool</t>
  </si>
  <si>
    <t>BF, BJ, CI, CV, GH, GM, GN, GW, LR, ML, NE, NG, SL, SN, TG</t>
  </si>
  <si>
    <t>East African Power Pool</t>
  </si>
  <si>
    <t>BI, DJ, EG, ER, ET, KE, KM, MG, MU, RW, SC, SD, SO, SS, TZ, UG</t>
  </si>
  <si>
    <t>Central African Power Pool</t>
  </si>
  <si>
    <t>CF, CG, CM, GA, GQ, ST, TD</t>
  </si>
  <si>
    <t>Southern African Power Pool</t>
  </si>
  <si>
    <t>AO, BW, CD, LS, MW, MZ, NA, SZ, ZA, ZM, ZW</t>
  </si>
  <si>
    <t>Comité Maghrébin de l'Electricité</t>
  </si>
  <si>
    <t>DZ, LY, MA, MR, TN</t>
  </si>
  <si>
    <t>full_name</t>
  </si>
  <si>
    <t>type</t>
  </si>
  <si>
    <t>origin_country</t>
  </si>
  <si>
    <t>origin_institution</t>
  </si>
  <si>
    <t>license</t>
  </si>
  <si>
    <t>cost_usd</t>
  </si>
  <si>
    <t>free_for_developing</t>
  </si>
  <si>
    <t>learning_curve</t>
  </si>
  <si>
    <t>doc_quality</t>
  </si>
  <si>
    <t>training_available</t>
  </si>
  <si>
    <t>community</t>
  </si>
  <si>
    <t>programming_required</t>
  </si>
  <si>
    <t>helpdesk</t>
  </si>
  <si>
    <t>os</t>
  </si>
  <si>
    <t>nb_studies_in_inventory</t>
  </si>
  <si>
    <t>best_for</t>
  </si>
  <si>
    <t>clean_cooking_capable</t>
  </si>
  <si>
    <t>strengths</t>
  </si>
  <si>
    <t>typical_results</t>
  </si>
  <si>
    <t>often_linked</t>
  </si>
  <si>
    <t>Low Emissions Analysis Platform</t>
  </si>
  <si>
    <t>SE,US</t>
  </si>
  <si>
    <t>SEI</t>
  </si>
  <si>
    <t>freemium</t>
  </si>
  <si>
    <t>medium</t>
  </si>
  <si>
    <t>high</t>
  </si>
  <si>
    <t>windows</t>
  </si>
  <si>
    <t>national_planning</t>
  </si>
  <si>
    <t>Open Source Energy Modelling System</t>
  </si>
  <si>
    <t>KTH,SEI,UNDESA</t>
  </si>
  <si>
    <t>advanced</t>
  </si>
  <si>
    <t>all</t>
  </si>
  <si>
    <t>TIMES/MARKAL</t>
  </si>
  <si>
    <t>INT</t>
  </si>
  <si>
    <t>IEA-ETSAP</t>
  </si>
  <si>
    <t>Model for Energy Supply Strategy Alternatives and their General Environmental Impact</t>
  </si>
  <si>
    <t>IIASA</t>
  </si>
  <si>
    <t>national_planning,regional_trade</t>
  </si>
  <si>
    <t>SPLAT</t>
  </si>
  <si>
    <t>System Planning Long-term Alternative for Transmission</t>
  </si>
  <si>
    <t>regional_trade</t>
  </si>
  <si>
    <t>Python for Power System Analysis</t>
  </si>
  <si>
    <t>FIAS,KIT,TU Berlin</t>
  </si>
  <si>
    <t>CH,GB</t>
  </si>
  <si>
    <t>Univ. of Cambridge,ETH Zurich</t>
  </si>
  <si>
    <t>Open Source Spatial Electrification Tool</t>
  </si>
  <si>
    <t>KTH</t>
  </si>
  <si>
    <t>electrification,geospatial_analysis</t>
  </si>
  <si>
    <t>Baltic Model of Regional Energy Liberalisation</t>
  </si>
  <si>
    <t>DK</t>
  </si>
  <si>
    <t>Danish Energy Agency,DTU</t>
  </si>
  <si>
    <t>Power_system_capacity_expansion,national_planning,sector_coupling,VRE_integration</t>
  </si>
  <si>
    <t>basic</t>
  </si>
  <si>
    <t>Highly flexible and modular open-source code; excellent spatial resolution capability; exceptionally strong at modeling cross-border power trade and regional power pools</t>
  </si>
  <si>
    <t>Dependency on expensive proprietary GAMS solvers for large-scale problems; limited scope outside the power/heat sectors</t>
  </si>
  <si>
    <t>Optimal_capacity_expansion,dispatch_profiles,marginal_electricity_prices,total_system_costs,CO2_emissions,inter-regional_transmission_ flows.</t>
  </si>
  <si>
    <t>OSeMOSYS,PLEXOS,GIS</t>
  </si>
  <si>
    <t>Plexos</t>
  </si>
  <si>
    <t>PLEXOS Integrated Energy Model</t>
  </si>
  <si>
    <t>AU</t>
  </si>
  <si>
    <t>Energy Exemplar</t>
  </si>
  <si>
    <t>dispatch_flexibility</t>
  </si>
  <si>
    <t>Hybrid Optimization of Multiple Energy Resources</t>
  </si>
  <si>
    <t>NREL</t>
  </si>
  <si>
    <t>electrification</t>
  </si>
  <si>
    <t>Vensim</t>
  </si>
  <si>
    <t>Ventana Systems</t>
  </si>
  <si>
    <t>Flextool</t>
  </si>
  <si>
    <t>VTT,IRENA</t>
  </si>
  <si>
    <t>Model for Analysis of Energy Demand</t>
  </si>
  <si>
    <t>IAEA</t>
  </si>
  <si>
    <t>demand_forecasting</t>
  </si>
  <si>
    <t>Aalborg University</t>
  </si>
  <si>
    <t>sector_coupling</t>
  </si>
  <si>
    <t>Quantum Geographic Information System</t>
  </si>
  <si>
    <t>OSGeo</t>
  </si>
  <si>
    <t>geospatial_analysis</t>
  </si>
  <si>
    <t>Esri</t>
  </si>
  <si>
    <t>CLEWs</t>
  </si>
  <si>
    <t>Climate, Land, Energy and Water strategies</t>
  </si>
  <si>
    <t>KTH,UNDESA</t>
  </si>
  <si>
    <t>nexus_modeling,water_planning</t>
  </si>
  <si>
    <t>WASP</t>
  </si>
  <si>
    <t>Wien Automatic System Planning</t>
  </si>
  <si>
    <t>IAEA,TVA</t>
  </si>
  <si>
    <t>Next Energy Modeling system for Optimization</t>
  </si>
  <si>
    <t>Water Evaluation and Planning</t>
  </si>
  <si>
    <t>water_planning</t>
  </si>
  <si>
    <t>Dispatch model for the European power System with the Shared Energy Technologies</t>
  </si>
  <si>
    <t>BE,NL</t>
  </si>
  <si>
    <t>EC Joint Research Centre</t>
  </si>
  <si>
    <t>Nigeria Energy Calculator 2050</t>
  </si>
  <si>
    <t>UK Govt,Energy Commission</t>
  </si>
  <si>
    <t>low</t>
  </si>
  <si>
    <t>Solar and Wind Integrated with Transmission and Conventional sources on a Hourly basis</t>
  </si>
  <si>
    <t>UC Berkeley,Univ. of Hawaii</t>
  </si>
  <si>
    <t>dispatch_flexibility,national_planning</t>
  </si>
  <si>
    <t>SATIM</t>
  </si>
  <si>
    <t>South Africa TIMES Model</t>
  </si>
  <si>
    <t>Univ. of Cape Town</t>
  </si>
  <si>
    <t>The Electricity Model Base for Africa</t>
  </si>
  <si>
    <t>Simplified Approach for Estimating Impacts of Electricity Generation</t>
  </si>
  <si>
    <t>environmental_impact</t>
  </si>
  <si>
    <t>CERC</t>
  </si>
  <si>
    <t>Cambridge Environmental Research Consultants</t>
  </si>
  <si>
    <t>CERC Ltd</t>
  </si>
  <si>
    <t>Country</t>
  </si>
  <si>
    <t>Alpha-2 code</t>
  </si>
  <si>
    <t>Alpha-3 code</t>
  </si>
  <si>
    <t>Numeric</t>
  </si>
  <si>
    <t>Afghanistan</t>
  </si>
  <si>
    <t>AF</t>
  </si>
  <si>
    <t>AFG</t>
  </si>
  <si>
    <t>Åland Islands</t>
  </si>
  <si>
    <t>AX</t>
  </si>
  <si>
    <t>ALA</t>
  </si>
  <si>
    <t>Albania</t>
  </si>
  <si>
    <t>AL</t>
  </si>
  <si>
    <t>ALB</t>
  </si>
  <si>
    <t>DZA</t>
  </si>
  <si>
    <t>American Samoa</t>
  </si>
  <si>
    <t>AS</t>
  </si>
  <si>
    <t>ASM</t>
  </si>
  <si>
    <t>Andorra</t>
  </si>
  <si>
    <t>AD</t>
  </si>
  <si>
    <t>AND</t>
  </si>
  <si>
    <t>AGO</t>
  </si>
  <si>
    <t>Anguilla</t>
  </si>
  <si>
    <t>AI</t>
  </si>
  <si>
    <t>AIA</t>
  </si>
  <si>
    <t>Antarctica</t>
  </si>
  <si>
    <t>AQ</t>
  </si>
  <si>
    <t>ATA</t>
  </si>
  <si>
    <t>Antigua and Barbuda</t>
  </si>
  <si>
    <t>AG</t>
  </si>
  <si>
    <t>ATG</t>
  </si>
  <si>
    <t>Argentina</t>
  </si>
  <si>
    <t>ARG</t>
  </si>
  <si>
    <t>Armenia</t>
  </si>
  <si>
    <t>AM</t>
  </si>
  <si>
    <t>ARM</t>
  </si>
  <si>
    <t>Aruba</t>
  </si>
  <si>
    <t>AW</t>
  </si>
  <si>
    <t>ABW</t>
  </si>
  <si>
    <t>Australia</t>
  </si>
  <si>
    <t>AUS</t>
  </si>
  <si>
    <t>Austria</t>
  </si>
  <si>
    <t>AT</t>
  </si>
  <si>
    <t>AUT</t>
  </si>
  <si>
    <t>Azerbaijan</t>
  </si>
  <si>
    <t>AZ</t>
  </si>
  <si>
    <t>AZE</t>
  </si>
  <si>
    <t>Bahamas (the)</t>
  </si>
  <si>
    <t>BS</t>
  </si>
  <si>
    <t>BHS</t>
  </si>
  <si>
    <t>Bahrain</t>
  </si>
  <si>
    <t>BH</t>
  </si>
  <si>
    <t>BHR</t>
  </si>
  <si>
    <t>Bangladesh</t>
  </si>
  <si>
    <t>BD</t>
  </si>
  <si>
    <t>BGD</t>
  </si>
  <si>
    <t>Barbados</t>
  </si>
  <si>
    <t>BB</t>
  </si>
  <si>
    <t>BRB</t>
  </si>
  <si>
    <t>Belarus</t>
  </si>
  <si>
    <t>BY</t>
  </si>
  <si>
    <t>BLR</t>
  </si>
  <si>
    <t>Belgium</t>
  </si>
  <si>
    <t>BE</t>
  </si>
  <si>
    <t>BEL</t>
  </si>
  <si>
    <t>Belize</t>
  </si>
  <si>
    <t>BZ</t>
  </si>
  <si>
    <t>BLZ</t>
  </si>
  <si>
    <t>BEN</t>
  </si>
  <si>
    <t>Bermuda</t>
  </si>
  <si>
    <t>BM</t>
  </si>
  <si>
    <t>BMU</t>
  </si>
  <si>
    <t>Bhutan</t>
  </si>
  <si>
    <t>BT</t>
  </si>
  <si>
    <t>BTN</t>
  </si>
  <si>
    <t>Bolivia (Plurinational State of)</t>
  </si>
  <si>
    <t>BO</t>
  </si>
  <si>
    <t>BOL</t>
  </si>
  <si>
    <t>Bonaire, Sint Eustatius and Saba</t>
  </si>
  <si>
    <t>BQ</t>
  </si>
  <si>
    <t>BES</t>
  </si>
  <si>
    <t>Bosnia and Herzegovina</t>
  </si>
  <si>
    <t>BA</t>
  </si>
  <si>
    <t>BIH</t>
  </si>
  <si>
    <t>BWA</t>
  </si>
  <si>
    <t>Bouvet Island</t>
  </si>
  <si>
    <t>BV</t>
  </si>
  <si>
    <t>BVT</t>
  </si>
  <si>
    <t>Brazil</t>
  </si>
  <si>
    <t>BR</t>
  </si>
  <si>
    <t>BRA</t>
  </si>
  <si>
    <t>British Indian Ocean Territory (the)</t>
  </si>
  <si>
    <t>IO</t>
  </si>
  <si>
    <t>IOT</t>
  </si>
  <si>
    <t>Brunei Darussalam</t>
  </si>
  <si>
    <t>BN</t>
  </si>
  <si>
    <t>BRN</t>
  </si>
  <si>
    <t>Bulgaria</t>
  </si>
  <si>
    <t>BG</t>
  </si>
  <si>
    <t>BGR</t>
  </si>
  <si>
    <t>BFA</t>
  </si>
  <si>
    <t>BDI</t>
  </si>
  <si>
    <t>Cabo Verde</t>
  </si>
  <si>
    <t>CPV</t>
  </si>
  <si>
    <t>Cambodia</t>
  </si>
  <si>
    <t>KH</t>
  </si>
  <si>
    <t>KHM</t>
  </si>
  <si>
    <t>CMR</t>
  </si>
  <si>
    <t>Canada</t>
  </si>
  <si>
    <t>CA</t>
  </si>
  <si>
    <t>CAN</t>
  </si>
  <si>
    <t>Cayman Islands (the)</t>
  </si>
  <si>
    <t>KY</t>
  </si>
  <si>
    <t>CYM</t>
  </si>
  <si>
    <t>Central African Republic (the)</t>
  </si>
  <si>
    <t>CAF</t>
  </si>
  <si>
    <t>TCD</t>
  </si>
  <si>
    <t>Chile</t>
  </si>
  <si>
    <t>CL</t>
  </si>
  <si>
    <t>CHL</t>
  </si>
  <si>
    <t>China</t>
  </si>
  <si>
    <t>CN</t>
  </si>
  <si>
    <t>CHN</t>
  </si>
  <si>
    <t>Christmas Island</t>
  </si>
  <si>
    <t>CX</t>
  </si>
  <si>
    <t>CXR</t>
  </si>
  <si>
    <t>Cocos (Keeling) Islands (the)</t>
  </si>
  <si>
    <t>CC</t>
  </si>
  <si>
    <t>CCK</t>
  </si>
  <si>
    <t>Colombia</t>
  </si>
  <si>
    <t>CO</t>
  </si>
  <si>
    <t>COL</t>
  </si>
  <si>
    <t>Comoros (the)</t>
  </si>
  <si>
    <t>COM</t>
  </si>
  <si>
    <t>Congo (the Democratic Republic of the)</t>
  </si>
  <si>
    <t>COD</t>
  </si>
  <si>
    <t>Congo (the)</t>
  </si>
  <si>
    <t>COG</t>
  </si>
  <si>
    <t>Cook Islands (the)</t>
  </si>
  <si>
    <t>CK</t>
  </si>
  <si>
    <t>COK</t>
  </si>
  <si>
    <t>Costa Rica</t>
  </si>
  <si>
    <t>CR</t>
  </si>
  <si>
    <t>CRI</t>
  </si>
  <si>
    <t>Côte d'Ivoire</t>
  </si>
  <si>
    <t>CIV</t>
  </si>
  <si>
    <t>Croatia</t>
  </si>
  <si>
    <t>HR</t>
  </si>
  <si>
    <t>HRV</t>
  </si>
  <si>
    <t>Cuba</t>
  </si>
  <si>
    <t>CU</t>
  </si>
  <si>
    <t>CUB</t>
  </si>
  <si>
    <t>Curaçao</t>
  </si>
  <si>
    <t>CW</t>
  </si>
  <si>
    <t>CUW</t>
  </si>
  <si>
    <t>Cyprus</t>
  </si>
  <si>
    <t>CY</t>
  </si>
  <si>
    <t>CYP</t>
  </si>
  <si>
    <t>Czechia</t>
  </si>
  <si>
    <t>CZ</t>
  </si>
  <si>
    <t>CZE</t>
  </si>
  <si>
    <t>Denmark</t>
  </si>
  <si>
    <t>DNK</t>
  </si>
  <si>
    <t>DJI</t>
  </si>
  <si>
    <t>Dominica</t>
  </si>
  <si>
    <t>DM</t>
  </si>
  <si>
    <t>DMA</t>
  </si>
  <si>
    <t>Dominican Republic (the)</t>
  </si>
  <si>
    <t>DO</t>
  </si>
  <si>
    <t>DOM</t>
  </si>
  <si>
    <t>Ecuador</t>
  </si>
  <si>
    <t>EC</t>
  </si>
  <si>
    <t>ECU</t>
  </si>
  <si>
    <t>EGY</t>
  </si>
  <si>
    <t>El Salvador</t>
  </si>
  <si>
    <t>SV</t>
  </si>
  <si>
    <t>SLV</t>
  </si>
  <si>
    <t>GNQ</t>
  </si>
  <si>
    <t>ERI</t>
  </si>
  <si>
    <t>Estonia</t>
  </si>
  <si>
    <t>EE</t>
  </si>
  <si>
    <t>EST</t>
  </si>
  <si>
    <t>SWZ</t>
  </si>
  <si>
    <t>ETH</t>
  </si>
  <si>
    <t>Falkland Islands (the) [Malvinas]</t>
  </si>
  <si>
    <t>FK</t>
  </si>
  <si>
    <t>FLK</t>
  </si>
  <si>
    <t>Faroe Islands (the)</t>
  </si>
  <si>
    <t>FO</t>
  </si>
  <si>
    <t>FRO</t>
  </si>
  <si>
    <t>Fiji</t>
  </si>
  <si>
    <t>FJ</t>
  </si>
  <si>
    <t>FJI</t>
  </si>
  <si>
    <t>Finland</t>
  </si>
  <si>
    <t>FIN</t>
  </si>
  <si>
    <t>France</t>
  </si>
  <si>
    <t>FRA</t>
  </si>
  <si>
    <t>French Guiana</t>
  </si>
  <si>
    <t>GF</t>
  </si>
  <si>
    <t>GUF</t>
  </si>
  <si>
    <t>French Polynesia</t>
  </si>
  <si>
    <t>PF</t>
  </si>
  <si>
    <t>PYF</t>
  </si>
  <si>
    <t>French Southern Territories (the)</t>
  </si>
  <si>
    <t>TF</t>
  </si>
  <si>
    <t>ATF</t>
  </si>
  <si>
    <t>GAB</t>
  </si>
  <si>
    <t>Gambia (the)</t>
  </si>
  <si>
    <t>GMB</t>
  </si>
  <si>
    <t>Georgia</t>
  </si>
  <si>
    <t>GE</t>
  </si>
  <si>
    <t>GEO</t>
  </si>
  <si>
    <t>Germany</t>
  </si>
  <si>
    <t>DEU</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</si>
  <si>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</si>
  <si>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</si>
  <si>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</si>
  <si>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</si>
  <si>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</si>
  <si>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</si>
  <si>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</si>
  <si>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</si>
  <si>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</si>
  <si>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</si>
  <si>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</si>
  <si>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</si>
  <si>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</si>
  <si>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</si>
  <si>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</si>
  <si>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</si>
  <si>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</si>
  <si>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</si>
  <si>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</si>
  <si>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</si>
  <si>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</si>
  <si>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</si>
  <si>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</si>
  <si>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</si>
  <si>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GGY</t>
  </si>
  <si>
    <t>GIN</t>
  </si>
  <si>
    <t>GNB</t>
  </si>
  <si>
    <t>Guyana</t>
  </si>
  <si>
    <t>GY</t>
  </si>
  <si>
    <t>GUY</t>
  </si>
  <si>
    <t>Haiti</t>
  </si>
  <si>
    <t>HT</t>
  </si>
  <si>
    <t>HTI</t>
  </si>
  <si>
    <t>Heard Island and McDonald Islands</t>
  </si>
  <si>
    <t>HM</t>
  </si>
  <si>
    <t>HMD</t>
  </si>
  <si>
    <t>Holy See (the)</t>
  </si>
  <si>
    <t>VA</t>
  </si>
  <si>
    <t>VAT</t>
  </si>
  <si>
    <t>Honduras</t>
  </si>
  <si>
    <t>HN</t>
  </si>
  <si>
    <t>HND</t>
  </si>
  <si>
    <t>Hong Kong</t>
  </si>
  <si>
    <t>HK</t>
  </si>
  <si>
    <t>HKG</t>
  </si>
  <si>
    <t>Hungary</t>
  </si>
  <si>
    <t>HU</t>
  </si>
  <si>
    <t>HUN</t>
  </si>
  <si>
    <t>Iceland</t>
  </si>
  <si>
    <t>IS</t>
  </si>
  <si>
    <t>ISL</t>
  </si>
  <si>
    <t>India</t>
  </si>
  <si>
    <t>IN</t>
  </si>
  <si>
    <t>IND</t>
  </si>
  <si>
    <t>Indonesia</t>
  </si>
  <si>
    <t>ID</t>
  </si>
  <si>
    <t>IDN</t>
  </si>
  <si>
    <t>Iran (Islamic Republic of)</t>
  </si>
  <si>
    <t>IR</t>
  </si>
  <si>
    <t>IRN</t>
  </si>
  <si>
    <t>Iraq</t>
  </si>
  <si>
    <t>IQ</t>
  </si>
  <si>
    <t>IRQ</t>
  </si>
  <si>
    <t>Ireland</t>
  </si>
  <si>
    <t>IE</t>
  </si>
  <si>
    <t>IRL</t>
  </si>
  <si>
    <t>Isle of Man</t>
  </si>
  <si>
    <t>IM</t>
  </si>
  <si>
    <t>IMN</t>
  </si>
  <si>
    <t>Israel</t>
  </si>
  <si>
    <t>IL</t>
  </si>
  <si>
    <t>ISR</t>
  </si>
  <si>
    <t>Italy</t>
  </si>
  <si>
    <t>ITA</t>
  </si>
  <si>
    <t>Jamaica</t>
  </si>
  <si>
    <t>JM</t>
  </si>
  <si>
    <t>JAM</t>
  </si>
  <si>
    <t>Japan</t>
  </si>
  <si>
    <t>JP</t>
  </si>
  <si>
    <t>JPN</t>
  </si>
  <si>
    <t>Jersey</t>
  </si>
  <si>
    <t>JE</t>
  </si>
  <si>
    <t>JEY</t>
  </si>
  <si>
    <t>Jordan</t>
  </si>
  <si>
    <t>JO</t>
  </si>
  <si>
    <t>JOR</t>
  </si>
  <si>
    <t>Kazakhstan</t>
  </si>
  <si>
    <t>KZ</t>
  </si>
  <si>
    <t>KAZ</t>
  </si>
  <si>
    <t>KEN</t>
  </si>
  <si>
    <t>Kiribati</t>
  </si>
  <si>
    <t>KI</t>
  </si>
  <si>
    <t>KIR</t>
  </si>
  <si>
    <t>Korea (the Democratic People's Republic of)</t>
  </si>
  <si>
    <t>KP</t>
  </si>
  <si>
    <t>PRK</t>
  </si>
  <si>
    <t>Korea (the Republic of)</t>
  </si>
  <si>
    <t>KOR</t>
  </si>
  <si>
    <t>Kuwait</t>
  </si>
  <si>
    <t>KW</t>
  </si>
  <si>
    <t>KWT</t>
  </si>
  <si>
    <t>Kyrgyzstan</t>
  </si>
  <si>
    <t>KG</t>
  </si>
  <si>
    <t>KGZ</t>
  </si>
  <si>
    <t>Lao People's Democratic Republic (the)</t>
  </si>
  <si>
    <t>LA</t>
  </si>
  <si>
    <t>LAO</t>
  </si>
  <si>
    <t>Latvia</t>
  </si>
  <si>
    <t>LV</t>
  </si>
  <si>
    <t>LVA</t>
  </si>
  <si>
    <t>Lebanon</t>
  </si>
  <si>
    <t>LB</t>
  </si>
  <si>
    <t>LBN</t>
  </si>
  <si>
    <t>LSO</t>
  </si>
  <si>
    <t>LBR</t>
  </si>
  <si>
    <t>LBY</t>
  </si>
  <si>
    <t>Liechtenstein</t>
  </si>
  <si>
    <t>LI</t>
  </si>
  <si>
    <t>LIE</t>
  </si>
  <si>
    <t>Lithuania</t>
  </si>
  <si>
    <t>LT</t>
  </si>
  <si>
    <t>LTU</t>
  </si>
  <si>
    <t>Luxembourg</t>
  </si>
  <si>
    <t>LU</t>
  </si>
  <si>
    <t>LUX</t>
  </si>
  <si>
    <t>Macao</t>
  </si>
  <si>
    <t>MO</t>
  </si>
  <si>
    <t>MAC</t>
  </si>
  <si>
    <t>MDG</t>
  </si>
  <si>
    <t>MWI</t>
  </si>
  <si>
    <t>Malaysia</t>
  </si>
  <si>
    <t>MY</t>
  </si>
  <si>
    <t>MYS</t>
  </si>
  <si>
    <t>Maldives</t>
  </si>
  <si>
    <t>MV</t>
  </si>
  <si>
    <t>MDV</t>
  </si>
  <si>
    <t>MLI</t>
  </si>
  <si>
    <t>Malta</t>
  </si>
  <si>
    <t>MT</t>
  </si>
  <si>
    <t>MLT</t>
  </si>
  <si>
    <t>Marshall Islands (the)</t>
  </si>
  <si>
    <t>MH</t>
  </si>
  <si>
    <t>MHL</t>
  </si>
  <si>
    <t>Martinique</t>
  </si>
  <si>
    <t>MQ</t>
  </si>
  <si>
    <t>MTQ</t>
  </si>
  <si>
    <t>MRT</t>
  </si>
  <si>
    <t>MUS</t>
  </si>
  <si>
    <t>Mayotte</t>
  </si>
  <si>
    <t>YT</t>
  </si>
  <si>
    <t>MYT</t>
  </si>
  <si>
    <t>Mexico</t>
  </si>
  <si>
    <t>MX</t>
  </si>
  <si>
    <t>MEX</t>
  </si>
  <si>
    <t>Micronesia (Federated States of)</t>
  </si>
  <si>
    <t>FM</t>
  </si>
  <si>
    <t>FSM</t>
  </si>
  <si>
    <t>Moldova (the Republic of)</t>
  </si>
  <si>
    <t>MD</t>
  </si>
  <si>
    <t>MDA</t>
  </si>
  <si>
    <t>Monaco</t>
  </si>
  <si>
    <t>MC</t>
  </si>
  <si>
    <t>MCO</t>
  </si>
  <si>
    <t>Mongolia</t>
  </si>
  <si>
    <t>MN</t>
  </si>
  <si>
    <t>MNG</t>
  </si>
  <si>
    <t>Montenegro</t>
  </si>
  <si>
    <t>ME</t>
  </si>
  <si>
    <t>MNE</t>
  </si>
  <si>
    <t>Montserrat</t>
  </si>
  <si>
    <t>MS</t>
  </si>
  <si>
    <t>MSR</t>
  </si>
  <si>
    <t>MAR</t>
  </si>
  <si>
    <t>MOZ</t>
  </si>
  <si>
    <t>Myanmar</t>
  </si>
  <si>
    <t>MM</t>
  </si>
  <si>
    <t>MMR</t>
  </si>
  <si>
    <t>NAM</t>
  </si>
  <si>
    <t>Nauru</t>
  </si>
  <si>
    <t>NR</t>
  </si>
  <si>
    <t>NRU</t>
  </si>
  <si>
    <t>Nepal</t>
  </si>
  <si>
    <t>NP</t>
  </si>
  <si>
    <t>NPL</t>
  </si>
  <si>
    <t>Netherlands (the)</t>
  </si>
  <si>
    <t>NL</t>
  </si>
  <si>
    <t>NLD</t>
  </si>
  <si>
    <t>New Caledonia</t>
  </si>
  <si>
    <t>NC</t>
  </si>
  <si>
    <t>NCL</t>
  </si>
  <si>
    <t>New Zealand</t>
  </si>
  <si>
    <t>NZ</t>
  </si>
  <si>
    <t>NZL</t>
  </si>
  <si>
    <t>Nicaragua</t>
  </si>
  <si>
    <t>NI</t>
  </si>
  <si>
    <t>NIC</t>
  </si>
  <si>
    <t>Niger (the)</t>
  </si>
  <si>
    <t>NER</t>
  </si>
  <si>
    <t>NGA</t>
  </si>
  <si>
    <t>Niue</t>
  </si>
  <si>
    <t>NU</t>
  </si>
  <si>
    <t>NIU</t>
  </si>
  <si>
    <t>Norfolk Island</t>
  </si>
  <si>
    <t>NF</t>
  </si>
  <si>
    <t>NFK</t>
  </si>
  <si>
    <t>Northern Mariana Islands (the)</t>
  </si>
  <si>
    <t>MP</t>
  </si>
  <si>
    <t>MNP</t>
  </si>
  <si>
    <t>Norway</t>
  </si>
  <si>
    <t>NOR</t>
  </si>
  <si>
    <t>Oman</t>
  </si>
  <si>
    <t>OM</t>
  </si>
  <si>
    <t>OMN</t>
  </si>
  <si>
    <t>Pakistan</t>
  </si>
  <si>
    <t>PK</t>
  </si>
  <si>
    <t>PAK</t>
  </si>
  <si>
    <t>Palau</t>
  </si>
  <si>
    <t>PW</t>
  </si>
  <si>
    <t>PLW</t>
  </si>
  <si>
    <t>Palestine, State of</t>
  </si>
  <si>
    <t>PS</t>
  </si>
  <si>
    <t>PSE</t>
  </si>
  <si>
    <t>Panama</t>
  </si>
  <si>
    <t>PA</t>
  </si>
  <si>
    <t>PAN</t>
  </si>
  <si>
    <t>Papua New Guinea</t>
  </si>
  <si>
    <t>PG</t>
  </si>
  <si>
    <t>PNG</t>
  </si>
  <si>
    <t>Paraguay</t>
  </si>
  <si>
    <t>PY</t>
  </si>
  <si>
    <t>PRY</t>
  </si>
  <si>
    <t>Peru</t>
  </si>
  <si>
    <t>PE</t>
  </si>
  <si>
    <t>PER</t>
  </si>
  <si>
    <t>Philippines (the)</t>
  </si>
  <si>
    <t>PH</t>
  </si>
  <si>
    <t>PHL</t>
  </si>
  <si>
    <t>Pitcairn</t>
  </si>
  <si>
    <t>PN</t>
  </si>
  <si>
    <t>PCN</t>
  </si>
  <si>
    <t>Poland</t>
  </si>
  <si>
    <t>PL</t>
  </si>
  <si>
    <t>POL</t>
  </si>
  <si>
    <t>Portugal</t>
  </si>
  <si>
    <t>PRT</t>
  </si>
  <si>
    <t>Puerto Rico</t>
  </si>
  <si>
    <t>PR</t>
  </si>
  <si>
    <t>PRI</t>
  </si>
  <si>
    <t>Qatar</t>
  </si>
  <si>
    <t>QA</t>
  </si>
  <si>
    <t>QAT</t>
  </si>
  <si>
    <t>Republic of North Macedonia</t>
  </si>
  <si>
    <t>MK</t>
  </si>
  <si>
    <t>MKD</t>
  </si>
  <si>
    <t>Réunion</t>
  </si>
  <si>
    <t>REU</t>
  </si>
  <si>
    <t>Romania</t>
  </si>
  <si>
    <t>RO</t>
  </si>
  <si>
    <t>ROU</t>
  </si>
  <si>
    <t>Russian Federation (the)</t>
  </si>
  <si>
    <t>RU</t>
  </si>
  <si>
    <t>RUS</t>
  </si>
  <si>
    <t>RWA</t>
  </si>
  <si>
    <t>Saint Barthélemy</t>
  </si>
  <si>
    <t>BL</t>
  </si>
  <si>
    <t>BLM</t>
  </si>
  <si>
    <t>Saint Helena, Ascension and Tristan da Cunha</t>
  </si>
  <si>
    <t>SH</t>
  </si>
  <si>
    <t>SHN</t>
  </si>
  <si>
    <t>Saint Kitts and Nevis</t>
  </si>
  <si>
    <t>KN</t>
  </si>
  <si>
    <t>KNA</t>
  </si>
  <si>
    <t>Saint Lucia</t>
  </si>
  <si>
    <t>LC</t>
  </si>
  <si>
    <t>LCA</t>
  </si>
  <si>
    <t>Saint Martin (French part)</t>
  </si>
  <si>
    <t>MF</t>
  </si>
  <si>
    <t>MAF</t>
  </si>
  <si>
    <t>Saint Pierre and Miquelon</t>
  </si>
  <si>
    <t>PM</t>
  </si>
  <si>
    <t>SPM</t>
  </si>
  <si>
    <t>Saint Vincent and the Grenadines</t>
  </si>
  <si>
    <t>VC</t>
  </si>
  <si>
    <t>VCT</t>
  </si>
  <si>
    <t>Samoa</t>
  </si>
  <si>
    <t>WS</t>
  </si>
  <si>
    <t>WSM</t>
  </si>
  <si>
    <t>San Marino</t>
  </si>
  <si>
    <t>SM</t>
  </si>
  <si>
    <t>SMR</t>
  </si>
  <si>
    <t>STP</t>
  </si>
  <si>
    <t>Saudi Arabia</t>
  </si>
  <si>
    <t>SA</t>
  </si>
  <si>
    <t>SAU</t>
  </si>
  <si>
    <t>SEN</t>
  </si>
  <si>
    <t>Serbia</t>
  </si>
  <si>
    <t>RS</t>
  </si>
  <si>
    <t>SRB</t>
  </si>
  <si>
    <t>SYC</t>
  </si>
  <si>
    <t>SLE</t>
  </si>
  <si>
    <t>Singapore</t>
  </si>
  <si>
    <t>SG</t>
  </si>
  <si>
    <t>SGP</t>
  </si>
  <si>
    <t>Sint Maarten (Dutch part)</t>
  </si>
  <si>
    <t>SX</t>
  </si>
  <si>
    <t>SXM</t>
  </si>
  <si>
    <t>Slovakia</t>
  </si>
  <si>
    <t>SK</t>
  </si>
  <si>
    <t>SVK</t>
  </si>
  <si>
    <t>Slovenia</t>
  </si>
  <si>
    <t>SI</t>
  </si>
  <si>
    <t>SVN</t>
  </si>
  <si>
    <t>Solomon Islands</t>
  </si>
  <si>
    <t>SB</t>
  </si>
  <si>
    <t>SLB</t>
  </si>
  <si>
    <t>SOM</t>
  </si>
  <si>
    <t>ZAF</t>
  </si>
  <si>
    <t>South Georgia and the South Sandwich Islands</t>
  </si>
  <si>
    <t>GS</t>
  </si>
  <si>
    <t>SGS</t>
  </si>
  <si>
    <t>SSD</t>
  </si>
  <si>
    <t>Spain</t>
  </si>
  <si>
    <t>ESP</t>
  </si>
  <si>
    <t>Sri Lanka</t>
  </si>
  <si>
    <t>LK</t>
  </si>
  <si>
    <t>LKA</t>
  </si>
  <si>
    <t>Sudan (the)</t>
  </si>
  <si>
    <t>SDN</t>
  </si>
  <si>
    <t>Suriname</t>
  </si>
  <si>
    <t>SR</t>
  </si>
  <si>
    <t>SUR</t>
  </si>
  <si>
    <t>Svalbard and Jan Mayen</t>
  </si>
  <si>
    <t>SJ</t>
  </si>
  <si>
    <t>SJM</t>
  </si>
  <si>
    <t>Sweden</t>
  </si>
  <si>
    <t>SWE</t>
  </si>
  <si>
    <t>Switzerland</t>
  </si>
  <si>
    <t>CH</t>
  </si>
  <si>
    <t>CHE</t>
  </si>
  <si>
    <t>Syrian Arab Republic</t>
  </si>
  <si>
    <t>SY</t>
  </si>
  <si>
    <t>SYR</t>
  </si>
  <si>
    <t>Taiwan (Province of China)</t>
  </si>
  <si>
    <t>TW</t>
  </si>
  <si>
    <t>TWN</t>
  </si>
  <si>
    <t>Tajikistan</t>
  </si>
  <si>
    <t>TJ</t>
  </si>
  <si>
    <t>TJK</t>
  </si>
  <si>
    <t>Tanzania, United Republic of</t>
  </si>
  <si>
    <t>TZA</t>
  </si>
  <si>
    <t>Thailand</t>
  </si>
  <si>
    <t>THA</t>
  </si>
  <si>
    <t>Timor-Leste</t>
  </si>
  <si>
    <t>TL</t>
  </si>
  <si>
    <t>TLS</t>
  </si>
  <si>
    <t>TGO</t>
  </si>
  <si>
    <t>Tokelau</t>
  </si>
  <si>
    <t>TK</t>
  </si>
  <si>
    <t>TKL</t>
  </si>
  <si>
    <t>Tonga</t>
  </si>
  <si>
    <t>TO</t>
  </si>
  <si>
    <t>TON</t>
  </si>
  <si>
    <t>Trinidad and Tobago</t>
  </si>
  <si>
    <t>TT</t>
  </si>
  <si>
    <t>TTO</t>
  </si>
  <si>
    <t>TUN</t>
  </si>
  <si>
    <t>Turkey</t>
  </si>
  <si>
    <t>TUR</t>
  </si>
  <si>
    <t>Turkmenistan</t>
  </si>
  <si>
    <t>TM</t>
  </si>
  <si>
    <t>TKM</t>
  </si>
  <si>
    <t>Turks and Caicos Islands (the)</t>
  </si>
  <si>
    <t>TC</t>
  </si>
  <si>
    <t>TCA</t>
  </si>
  <si>
    <t>Tuvalu</t>
  </si>
  <si>
    <t>TV</t>
  </si>
  <si>
    <t>TUV</t>
  </si>
  <si>
    <t>UGA</t>
  </si>
  <si>
    <t>Ukraine</t>
  </si>
  <si>
    <t>UA</t>
  </si>
  <si>
    <t>UKR</t>
  </si>
  <si>
    <t>United Arab Emirates (the)</t>
  </si>
  <si>
    <t>ARE</t>
  </si>
  <si>
    <t>United Kingdom of Great Britain and Northern Ireland (the)</t>
  </si>
  <si>
    <t>GBR</t>
  </si>
  <si>
    <t>United States Minor Outlying Islands (the)</t>
  </si>
  <si>
    <t>UM</t>
  </si>
  <si>
    <t>UMI</t>
  </si>
  <si>
    <t>United States of America (the)</t>
  </si>
  <si>
    <t>USA</t>
  </si>
  <si>
    <t>Uruguay</t>
  </si>
  <si>
    <t>UY</t>
  </si>
  <si>
    <t>URY</t>
  </si>
  <si>
    <t>Uzbekistan</t>
  </si>
  <si>
    <t>UZ</t>
  </si>
  <si>
    <t>UZB</t>
  </si>
  <si>
    <t>Vanuatu</t>
  </si>
  <si>
    <t>VU</t>
  </si>
  <si>
    <t>VUT</t>
  </si>
  <si>
    <t>Venezuela (Bolivarian Republic of)</t>
  </si>
  <si>
    <t>VE</t>
  </si>
  <si>
    <t>VEN</t>
  </si>
  <si>
    <t>Viet Nam</t>
  </si>
  <si>
    <t>VN</t>
  </si>
  <si>
    <t>VNM</t>
  </si>
  <si>
    <t>Virgin Islands (British)</t>
  </si>
  <si>
    <t>VG</t>
  </si>
  <si>
    <t>VGB</t>
  </si>
  <si>
    <t>Virgin Islands (U.S.)</t>
  </si>
  <si>
    <t>VI</t>
  </si>
  <si>
    <t>VIR</t>
  </si>
  <si>
    <t>Wallis and Futuna</t>
  </si>
  <si>
    <t>WF</t>
  </si>
  <si>
    <t>WLF</t>
  </si>
  <si>
    <t>Western Sahara</t>
  </si>
  <si>
    <t>EH</t>
  </si>
  <si>
    <t>ESH</t>
  </si>
  <si>
    <t>Yemen</t>
  </si>
  <si>
    <t>YE</t>
  </si>
  <si>
    <t>YEM</t>
  </si>
  <si>
    <t>ZMB</t>
  </si>
  <si>
    <t>ZWE</t>
  </si>
  <si>
    <t>Name</t>
  </si>
  <si>
    <t>Role</t>
  </si>
  <si>
    <t>Number of occurrence (including hybrids)</t>
  </si>
  <si>
    <t>Training Programs</t>
  </si>
  <si>
    <t>Communities of Practice</t>
  </si>
  <si>
    <t>Helpdesk</t>
  </si>
  <si>
    <t>Learning Curve</t>
  </si>
  <si>
    <t>Documentation Quality</t>
  </si>
  <si>
    <t>Origin</t>
  </si>
  <si>
    <t>Software Cost (USD)</t>
  </si>
  <si>
    <t>Operating System</t>
  </si>
  <si>
    <t>Programming Skills</t>
  </si>
  <si>
    <t>LEAP (Low Emissions Analysis Platform)</t>
  </si>
  <si>
    <t>Energy scenario accounting &amp; mitigation</t>
  </si>
  <si>
    <t>Yes (SEI courses, online tutorials)</t>
  </si>
  <si>
    <t>Yes</t>
  </si>
  <si>
    <t>Yes (SEI)</t>
  </si>
  <si>
    <t>Moderate</t>
  </si>
  <si>
    <t>High</t>
  </si>
  <si>
    <t>SEI (USA, Sweden)</t>
  </si>
  <si>
    <t>$0 (Developing nations/Students) to $3,000+</t>
  </si>
  <si>
    <t>Windows</t>
  </si>
  <si>
    <t>No (GUI-based)</t>
  </si>
  <si>
    <t>Energy system optimization</t>
  </si>
  <si>
    <t>Yes (EMP-A, ICTP, Open U)</t>
  </si>
  <si>
    <t>Yes (Community)</t>
  </si>
  <si>
    <t>Good</t>
  </si>
  <si>
    <t>KTH / SEI / UNDESA
(Sweden)</t>
  </si>
  <si>
    <t>$0 (Open Source)</t>
  </si>
  <si>
    <t>Windows, Linux, macOS</t>
  </si>
  <si>
    <t>Yes (Python, GAMS, MathProg)</t>
  </si>
  <si>
    <t>Techno-economic capacity expansion</t>
  </si>
  <si>
    <t>Yes (IEA-ETSAP workshops)</t>
  </si>
  <si>
    <t>Yes (ETSAP)</t>
  </si>
  <si>
    <t>IEA-ETSAP
(Australia, Austria, Belgium, Canada, China, Denmark, Finland, France, Germany, Greece, Ireland, Italy, Japan, Korea (Republic of), Netherlands, Norway, Spain, Sweden, Switzerland, United Kingdom, United States)</t>
  </si>
  <si>
    <t>$0 (Code), $2k–$10k+ (GUI/Solvers)</t>
  </si>
  <si>
    <t>Yes (GAMS / VEDA GUI helps)</t>
  </si>
  <si>
    <t>Integrated assessment &amp; optimization</t>
  </si>
  <si>
    <t>Yes (IAEA training)</t>
  </si>
  <si>
    <t>Yes (IAEA)</t>
  </si>
  <si>
    <t>IIASA (Austria) / IAEA (International)</t>
  </si>
  <si>
    <t>$0 (Open Source / Member States)</t>
  </si>
  <si>
    <t>Yes (Python for MESSAGEix, GAMS)</t>
  </si>
  <si>
    <t>African power pool capacity expansion</t>
  </si>
  <si>
    <t>Yes (IRENA workshops)</t>
  </si>
  <si>
    <t>Yes (IRENA)</t>
  </si>
  <si>
    <t>IRENA (International - UAE/Germany)</t>
  </si>
  <si>
    <t>$0</t>
  </si>
  <si>
    <t>No (Uses MESSAGE GUI)</t>
  </si>
  <si>
    <t>PypSA</t>
  </si>
  <si>
    <t>Power/energy system optimization</t>
  </si>
  <si>
    <t>Yes (Agora Energiewende, online)</t>
  </si>
  <si>
    <t>FIAS / KIT / TU Berlin (Germany)</t>
  </si>
  <si>
    <t>Yes (Python)</t>
  </si>
  <si>
    <t>Multi-scale energy system optimization</t>
  </si>
  <si>
    <t>Yes (Online tutorials)</t>
  </si>
  <si>
    <t>Moderate to High</t>
  </si>
  <si>
    <t>Univ. of Cambridge (UK) / ETH Zurich (Switzerland)</t>
  </si>
  <si>
    <t>Yes (Python, YAML)</t>
  </si>
  <si>
    <t>ONSSET (Open Source Spatial Electrification Tool)</t>
  </si>
  <si>
    <t>Geospatial electrification planning</t>
  </si>
  <si>
    <t>Yes (EMP-A, KTH tutorials)</t>
  </si>
  <si>
    <t>KTH (Sweden)</t>
  </si>
  <si>
    <t>Yes (Python, GIS basics)</t>
  </si>
  <si>
    <t>Power &amp; district heating optimization</t>
  </si>
  <si>
    <t>Yes (DTU courses)</t>
  </si>
  <si>
    <t>Ea Energy Analyses / DTU (Denmark)</t>
  </si>
  <si>
    <t>$0 (Code), requires GAMS license</t>
  </si>
  <si>
    <t>Yes (GAMS)</t>
  </si>
  <si>
    <t>Power market simulation &amp; dispatch</t>
  </si>
  <si>
    <t>Yes (Energy Exemplar training)</t>
  </si>
  <si>
    <t>Yes (Commercial)</t>
  </si>
  <si>
    <t>Energy Exemplar (Australia)</t>
  </si>
  <si>
    <t>$10,000 to $50,000+</t>
  </si>
  <si>
    <t>Homer pro</t>
  </si>
  <si>
    <t>Microgrid &amp; distributed generation</t>
  </si>
  <si>
    <t>Yes (UL Solutions training)</t>
  </si>
  <si>
    <t>NREL (USA)</t>
  </si>
  <si>
    <t>$500 to $2,000+</t>
  </si>
  <si>
    <t>System dynamics simulation</t>
  </si>
  <si>
    <t>Yes (Ventana Systems, online)</t>
  </si>
  <si>
    <t>Ventana Systems (USA)</t>
  </si>
  <si>
    <t>$0 (PLE version) to $2,000+</t>
  </si>
  <si>
    <t>Windows, macOS</t>
  </si>
  <si>
    <t>No (Visual/Equation-based)</t>
  </si>
  <si>
    <t>Power system flexibility assessment</t>
  </si>
  <si>
    <t>VTT (Finland) / IRENA (International)</t>
  </si>
  <si>
    <t>No (Excel-based)</t>
  </si>
  <si>
    <t>Energy demand forecasting</t>
  </si>
  <si>
    <t>IAEA (International - Austria) / IEJE (France)</t>
  </si>
  <si>
    <t>$0 (Member States)</t>
  </si>
  <si>
    <t>Sector-coupled energy simulation</t>
  </si>
  <si>
    <t>Yes (Aalborg Univ. workshops)</t>
  </si>
  <si>
    <t>Yes (Forum/Email)</t>
  </si>
  <si>
    <t>Aalborg University (Denmark)</t>
  </si>
  <si>
    <t>$0 (Freeware)</t>
  </si>
  <si>
    <t>Geographic Information Systems (GIS)</t>
  </si>
  <si>
    <t>Yes (Various online/offline)</t>
  </si>
  <si>
    <t>OSGeo (International) / Gary Sherman (USA)</t>
  </si>
  <si>
    <t>No (Python/PyQGIS optional)</t>
  </si>
  <si>
    <t>Yes (Esri Academy)</t>
  </si>
  <si>
    <t>Esri (USA)</t>
  </si>
  <si>
    <t>$100 (Personal) to $1,000+</t>
  </si>
  <si>
    <t>No (Python/ArcPy optional)</t>
  </si>
  <si>
    <t>Climate, Land, Energy, Water integration</t>
  </si>
  <si>
    <t>Yes (UNDESA, EMP-A)</t>
  </si>
  <si>
    <t>KTH (Sweden) / UNDESA</t>
  </si>
  <si>
    <t>Yes (Python, GAMS)</t>
  </si>
  <si>
    <t>Generation capacity expansion</t>
  </si>
  <si>
    <t>Good (Dated)</t>
  </si>
  <si>
    <t>IAEA (International - Austria) / TVA (USA)</t>
  </si>
  <si>
    <t>Energy optimization framework</t>
  </si>
  <si>
    <t>Yes (SEI tutorials)</t>
  </si>
  <si>
    <t>Yes (SEI/Community)</t>
  </si>
  <si>
    <t>SEI (Sweden / USA)</t>
  </si>
  <si>
    <t>Yes (Julia)</t>
  </si>
  <si>
    <t>Water resource evaluation &amp; planning</t>
  </si>
  <si>
    <t>Yes (SEI training)</t>
  </si>
  <si>
    <t>$0 (Developing nations) to $3,000+</t>
  </si>
  <si>
    <t>Power system operation &amp; flexibility</t>
  </si>
  <si>
    <t>Yes (JRC workshops)</t>
  </si>
  <si>
    <t>EC Joint Research Centre (EU - Belgium/Netherlands)</t>
  </si>
  <si>
    <t>2050 emissions/energy pathway calculator</t>
  </si>
  <si>
    <t>Yes (Mott MacDonald, ECN)</t>
  </si>
  <si>
    <t>No</t>
  </si>
  <si>
    <t>Low</t>
  </si>
  <si>
    <t>UK Govt (UK) / Energy Commission (Nigeria)</t>
  </si>
  <si>
    <t>$0 (Open Source / Web)</t>
  </si>
  <si>
    <t>Web / Any</t>
  </si>
  <si>
    <t>No (Web/Excel UI)</t>
  </si>
  <si>
    <t>Power system capacity expansion</t>
  </si>
  <si>
    <t>Yes (Online workshops)</t>
  </si>
  <si>
    <t>UC Berkeley / Univ. of Hawaii (USA)</t>
  </si>
  <si>
    <t>Yes (Python, Pyomo)</t>
  </si>
  <si>
    <t>South African national energy optimization</t>
  </si>
  <si>
    <t>Yes (Univ. of Cape Town)</t>
  </si>
  <si>
    <t>Univ. of Cape Town (South Africa)</t>
  </si>
  <si>
    <t>Relies on TIMES/GAMS costs</t>
  </si>
  <si>
    <t>Yes (GAMS, VEDA)</t>
  </si>
  <si>
    <t>Continental African energy modeling</t>
  </si>
  <si>
    <t>Yes (EMP-A)</t>
  </si>
  <si>
    <t>$0 (Based on OSeMOSYS)</t>
  </si>
  <si>
    <t>Environmental &amp; health impact estimating</t>
  </si>
  <si>
    <t>IAEA (International - Austria)</t>
  </si>
  <si>
    <t>Air dispersion &amp; environmental impact</t>
  </si>
  <si>
    <t>Yes (CERC Ltd)</t>
  </si>
  <si>
    <t>CERC Ltd (UK)</t>
  </si>
  <si>
    <t>Commercial ($$$)</t>
  </si>
  <si>
    <t>Authors</t>
  </si>
  <si>
    <t>Model/tool Name</t>
  </si>
  <si>
    <t>Region/Country</t>
  </si>
  <si>
    <t>Study Objective</t>
  </si>
  <si>
    <t>Time Horizon</t>
  </si>
  <si>
    <t>end</t>
  </si>
  <si>
    <t>Modeling Approach</t>
  </si>
  <si>
    <t xml:space="preserve">solar </t>
  </si>
  <si>
    <t xml:space="preserve">Nuclear </t>
  </si>
  <si>
    <t>Geothermal</t>
  </si>
  <si>
    <t>Fossil Fuels</t>
  </si>
  <si>
    <t>H2</t>
  </si>
  <si>
    <t>Other technologies</t>
  </si>
  <si>
    <t>Sector (Electricity/Full Energy System)</t>
  </si>
  <si>
    <t>Open vs. Proprietary +data strategy</t>
  </si>
  <si>
    <t>Frequency of Use</t>
  </si>
  <si>
    <t>Sustainable Development Goals (SDG) Coverage</t>
  </si>
  <si>
    <t>NDC/LT-LEDS Mention</t>
  </si>
  <si>
    <t>Inclusion of African Specificities</t>
  </si>
  <si>
    <t>Developer Origin &amp; Local Ownership</t>
  </si>
  <si>
    <t>Informal Economy Consideration</t>
  </si>
  <si>
    <t>Political Stability/Uncertainty Addressed</t>
  </si>
  <si>
    <t>Institutional Users</t>
  </si>
  <si>
    <t>Comments</t>
  </si>
  <si>
    <t>Link</t>
  </si>
  <si>
    <t>contact (mail)</t>
  </si>
  <si>
    <t>(Dalla Longa and van der Zwaan, 2021)</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</si>
  <si>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48 countries</t>
  </si>
  <si>
    <t>Up to 2050</t>
  </si>
  <si>
    <t>Modeling combining GIS analysis (pixel-by-pixel comparison of Willingness To Pay (WTP) vs. costs) with a large-scale, long-term Integrated Assessment Model (IAM) (TIAM-ECN)
A technology-rich, bottom-up integrated assessment model with global geographical scope</t>
  </si>
  <si>
    <t>Off-grid renewable energy technologies</t>
  </si>
  <si>
    <t xml:space="preserve">Electricity access </t>
  </si>
  <si>
    <t xml:space="preserve">Proprietary
Used high-resolution GIS datasets
All data used to build WTP model are publicly available
The Python code that was used to generate WTP estimates, as well as instructions to  perform the GIS calculation for the base case and the resulting GIS layers  can be accessed at the following repository: https://github.com/francescodallalonga/electricity_access_AFR. </t>
  </si>
  <si>
    <t>Occasional</t>
  </si>
  <si>
    <t>SDG 7
SDG 13</t>
  </si>
  <si>
    <t>Explicitly addresses the immense access deficit in Sub-Saharan Africa (43% lacking access). The approach models the Willingness To Pay (WTP) as a key metric for electricity demand, tailored to macroeconomic trends in Africa.</t>
  </si>
  <si>
    <t>Abroad
Netherlands and Italy</t>
  </si>
  <si>
    <t>N/A</t>
  </si>
  <si>
    <t>Uncertainty is addressed by modeling the presence (and absence) of stringent global climate policies and the effect of targeted investment incentives to accelerate access</t>
  </si>
  <si>
    <t>The results project that off-grid renewable energy technologies are crucial for increasing electricity access in remote areas. The baseline projections show a "corridor of darkness" in central Africa remaining excluded from access until 2050</t>
  </si>
  <si>
    <t>https://www.sciencedirect.com/science/article/pii/S1364032120306870</t>
  </si>
  <si>
    <t>francesco.dallalonga@tno.nl
bob.vanderzwaan@tno.nl</t>
  </si>
  <si>
    <t>African Development Bank (AfDB) (2016); Wiese et al. (2018)</t>
  </si>
  <si>
    <t xml:space="preserve">Balmorel
</t>
  </si>
  <si>
    <t xml:space="preserve">To determine the optimal set of investments required to meet growing electricity demand and universal access targets across Africa, minimizing total system costs within defined constraints.
</t>
  </si>
  <si>
    <t>up to 2060</t>
  </si>
  <si>
    <t>Bottom-up. It is an optimization model that uses Linear Programming (LP) for its core formulation. Mixed-Integer Linear Programming (MILP) can be applied via addons to represent economies of scale and unit commitment. It is formulated in the GAMS (General Algebraic Modelling System) language. It is a deterministic model that assumes perfect foresight within the optimization period.</t>
  </si>
  <si>
    <t>CHP, short-term and long-term storage, electric vehicles</t>
  </si>
  <si>
    <t xml:space="preserve">Electricity and heat Sector </t>
  </si>
  <si>
    <t>Open Source. The AfDB application gathered data in Excel format, intended to be a useful database open for everyone.
The model code is Open Source, assigned the ISC license in 2017. It fulfills preconditions for transparency because its code is open source and data manipulations are in clear code. The model itself is written in GAMS, which requires a separate license. available at https://github.com/balmorelcommunity/Balmorel</t>
  </si>
  <si>
    <t>Routine 
long application history</t>
  </si>
  <si>
    <t>Model was tailored to the African power sector. Incorporates country-specific daily demand profiles and actual daily VRE resource profiles (e.g., Sudan, Ethiopia, Kenya wind/solar data for 50 sites). Includes modeling of access expansion options (on-grid, mini-grid, off-grid).</t>
  </si>
  <si>
    <t>Abroad
DTU Denmark / consultants for AfDB</t>
  </si>
  <si>
    <t>The model is inherently deterministic. Uncertainty (e.g., political decisions, fuel prices, or technology expansion delays) is addressed through the evaluation of multiple, alternative scenarios</t>
  </si>
  <si>
    <t>EA Energy Analyses, COWI, HOFOR, Danish Energy Association, Estonian TSO Elering, Mexican Energy Ministry, Ethiopian Government/MoWIE/EEP, and implicitly the AfDB (African Development Bank) for optimization work.</t>
  </si>
  <si>
    <t xml:space="preserve">Balmorel is known for its high temporal resolution (hourly modeling capability) crucial for analyzing VRE integration. The model determines the optimal development path by minimizing total system costs (capital, fuel, O&amp;M)
</t>
  </si>
  <si>
    <t>frwi@dtu.dk</t>
  </si>
  <si>
    <t>(Stevanato et al., 2025)</t>
  </si>
  <si>
    <t>Nigeria and South Africa
The model is tailored to the African continent</t>
  </si>
  <si>
    <t>Up to 2030</t>
  </si>
  <si>
    <t>Bottom-up, Optimization. Uses Linear Programming (LP) (Calliope framework). Runs primarily in Operation Mode for VRE integration analysis, with a two-step approach incorporating Planning Mode to identify cost-optimal storage capacity.</t>
  </si>
  <si>
    <t>PHES, BESS</t>
  </si>
  <si>
    <t>Electricity</t>
  </si>
  <si>
    <t>Open Source
https://github.com/SESAM-Polimi/Calliope-Africa</t>
  </si>
  <si>
    <t>Ad hoc</t>
  </si>
  <si>
    <t>Focuses on SDG7 (Affordable and Clean Energy), specifically Target 7.2 (increasing the share of renewables). Also notes potential beneficial indirect effects on Target 7.1 and 7.3</t>
  </si>
  <si>
    <t>Yes. It is an Africa-specific model designed to enable national-level and multi-regional analysis. It compares two countries (Nigeria, South Africa) with contrasting electricity systems and electrification rates (61% and 86% respectively as of 2022) to illustrate the diversity of African contexts.</t>
  </si>
  <si>
    <t>Abroad
Polytechnico di Milano - Italy</t>
  </si>
  <si>
    <t>The model is designed to support policymakers in seeking cost-effective, resilient pathways. It utilizes a scenario-based methodology for infrastructure prioritization and policy alignment.</t>
  </si>
  <si>
    <t>The model was developed at Politecnico di Milano. The model and inputs are available via the GitHub repository managed by Sustainable Energy Systems Analysis and Modelling-Politecnico di Milano.</t>
  </si>
  <si>
    <t>The study fills a thematic gap by focusing on the underexplored potential of PHES rather than Battery Energy Storage Systems (BESS) for VRE integration in the African context. 
The methodology is replicable and generalizable to other national contexts.</t>
  </si>
  <si>
    <t>https://www.sciencedirect.com/science/article/pii/S0973082625001103</t>
  </si>
  <si>
    <t>(Kirli et al., 2021)</t>
  </si>
  <si>
    <t>PyPSA 
(PyPSA meets Africa)</t>
  </si>
  <si>
    <t>Bottom-up
Optimization, linear power flow calculations, High spatial and temporal resolution (1-hour), geospatial modelling</t>
  </si>
  <si>
    <t>Transmission network, grid-scale batteries, supports sector-coupling</t>
  </si>
  <si>
    <t>Electricity Network</t>
  </si>
  <si>
    <t>Open Source. The model builds exclusively on freely available data. It uses a modular workflow based on ERA5 data for hourly climate estimates and OpenStreetMap data for infrastructure. The project prioritizes the creation of validated substation and high voltage line datasets which will be publicly available.</t>
  </si>
  <si>
    <t>Occasional
long-term maintained</t>
  </si>
  <si>
    <t>SDG 7</t>
  </si>
  <si>
    <t>Yes. It is an Africa-specific model developed to address the gap for a centralized, continent-level African model. It focuses on enabling the integration of RES due to rapid urbanization, economic development and population growth in the African continent.</t>
  </si>
  <si>
    <t>Abroad
UK, Germany, Norway + Open Energy Community</t>
  </si>
  <si>
    <t>More than 27 members are associated with European and African leading institutions. Supported by the University of Edinburgh and coordinates with initiatives like the Energy Modelling Platform Africa (EMP-A).</t>
  </si>
  <si>
    <t>The model provides the first African transmission grid model with high, adjustable spatial resolution, capable of optimal capacity expansion. It aims to enable intercontinental studies by facilitating coupling with models like PyPSA-Eur.</t>
  </si>
  <si>
    <t>m.mahmood-3@sms.ed.ac.uk
max.parzen@ed.ac.uk</t>
  </si>
  <si>
    <t>(Taliotis et al., 2016)</t>
  </si>
  <si>
    <t>TEMBA 
Based on OSeMOSYS</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</si>
  <si>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</si>
  <si>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 xml:space="preserve">To examine indicative scenarios of power plant investments based on the potential for electricity trade. The goal is to develop least cost system configurations and provide a systematic national and regional investment outlook.
</t>
  </si>
  <si>
    <t>2010-2040
Extended to 2065 to avoid  "edge-effect" considerations from affecting the reported results</t>
  </si>
  <si>
    <t>Dynamic, Bottom-up, Cost-optimization, Linear optimization, dynamic capacity expansion model</t>
  </si>
  <si>
    <t>Transmission links/interconnectors (between countries), Oil refining, Off-grid technologies</t>
  </si>
  <si>
    <t>Electricity supply sector</t>
  </si>
  <si>
    <t>Open Source
The OSeMOSYS code and TEMBA data file are available at www.osemosys.org</t>
  </si>
  <si>
    <t>Routine
Ongoing Status</t>
  </si>
  <si>
    <t>SDG7</t>
  </si>
  <si>
    <t>Yes. TEMBA is considered the world's first open-source African electricity supply model. It models countries based on their individual systems and resource pricing (coastal vs. inland). The research was developed in collaboration with the UNECA and presented at the Africa Pavilion at COP21</t>
  </si>
  <si>
    <t>Co-developped 
KTH Sweden / UNECA (Linus Mofor)</t>
  </si>
  <si>
    <t>The model uses a deterministic optimization approach, assuming perfect foresight. It addresses political issues by incorporating constraints reflecting governmental policies. Later TEMBA-based analysis addressed climate change risks (like drought impacts on hydropower).</t>
  </si>
  <si>
    <t>UNECA (United Nations Economic Commission for Africa), SIDA, World Bank, ABB, Vatenskapsrådet, and JRC. Developed by researchers at KTH Royal Institute of Technology.</t>
  </si>
  <si>
    <t>The original TEMBA model determined the optimal supply profile for an exogenously defined demand, and thus did not consider demand side management (DSM) or energy efficiency measures</t>
  </si>
  <si>
    <t>https://www.sciencedirect.com/science/article/pii/S0973082615300065</t>
  </si>
  <si>
    <t>(Pappis et al.,2022)</t>
  </si>
  <si>
    <t>OSeMOSYS -AFRICA</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</si>
  <si>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</si>
  <si>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2015-2065</t>
  </si>
  <si>
    <t>Bottom-up. It uses linear optimization techniques. It is a dynamic capacity expansion model. It assumes a perfect market with perfect competition and foresight.</t>
  </si>
  <si>
    <t>CCS, Water withdrawal and consumption</t>
  </si>
  <si>
    <t>Full Energy System</t>
  </si>
  <si>
    <t>Open-source (OSeMOSYS)</t>
  </si>
  <si>
    <t>Routine
designed for long-run integrated assessment and energy planning</t>
  </si>
  <si>
    <t>Yes, Includes analysis of the vulnerability of hydropower to climate change/water scarcity, which is a key African issue. It includes a detailed energy system, including Biomass consumption, which is important in the African context</t>
  </si>
  <si>
    <t>Abroad
Sweden, UK, Netherlands, Italy, USA</t>
  </si>
  <si>
    <t>Assessed the impacts of adopting different climate change mitigation strategies across the African energy system</t>
  </si>
  <si>
    <t>The research group is based at the KTH Royal Institute of Technology. The editors for the associated report were from the European Commission, Joint Research Centre (JRC).</t>
  </si>
  <si>
    <t>This is the first study to use OSeMOSYS to investigate the water usage (withdrawal and consumption) for several low-carbon energy strategies across Africa. It provides country-specific water factors applied to hydro-electricity projections, including the water loss due to evaporation in the biggest 158 hydropower reservoirs in Africa. The paper also suggests that the lack of high temporal resolution means pumped hydropower storage and battery storage are only implicitly modeled</t>
  </si>
  <si>
    <t>(IRENA, IAEA, 2023)</t>
  </si>
  <si>
    <t>SPLAT - MESSAGE</t>
  </si>
  <si>
    <t xml:space="preserve">Africa (Continental)
Specific versions cover regional power pools, such as SPLAT-W (West Africa), SPLAT-N (North Africa), and SPLAT-CMP.
We have also SPLAT-ACEC focused on African clean energy corridor (21 countries)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t>
  </si>
  <si>
    <t xml:space="preserve">	
To identify least-cost supply scenarios and calculate technically feasible and economically optimal investment paths for power generation and transmission lines. It supports planning toward an African Single Electricity Market (AfSEM). The objective function minimizes the net present value (discounted sum) of total system costs.</t>
  </si>
  <si>
    <t>up to 2040</t>
  </si>
  <si>
    <t>Bottom-up. It is an optimization model using linear and mixed-integer optimization techniques. It assumes perfect foresight (deterministic optimization). It uses time slicing (temporal aggregation) to manage the computational load. For instance, SPLAT-N uses five seasons, each having ten distinct daily time slices. Within each country, it uses the copper-plate assumption (perfect internal transmission).</t>
  </si>
  <si>
    <t>Cross-border transmission infrastructure , Battery storage plants and CSP thermal storage</t>
  </si>
  <si>
    <t>Electricity sector</t>
  </si>
  <si>
    <t>Proprietary Software/Closed Source Model. Built on the MESSAGE software, which is not open-source. The model is available free for academic use to IRENA members. SPLAT-CMP partners stored model files in an online Git repository for version control.</t>
  </si>
  <si>
    <t>Routine</t>
  </si>
  <si>
    <t xml:space="preserve">Yes. The model is used to assess alternative energy supply strategies and GHG emissions reductions necessary to comply with (Intended) Nationally Determined Contributions ((I)NDCs) </t>
  </si>
  <si>
    <t>Yes. The model is designed for the African Continental Power Systems Masterplan. It includes constraints specific to African challenges, such as a relatively high discount rate (10%) and operational limits reflecting low-inertia grids.</t>
  </si>
  <si>
    <t>Abroad
IRENA</t>
  </si>
  <si>
    <t>The model facilitates scenario analysis to explore outcomes based on different policy and market assumptions. It incorporates constraints reflecting governmental policies and national energy security concerns</t>
  </si>
  <si>
    <t>IRENA, IAEA, AUDA-NEPAD, and the African Power Pools (WAPP, EAPP, SAPP, CAPP)</t>
  </si>
  <si>
    <t xml:space="preserve">SPLAT models determine the optimal development path by minimizing total system costs (capital, fuel, O&amp;M). SPLAT-ACEC was noted for having a higher temporal and geospatial resolution than previous SPLAT models for Africa. It is intended to support decision makers in designing power systems and prioritizing investment options.
</t>
  </si>
  <si>
    <t>https://www.irena.org/Energy-Transition/Planning/SPLAT-Models-for-Africa</t>
  </si>
  <si>
    <t>(IRENA, 2024)</t>
  </si>
  <si>
    <t>Kenya and Zambia
Africa (Regional assessments)</t>
  </si>
  <si>
    <t>To identify and address flexibility issues in power system planning and support regional assessments in Africa</t>
  </si>
  <si>
    <t>Bottom-up (system level dispatch). It is an optimization tool using linear programming.. It operates in two main modes: Dispatch (capacities fixed, optimizing operation cost) and Investment (optimizing new capacity to solve flexibility issues). It assumes perfect foresight (deterministic optimization). It uses linearized startups and does not use integer decision variables.</t>
  </si>
  <si>
    <t xml:space="preserve">	
Energy storage,  power-to-heat</t>
  </si>
  <si>
    <t>Electricity (Power System Flexibility/Dispatch)</t>
  </si>
  <si>
    <t>Open Source</t>
  </si>
  <si>
    <t xml:space="preserve">Routine application. FlexTool is a key component of IRENA's energy planning support </t>
  </si>
  <si>
    <t>Addresses policy by constraining scenarios to include existing or proposed investments (e.g., LCPDP in Kenya). The model itself is deterministic, assuming perfect foresight during the dispatch period.</t>
  </si>
  <si>
    <t>IRENA, IAEA, and institutional users associated with EMP-Africa. Used by national energy planners in Member States</t>
  </si>
  <si>
    <t>FlexTool is an easy-to-use and user-friendly tool; It is available as IRENA FlexTool 3.0/Pro (Python based) and IRENA FlexTool 2.0/LITE (Excel based); It is currently the only publicly and freely available (open-source) tool of its kind for flexibility assessment</t>
  </si>
  <si>
    <t>https://www.irena.org/Energy-Transition/Planning/Flextool</t>
  </si>
  <si>
    <t>Flextool@irena.org</t>
  </si>
  <si>
    <t>(N.Ouedraogo, 2017)</t>
  </si>
  <si>
    <t>Africa(Continental)
(Algeria, Angola, Benin, Botswana, Burkina faso, Burundi, Cameroun, Cape Verde, Central african republic, Chad, Comoros, Republic of the Congo, DRC, Djibouti, Egypt, Equatorial Guinea, Eritrea, Eswatini, Ethiopia, Gabon, Gambia, Ghana, Guinea, Guinea Bissau, Ivory coast, Kenya, Lesotho, Liberia, Libya, Madagascar, Malawi, Mali, Mauritania, Mauritius,  Morocco, Mozambique, Namibia, Niger , Nigeria, Rwanda, Sao Tome and Principe, Senegal, Seychelles, Sierra Leone, South Africa, Sudan, Tanzania, Togo, Tunisia, Uganda, Zambia, Zimbabwe) 
52 African countries</t>
  </si>
  <si>
    <t>2010-2040</t>
  </si>
  <si>
    <t>Bottom-up. It employs a scenario methodology developed by Schwartz and applies simulation methodology. It projects future energy demand based on socio-economic variables such as GDP, income per capita, population, and urbanization</t>
  </si>
  <si>
    <t>LEAP License required
As flexible and transparent, the LEAP model requires a low initial data requirement (only the base year requires detailed statistical data), which is suitable given the lack of quality time series in the African countries' context.
Data was derived from socio-economic variables like GDP, income per capita, population, and urbanization</t>
  </si>
  <si>
    <t>ad-hoc</t>
  </si>
  <si>
    <t>Local
UNECA, UNU-WIDER
But uses LEAP tool developed at SEI</t>
  </si>
  <si>
    <t>Yes. The existence of a large informal sector in Africa is noted as a characteristic that complicates modeling. Top-down models are noted to fail in adequately capturing the informal sector</t>
  </si>
  <si>
    <t>UN Economic Commission for Africa (UNECA), UNU-WIDER (support during research). Results intended for national and regional governments and policy planners.</t>
  </si>
  <si>
    <t>The study was prepared within the UNU-WIDER project on ‘Africa’s energy futures</t>
  </si>
  <si>
    <t>https://www.sciencedirect.com/science/article/pii/S0301421517301684?ref=pdf_download&amp;fr=RR-2&amp;rr=99a605881f2f0166</t>
  </si>
  <si>
    <t>Nouedraogo@uneca.org
Ouedraogo.s.nadia@gmail.com</t>
  </si>
  <si>
    <t>(Pavičević et al., 2021)</t>
  </si>
  <si>
    <t>Africa power pools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South Sudan, Sudan, Tanzania, Togo, Tunisia, Uganda, Zambia, Zimbabwe) 
49 Countries (Continental)</t>
  </si>
  <si>
    <t xml:space="preserve">To examine current and future electricity situations together with the potential of power trading between countries, and to investigate the relationship between water and energy by analysing the role of hydropower.
</t>
  </si>
  <si>
    <t>2018-2025</t>
  </si>
  <si>
    <t>Unit Commitment and Power Dispatch model. It uses a rolling-horizon optimal dispatch approach. The base Dispa-SET model is formulated as a mixed integer problem (MIP).</t>
  </si>
  <si>
    <t>Yes
(focus)</t>
  </si>
  <si>
    <t>Storage capacities (HDAM, HPHS, SCSP)</t>
  </si>
  <si>
    <t xml:space="preserve">Electricity
</t>
  </si>
  <si>
    <t>Open-source (Dispa-SET is an open-source tool). The associated dataset, Dispa-SET Africa dataset, was also released with LISFLOOD model dataset</t>
  </si>
  <si>
    <t>SDG 6
SDG 7</t>
  </si>
  <si>
    <t>Yes. Models the integrated energy requirements for the five African Power Pools. Incorporates real-world constraints such as existing cross-border NTCs (Net Transfer Capacities). Identifies issues specific to African power systems like load shedding and inadequacy (especially in WAPP and CAPP).</t>
  </si>
  <si>
    <t>Abroad
JRC, KU Leuven, University of Liège
Belgium, Netherlands</t>
  </si>
  <si>
    <t>Uncertainty is assessed through "what-if scenarios" focusing on the availability of water for energy purposes during dry and wet seasons</t>
  </si>
  <si>
    <t>European Commission, Joint Research Centre (JRC) (developed the tool). Results are intended to inform power pool planning.</t>
  </si>
  <si>
    <t>The model focuses on optimal dispatch (operation) and explicitly lacks capacity expansion features, meaning it cannot propose installation of new capacity. It reveals that increasing interconnection capacities effectively reduces load shedding and lowers renewable energy curtailment. Some countries are simulated in isolation if they do not share cross-border lines with neighbors (e.g., Central African Republic, Eritrea, Somalia, and several in WAPP)</t>
  </si>
  <si>
    <t>https://www.sciencedirect.com/science/article/pii/S0360544221008720</t>
  </si>
  <si>
    <t>(Naïma Chabouni, Charlène Barnet, Edi Assoumou, Nadia Maïzi, and Sandrine Selosse, 2024)</t>
  </si>
  <si>
    <t>Algeria
The model covers the Northern interconnected grid (RIN) region, which accounts for more than 80% of the country’s population.</t>
  </si>
  <si>
    <t>To develop three alternative energy pathways for Algeria to explore contributions to SDG 7 (energy) and SDG 13 (climate). To assess technological configurations of the power and hydrogen sectors by 2070 and demonstrate their impact on CO2 emission reduction. To examine the long-term impact of integrating RE and hydrogen development targets on the future energy system and assess whether these strategies enhance the fulfillment of SDG 7.</t>
  </si>
  <si>
    <t>2020-2070
5 year increment runs</t>
  </si>
  <si>
    <t>Bottom-up energy systems optimization model. It uses linear optimization. The approach utilizes a Reference Energy System (RES) diagram to describe energy flows.</t>
  </si>
  <si>
    <t>Yes
(Solar PV and CSP)</t>
  </si>
  <si>
    <t>Yes
(Natural Gas, Shale Gas)</t>
  </si>
  <si>
    <t>Yes
(core focus)</t>
  </si>
  <si>
    <t>SMRCCS
(Steam Methane Reforming with Carbon Capture Use and Storage, for blue hydrogen). 
CCGT 
(Combined Cycle Gas Turbine)
 Mobile gas turbine, and Diesel generators.</t>
  </si>
  <si>
    <t>Data is calibrated to the 2016 energy balances of the Ministry of Energy in Algeria and other international reports (IRENA 2015, Enerdata 2020, BP 2022). The approach uses exogenous fixed demands for power and gas.</t>
  </si>
  <si>
    <t>Ad-hoc scenario study (Three long-term scenarios—BAU, ReN + H2, and ReN + H2 + CO2_bound—are proposed and analyzed).</t>
  </si>
  <si>
    <t>SDG 7 and SDG 13</t>
  </si>
  <si>
    <t>Yes. The study relates to Algeria’s 2015 NDC, which commits to reducing GHG emissions by 7–22% by 2030. A climate scenario includes a CO2 emission reduction constraint aligned with SDG 13.</t>
  </si>
  <si>
    <t>Yes. Addresses Algeria’s vulnerability due to heavy dependence on hydrocarbon exports (rentier state model). Investigates strategies (RE and H2 development) to address the widening gap between energy supply and consumption and reserve hydrocarbon resources for exports. Specifically models hydrogen export targets to the EU.</t>
  </si>
  <si>
    <t>Co-developed
USTHB Algeria &amp; Mines Paris - France</t>
  </si>
  <si>
    <t>Yes. The study addresses the vulnerability and structural fragility resulting from excessive dependence on hydrocarbons and uncertainty about future export levels. It notes the pressure on the government to seek income diversification.</t>
  </si>
  <si>
    <t>MINES Paris, PSL Research University, Centre for Applied Mathematics. Data sourced from the Ministry of Energy in Algeria (2016 balances) and the Electricity and Gas Regulatory Commission (CREG).</t>
  </si>
  <si>
    <t>This model is one of the few academic prospective bottom-up optimization models applied to Algeria. The results indicate that current targets for RE development may be insufficient to make a substantial impact on lowering GHG emissions (SDG 13 alignment). Decarbonization requires aggressive expansion, including an additional 54 GW of solar and wind capacity by 2070 compared to the policy scenario. The high reliance on natural gas hinders the RE transition.</t>
  </si>
  <si>
    <t>https://www.researchgate.net/publication/381359940_Align_Algeria's_Energy_Diversification_Strategies_with_Energy_and_Climate_Sustainable_Development_Goals</t>
  </si>
  <si>
    <t>charlene.barnet@minesparis.psl.eu
edi.assoumou@minesparis.psl.eu
nadia.maizi@minesparis.psl.eu
sandrine.selosse@minesparis.psl.eu</t>
  </si>
  <si>
    <t>(Messaoudi et al., 2023)</t>
  </si>
  <si>
    <t>GIS-based approach</t>
  </si>
  <si>
    <t>To conduct the country's first assessment of the geographical, technical, economic, and environmental potential for wind to hydrogen production in Algeria. To assist Algerian authorities in identifying suitable areas and promoting the utilization of hydrogen energy.</t>
  </si>
  <si>
    <t>current potential assessment</t>
  </si>
  <si>
    <t>Bottom-up approach using GIS-based spatial analysis. The analysis includes multi-criteria decision making and incorporates geographical restrictions, technical factors (wake and slope effects), and calculates economic/environmental fossil fuel reduction potential.</t>
  </si>
  <si>
    <t>Electrolysis process 
(needed for hydrogen production)</t>
  </si>
  <si>
    <t>Full energy system</t>
  </si>
  <si>
    <t>Uses a GIS approach based on meteorological data to determine wind resource availability and geographical constraints.</t>
  </si>
  <si>
    <t>Ad-hoc 
(Described as the first comprehensive assessment of its kind for Algeria)</t>
  </si>
  <si>
    <t>Yes. The study relates to the Algerian government's pledge in 2020 to integrate hydrogen into its energy exports by 2030.</t>
  </si>
  <si>
    <t>Yes. Highlights Algeria's large size and its untapped wind potential. Briefly discusses Algeria’s water resources, crucial for hydrogen production.</t>
  </si>
  <si>
    <t>Local
University of Kasdi Merbah Ouargla
Universite Sidi Mohamed Ben Abdellah
Algeria, Morocco</t>
  </si>
  <si>
    <t>Addresses policy direction (government pledge to develop green H2). Future research is suggested to investigate transportation methods, implying uncertainty in supply logistics.</t>
  </si>
  <si>
    <t>VPRS Laboratory, 
University of Kasdi Merbah Ouargla
Ecole Supérieure de Technologie de Fès, Université Sidi Mohamed Ben Abdellah. 
Aims to assist Algerian authorities.</t>
  </si>
  <si>
    <t>The potential for wind-to-hydrogen production in Algeria significantly exceeds the current fossil fuel energy consumption in the transport sector. The assessment considered several factors that were previously scarce in literature for the entire Algerian territory.</t>
  </si>
  <si>
    <t>https://www.sciencedirect.com/science/article/pii/S0360319923037709</t>
  </si>
  <si>
    <t xml:space="preserve">messaoudi.djilali30@gmail.com
messaoudi.djilali@univ-ouargla.dz </t>
  </si>
  <si>
    <t>(Akpahou et al., 2024)</t>
  </si>
  <si>
    <t xml:space="preserve">LEAP-MCDM </t>
  </si>
  <si>
    <t>2017-2050</t>
  </si>
  <si>
    <t>Bottom-up approach using LEAP for scenario-based simulation and accounting principles. The latter part uses Fuzzy AHP and TOPSIS for ranking and prioritizing solutions</t>
  </si>
  <si>
    <t>Full Energy System (Households, Transport, Industry, Services, Agriculture)</t>
  </si>
  <si>
    <t>The approach uses the LEAP platform. Data inputs for the MCDM ranking and prioritization relied on expert points of view/surveys. The LEAP approach allows for modeling contexts with limited statistical data.
Data will be made available on request</t>
  </si>
  <si>
    <t>Ad -hoc</t>
  </si>
  <si>
    <t>Yes. The study relates to Benin's objectives under the Paris Agreement. NDC  is mentioned. The government's National Adaptation Program of Action is mentioned also, which includes promoting renewable energy.</t>
  </si>
  <si>
    <t>The study is focused on Benin, where approximately 60% of the population lacks access to electricity, and electricity production is highly dependent on imports and traditional energy sources. The study’s approach is deemed applicable to other less developed and developing countries outside Benin. The model incorporates targets for 100% urbanization and 100% electrification by 2050.</t>
  </si>
  <si>
    <t>Local
Benin, Ghana
But uses Leap developed at SEI</t>
  </si>
  <si>
    <t>Yes. Political and regulatory barriers were identified as one of the top three barriers hindering RE deployment. The prioritized solution found through Fuzzy TOPSIS was an adequate policy and regulatory framework.</t>
  </si>
  <si>
    <t>Findings provide insights for policymakers, industry stakeholders, and international development agencies. Data sources included the Ministry of Energy (ME), SBEE, DGRE, and ABERME.</t>
  </si>
  <si>
    <t>Suffered from limited data availability, necessitating the use of data from neighboring developing countries and global trends. Did not include cost analysis.</t>
  </si>
  <si>
    <t>https://www.sciencedirect.com/science/article/pii/S2352484724004827?via%3Dihub</t>
  </si>
  <si>
    <t>(Moner-Girona et al., 2016)</t>
  </si>
  <si>
    <t>GIS tool</t>
  </si>
  <si>
    <t>To develop a new methodology through spatial analysis to provide a possible pathway for universal electricity access. To recommend the more extensive use of distributed renewable energy systems. To define a coordinated planning for electrification.</t>
  </si>
  <si>
    <t>Bottom-up approach using a GIS-based spatial analysis. The approach uses a cost minimization function to calculate the MINIMUM_Cost comparing different off-grid technology options.</t>
  </si>
  <si>
    <t>Grid extension</t>
  </si>
  <si>
    <t>Uses a Geographic Information Systems (GIS) tool. Utilizes energy-related geospatial information, considering the variation of electricity load for each location, current electrification status, and urban/rural rates. Uses PVGIS data.</t>
  </si>
  <si>
    <t>Occcasional</t>
  </si>
  <si>
    <t>Yes. The study aims to achieve the SE4All objectives by 2030. It discusses the national electrification policy, which is still dominated by grid extension and government subsidies for fossil fuel electricity production.</t>
  </si>
  <si>
    <t>Yes. Addresses the problem of low rural electrification rates (less than 5% of the rural population) and supply shortages at social structures like hospitals and schools. It highlights the large number of non-electrified communities (around 1500, or 2.5 million people) near existing distribution lines, indicating policy failure of the current strategy.</t>
  </si>
  <si>
    <t>Abroad
JRC
Italy</t>
  </si>
  <si>
    <t>N/A
Not explicitly addressed by name, but the focus on achieving universal access for the un-electrified rural population is a central element.</t>
  </si>
  <si>
    <t>Yes. The paper notes that the country's progress falls substantially short of SE4All objectives. It highlights the challenge that centralized grid extension has been halted due to high investment needs and risks. It suggests the need for a clear renewable energy financing strategy.</t>
  </si>
  <si>
    <t>Burkina Faso government and development partners. Authors are associated with the European Commission, Joint Research Centre (JRC).</t>
  </si>
  <si>
    <t>The analysis suggests that the current grid extension approach is inefficient and unsustainable. The results indicate a clear preference for distributed renewable energy systems (PV mini-grids and stand-alone systems) as the least-cost option for most un-electrified populations. This approach would connect more people to power more quickly and reduce fossil fuel use.</t>
  </si>
  <si>
    <t>https://iopscience.iop.org/article/10.1088/1748-9326/11/8/084010</t>
  </si>
  <si>
    <t>Sandor.Szabo@ec.europa.eu</t>
  </si>
  <si>
    <t>(Bissiri et al., 2020)</t>
  </si>
  <si>
    <t>Burkina Faso and Côte d’Ivoire</t>
  </si>
  <si>
    <t>To determine the optimal combination of grid-connected and off-grid systems to serve rural and urban demand by 2030. To define the most efficient pathways to serve an ever-rising demand. To contribute to filling the gap of planning studies used to inform policy decision-making in West Africa.</t>
  </si>
  <si>
    <t>Bottom-up approach utilizing a Geographical Information System (GIS) approach. It uses computational simulation and cost-based electrification modeling (OnSSET). The model calculates the most cost-effective option for residential demand using a high spatial resolution (1 km x 1 km cells).</t>
  </si>
  <si>
    <t>Electricity access</t>
  </si>
  <si>
    <t>Uses the open-source tool OnSSET. Utilizes high-resolution geospatial data captured within square grid cells corresponding to settlements at a 1 km x 1 km resolution.</t>
  </si>
  <si>
    <t>Ad-hoc scenario study intended to inform policy</t>
  </si>
  <si>
    <t>Yes. Addresses the lowest electrification rates and high disparities in Sub-Saharan Africa (SSA). It models country-specific electricity access levels using the Multi-Tier Framework, according to their respective socio-economic characteristics. It highlights opportunities for enhanced cross-border exchanges.</t>
  </si>
  <si>
    <t>Abroad
Portugal</t>
  </si>
  <si>
    <t>The slow progress and "highly cost-ineffective" nature of previous electrification efforts motivated the study. It also suggests that a Market Assistance Need Index (MANI) could help private sector actors identify risk factors and security constraints.</t>
  </si>
  <si>
    <t>The findings are relevant for the ECOWAS states and intended to inform policy decision-makers and investors. Authors are affiliated with the University of Coimbra and INESC Coimbra. The tool, OnSSET, was developed by the KTH Royal Institute of Technology.</t>
  </si>
  <si>
    <t>The study highlights the fundamental role of off-grid solar PV and wind technologies in bridging the electricity access gap. For the high demand scenario in Burkina Faso and Côte d’Ivoire, the optimal mix shows a high percentage of grid extension (up to 71%) combined with substantial stand-alone PV and mini-grid PV/hydro technologies.</t>
  </si>
  <si>
    <t>https://www.sciencedirect.com/science/article/pii/S0360544220305788?via%3Dihub</t>
  </si>
  <si>
    <t>pmoura@isr.uc.pt</t>
  </si>
  <si>
    <t>(Saad et al., 2023)</t>
  </si>
  <si>
    <t>OSeMOSYS
with enhanced accessibility facilitated through the Simple And Nearly Done (clicSAND) interface</t>
  </si>
  <si>
    <t>2015–2050</t>
  </si>
  <si>
    <t>A bottom-up, cost-optimisation model, deterministic, linear optimization</t>
  </si>
  <si>
    <t>storage</t>
  </si>
  <si>
    <t>Open-source (OSeMOSYS and clicSAND). The model uses the Botswana Starter Data Kit which was updated for the study</t>
  </si>
  <si>
    <t>SDG 7
SDG 8
SDG 13</t>
  </si>
  <si>
    <t>Yes. The study models pathways to meet Botswana's Nationally Determined Contribution (NDC) commitment to reduce overall emissions by 15% by 2030.</t>
  </si>
  <si>
    <t>The study identifies and addresses critical barriers specific to Botswana's energy transition, such as policy and legal framework gaps, governance shortcomings, and limited technical expertise. It highlights Botswana's heavy reliance on coal and imported fossil fuels.</t>
  </si>
  <si>
    <t>Abroad
UK</t>
  </si>
  <si>
    <t>The study assesses energy security, addressing vulnerability to volatile prices and supply instability from imported fossil fuels. Scenarios explicitly address phasing out imports (IMPPO scenario)</t>
  </si>
  <si>
    <t>Findings provide insights for policy makers in Botswana. The research was supported by the Climate Compatible Growth Programme (#CCG). The model provides recommendations for the regulatory authority (BERA).</t>
  </si>
  <si>
    <t>The study compares six scenarios (Least Cost, Business-As-Usual, Net Zero, Coal Phase Out, Fossil Fuel Phase Out, and Import Phase Out). It found that the FFPO scenario is cost-effective (saving $31 million and incurring $2 billion less investment than BAU), but the NZ and IMPPO pathways are preferable for achieving deep decarbonization and energy security, despite requiring higher capital investment</t>
  </si>
  <si>
    <t>https://www.researchgate.net/publication/377912997_Long-term_Energy_System_Modelling_for_a_Clean_Energy_Transition_and_Improved_Energy_Security_in_Botswana%27s_Energy_Sector_using_OSeMOSYS_Open-Source_Energy_Modelling_System</t>
  </si>
  <si>
    <t>(G. Dountio et al., 2016)</t>
  </si>
  <si>
    <t>To analyze the expansion of the electricity generation system and its emissions under different economic growth scenarios, and determine the optimal resources needed to meet future demand while respecting strict limits of Greenhouse Gas (GHG) emissions</t>
  </si>
  <si>
    <t>2015–2035
(2012 chosen as the base year)</t>
  </si>
  <si>
    <t>Bottom-up optimization modeling framework. The methodology involves coupling MAED for demand assessment and MESSAGE for supply optimization and impact assessment. MESSAGE uses Linear Programming</t>
  </si>
  <si>
    <t>cross-border electricity trade links</t>
  </si>
  <si>
    <t>Data sourced from the Ministry of Energy and Water resources and the National Institute for Statistics of Cameroon</t>
  </si>
  <si>
    <t>Addresses the existing national electricity crisis characterized by frequent brownouts and blackouts due to imbalance between demand and supply. Considers the country's "strategy towards emergence by 2035". Models seasonal variations for renewable availability</t>
  </si>
  <si>
    <t>Local
Cameroon
University of Yaounde
Ministry of Scientific Research and Innovation
But used MESSAGE and MAED tools developed by IAASA and IAEA</t>
  </si>
  <si>
    <t>Uncertainty is addressed by modeling three different economic growth scenarios (High, Intermediate, and Low) for electricity demand forecasting</t>
  </si>
  <si>
    <t>International Atomic Energy Agency (IAEA) (provided tools and training); Ministry of Energy and Water resources of Cameroon; National Institute for Statistics.</t>
  </si>
  <si>
    <t>The model is applied in the context of Cameroon, which has the largest electrical infrastructure in the Central Africa subregion (CAPP). Results show that GHG constraints can be met if appropriate investments are made. The industrial sector is projected to be the largest electricity consumer.</t>
  </si>
  <si>
    <t>https://www.sciencedirect.com/science/article/pii/S2211467X16300499?via%3Dihub</t>
  </si>
  <si>
    <t>(N. Ouedraogo, 2023)</t>
  </si>
  <si>
    <t>Up to 2035</t>
  </si>
  <si>
    <t>GIS based tool, Spatial Electrification Toolkit</t>
  </si>
  <si>
    <t>Yes
(Diesel)</t>
  </si>
  <si>
    <t>mini-grid systems</t>
  </si>
  <si>
    <t>Open source</t>
  </si>
  <si>
    <t>Acknowledges that Cameroon has the largest electrical infrastructure in Central Africa, yet suffers from inadequate access. It aims to provide countrywide GIS-based planning considering both on-grid and off-grid strategies for the first time in Cameroon.</t>
  </si>
  <si>
    <t>Local
UNECA
But used ONSSET Tool developed by the division of Energy Systems
Analysis from the Royal Institute of Technology in Sweden</t>
  </si>
  <si>
    <t>Uncertainty is addressed by modeling four scenarios (in addition to the reference/BAU scenario) accounting for variations in electricity consumption targets, electricity cost, and diesel price.</t>
  </si>
  <si>
    <t>United Nations Economic Commission for Africa (UNECA) (Author affiliation). The methodology involves interfaces and integrates stakeholder involvement and community participation.</t>
  </si>
  <si>
    <t>The model estimates the total cost of providing electricity to nearly 10 million Cameroonians by 2035 to be between USD 7.8 billion and USD 10.44 billion. Findings suggest prioritizing investments in grid densification, extension, and modernisation.</t>
  </si>
  <si>
    <t>https://www.sciencedirect.com/science/article/pii/S2211467X22002140</t>
  </si>
  <si>
    <t>(NGAGOUM NDALLOKA ZITA, 2021)</t>
  </si>
  <si>
    <t>Systems Dynamics (SD) model built using Vensim PLE software</t>
  </si>
  <si>
    <t>To build a systems dynamics model using Vensim software for the energy sector of Cameroon. To provide a time series information on the total electricity demand of Cameroon up to the year 2050. To understand how various system variables interact, affecting this energy demand. To inform policies and provide recommendations from the findings.</t>
  </si>
  <si>
    <t xml:space="preserve">Top down
Systems Dynamics approach (a simulation method). The model analyzes dynamic behavior and focuses on long-term energy forecast. Key input variables include changes in population, GDP, and percentage of the population with electricity access.
</t>
  </si>
  <si>
    <t>macro drivers like GDP</t>
  </si>
  <si>
    <t xml:space="preserve">Proprietary (Vensim)
Data inputs include population, GDP, and percentage of the population with access to electricity. The model uses data obtained from a review of documents, key plans, and policies.
</t>
  </si>
  <si>
    <t>Ad-hoc (Master Thesis Report)</t>
  </si>
  <si>
    <t>Yes. The study is contextualized within Cameroon's vision to transition towards an emergent economy by 2035. This is referenced in the national development plan (DSCE)</t>
  </si>
  <si>
    <t>Yes. Addresses the problem of energy shortages and the country’s high electricity demand driven by economic growth. Focuses on variables driving the dynamics of the Cameroonian energy sector</t>
  </si>
  <si>
    <t>Local
Pauwes
Master thesis rapport</t>
  </si>
  <si>
    <t>Aims to inform policies and discusses the current context where centralized grid extension has been halted due to high investment needs and risks</t>
  </si>
  <si>
    <t>Pan-African University and Lancaster University, UK (academic institutions). Results intended to support the national government and policy makers</t>
  </si>
  <si>
    <t xml:space="preserve">The model focuses on forecasting electricity demand in the Business As Usual (BAU) scenario. It contrasts with energy optimization studies of Cameroon that used models like MESSAGE and MAED. The Systems Dynamics approach is preferred because it can incorporate socio-technical systems and dynamic behavior.
</t>
  </si>
  <si>
    <t>https://repository.pauwes-cop.net/bitstream/handle/1/471/MEE09%20Thesis%20Report%20-NGAGOUM%20NDALLOKA%20ZITA.pdf</t>
  </si>
  <si>
    <t>Assoumou and McIsaac, 2022</t>
  </si>
  <si>
    <t>TIMES-CI-ELC 
(The Integrated MARKAL-EFOM System model for Côte d’Ivoire)</t>
  </si>
  <si>
    <t xml:space="preserve">Côte d’Ivoire </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</si>
  <si>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</si>
  <si>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2016–2050 
(with 5-year periods)</t>
  </si>
  <si>
    <t>Bottom-up
Optimization model that uses a dynamic linear optimization framework to minimize the total discounted costs of the system</t>
  </si>
  <si>
    <t>Battery storage systems, and Electricity trade (Imports/Exports with neighboring countries),</t>
  </si>
  <si>
    <t>Proprietary
supporting transparent analysis,. Data relied heavily on assumptions from the WAPP Master Plan and national regulatory/utility sources (institutional data)</t>
  </si>
  <si>
    <t>Yes, aligning the outcomes with the Paris Agreement and Côte d’Ivoire’s National Determined Contribution (NDC)</t>
  </si>
  <si>
    <t>Yes. Addresses key challenges including high dependency on imported fossil fuels and vulnerability to price volatility, as well as exploiting high domestic solar resource potential. It notes the relevance of covering the informal sector when discussing carbon tax implementation.</t>
  </si>
  <si>
    <t>Abroad (Authors affiliated with MINES ParisTech and Agence Française de Développement, France),</t>
  </si>
  <si>
    <t>Yes, mentioning that an upstream carbon tax could cover formal and informal markets, which is particularly relevant given Côte d’Ivoire's large informal sectors</t>
  </si>
  <si>
    <t>Yes, implicitly, through testing scenarios representing competing visions of future coal and solar costs,, and addressing supply risk associated with WAGP gas shortfalls.</t>
  </si>
  <si>
    <t>Agence Française de Développement (AFD). Insights derived informed discussions with CI-ENERGIES, Ministère de l’Energie de Côte d’Ivoire, and the ECO team of the AFD.</t>
  </si>
  <si>
    <t>The model results suggest that achieving a low-carbon energy mix requires either installing 24 GW of PV power by 2050 or achieving a socially accepted carbon tax ($82 in 2050). The projected per capita consumption in 2050 is 1.09 MWh, still less than a third of the world average in 2017.</t>
  </si>
  <si>
    <t>https://www.sciencedirect.com/science/article/pii/S0301421521005462?fr=RR-2&amp;ref=pdf_download&amp;rr=9af831623be92291</t>
  </si>
  <si>
    <t>edi.assoumou@mines-paristech.fr
florent.mcisaac@gmail.com</t>
  </si>
  <si>
    <t>(Dallmann et al., 2022)</t>
  </si>
  <si>
    <t xml:space="preserve">To investigate potential pathways of the domestic power system, focusing on the regional deployment of renewable energy and the associated impacts on the transmission network, to assess the cost-efficiency of government plans.
</t>
  </si>
  <si>
    <t>2017-2042</t>
  </si>
  <si>
    <t>Bottom-up optimization framework using OSeMOSYS. The model is based on Linear Programming.</t>
  </si>
  <si>
    <t>Open Source (uses the OSeMOSYS framework). Renewable potential data derived from the MapRE project.</t>
  </si>
  <si>
    <t>Yes. The government's long-term targets aim to increase the share of renewables in the power mix to 42% by 2035</t>
  </si>
  <si>
    <t>Yes, Model is tailored to the Egyptian power system, using site-specific hourly feed-in profiles for VRE across sub-regions and relying on three representative seasonal weeks to capture variability</t>
  </si>
  <si>
    <t>Abroad
TU Dresden (Germany).
Strictly external academic research. The authors analyze Egypt as a "case study" for grid modeling. While technically robust on grid topology, it lacks institutional grounding in Egypt.</t>
  </si>
  <si>
    <t>Uncertainty is addressed through the application of a scenario framework incorporating different drivers: demand growth, fuel price subsidies, and the restrictive nature of RES expansion ambition. The comparison of scenarios assesses political targets against cost-optimal paths.</t>
  </si>
  <si>
    <t xml:space="preserve">TU Dresden,
The model was deployed to analyze the development plans set forth by the Ministry of Electricity and Energy (MOEE), including those managed by the Egyptian Electricity Holding Company (EEHC). The analysis provides insights for policy makers.
</t>
  </si>
  <si>
    <t>The analysis examined 429 capacity expansion options in eight sub-regions. The study found that wind and PV are cost-competitive and capable of handling a large share of demand growt</t>
  </si>
  <si>
    <t>https://www.sciencedirect.com/science/article/pii/S2211467X22000451?ref=pdf_download&amp;fr=RR-2&amp;rr=99c4759a3f1d463a</t>
  </si>
  <si>
    <t>christoph.dallmann@tu-dresden.de 
matthew.schmidt@tu-dresden.de</t>
  </si>
  <si>
    <t>(Rady et al., 2018)</t>
  </si>
  <si>
    <t xml:space="preserve">Egypt </t>
  </si>
  <si>
    <t>To provide a quantitative assessment of future development scenarios for the power generation sector in Egypt, analyzing the economic and environmental implications of its projected evolution until 2040, and providing policymakers with information to better plan future investments.</t>
  </si>
  <si>
    <t xml:space="preserve">2018 to 2040
</t>
  </si>
  <si>
    <t xml:space="preserve">Bottom-up, dynamic, multi-year energy system model applying linear optimization techniques to determine the least-cost mix of power technologies (using the OSeMOSYS framework)
</t>
  </si>
  <si>
    <t xml:space="preserve">Combined Cycles (CC) </t>
  </si>
  <si>
    <t>Ad hoc
This model serves as an academic alternative ("shadow model") to verify or critique the government's official strategy. It is not part of the national planning infrastructure, which officially uses a different model (TIMES-Egypt)</t>
  </si>
  <si>
    <t>Yes. The Intended Nationally Determined Contributions (INDCs) target a renewable energy share of 22% by 2022</t>
  </si>
  <si>
    <t xml:space="preserve">The study aims to enrich the literature with a detailed analysis of Egypt’s power generation sector and provides a detailed representation of the Reference Energy System (RES), considering specific characteristics of energy demand of disaggregated sectors and infrastructure. It is positioned within the context of developing countries.
</t>
  </si>
  <si>
    <t>Co-developed (Diaspora/Academic)
American Univ. in Cairo &amp; Politecnico di Milano (Italy).</t>
  </si>
  <si>
    <t xml:space="preserve">Uncertainty is addressed via sensitivity analysis performed on relevant techno-economic scenario parameters, as well as through defining various scenarios of electricity demand growth (e.g., World Energy Outlook Scenario and BMI Scenario).
</t>
  </si>
  <si>
    <t>Provides crucial information to policymakers. The context mentions the sector is managed by the Egyptian Electricity Holding Company (EEHC), whose reports were used for data</t>
  </si>
  <si>
    <t xml:space="preserve">The study overcomes limitations of previous work by avoiding high aggregation levels in power generation and energy demand sectors. The findings suggest that wind technology may replace a part of natural gas share in the electricity mix. The electricity demand was exogenously assumed based on literature, and the authors advocated for future collaboration with local institutions to increase data quality and reliability.
</t>
  </si>
  <si>
    <t>https://www.researchgate.net/publication/327649190_Modeling_for_Power_Generation_Sector_in_Developing_Countries_Case_of_Egypt#fullTextFileContent</t>
  </si>
  <si>
    <t>yrady@aucegypt.edu
 matteovincenzo.rocco@polimi.it
amrserag@aucegypt.edu
 emanuela.colombo@polimi.it</t>
  </si>
  <si>
    <t>(Mondal et al., 2019)</t>
  </si>
  <si>
    <t>Egypt-Times</t>
  </si>
  <si>
    <t>2014-2050</t>
  </si>
  <si>
    <t>Bottom-up energy system optimization model (TIMES), minimizing the long-term discounted cost of the energy system</t>
  </si>
  <si>
    <t>Yes
(considered only in sensitivity analysis)</t>
  </si>
  <si>
    <t>Storage</t>
  </si>
  <si>
    <t>Electricity Sector</t>
  </si>
  <si>
    <t>Proprietary (TIMES/GAMS usage implied) with reliance on mixed sources (national reports, international studies, and input from a Computable General Equilibrium (CGE) model)</t>
  </si>
  <si>
    <t>ad hoc</t>
  </si>
  <si>
    <t>Moderate
addresses the country's specific challenges of heavy reliance on fossil fuels, increasing energy demand, and local policy goals (Vision 2030)
Focuses on rapid demand growth and subsidy reform</t>
  </si>
  <si>
    <t>Abroad
Led by IFPRI (USA/Global).</t>
  </si>
  <si>
    <t xml:space="preserve">Yes
addresses energy security and performs sensitivity analysis on input parameters including gas prices
</t>
  </si>
  <si>
    <t>IEA-ETSAP (promoter of TIMES), Egyptian Electricity Holding Company (EEHP), Ministry of Electricity and Renewable Energy (MEE), International Food Policy Research Institute (IFPRI) (for CGE data input)</t>
  </si>
  <si>
    <t>The model uses the TIMES framework complemented by a recursive-dynamic CGE model to project exogenous electricity demand. The main finding is the need for diversification away from natural gas to improve energy security.</t>
  </si>
  <si>
    <t>https://www.sciencedirect.com/science/article/pii/S0360544218321558?via%3Dihub</t>
  </si>
  <si>
    <t>(Gebremeskel et al., 2023)</t>
  </si>
  <si>
    <t xml:space="preserve"> identify potential pathways and provide a quantitative analysis of the future power generation sector in Ethiopia while considering the context of and applicability to developing nations</t>
  </si>
  <si>
    <t>2018-2050</t>
  </si>
  <si>
    <t>hybrid,  linear optimization</t>
  </si>
  <si>
    <t>Decentralized off-grid systems (mini-grids and stand-alone systems), waste incineration</t>
  </si>
  <si>
    <t>Full Energy System sectors</t>
  </si>
  <si>
    <t>Ad hoc
Developed primarily as an academic proof-of-concept for soft-linking open-source tools. While it demonstrates local capacity, the technical complexity of manually linking two models makes it unsuitable for routine government planning without a dedicated team.</t>
  </si>
  <si>
    <t>Yes. References Ethiopia's 2011 Climate Resilient Green Economy (CRGE) Strategy</t>
  </si>
  <si>
    <t>The methodology is built to address the unique features of developing countries. Specifically accounts for the urban-rural divide, low electrification, supply shortage, and traditional energy consumption. It uses local studies to derive lower hydropower investment costs specific to the context.</t>
  </si>
  <si>
    <t>Co-developed
Addis Ababa University &amp; Chalmers (Sweden).
This is a strong example of "capacity building." The lead author is Ethiopian (AAU), adapting the tools to ethiopian realities, but supported by Swedish technical supervision.</t>
  </si>
  <si>
    <t>Yes
This methodology explicitly aims to address the oversight of the informal economy in previous models. The informal sector feature is specifically included in the LEAP model used for demand projection.</t>
  </si>
  <si>
    <t>Addressed through designing and employing five policy scenarios (e.g., improved efficiency, grid extension, renewable target) to explore potential pathways and future evolution. Scenario comparison is critical for policy development.</t>
  </si>
  <si>
    <t>N/A
but provides insights for policymakers
draws input data from the Ethiopian Electric Power (EEP) Utility</t>
  </si>
  <si>
    <t>first detailed and complete model of the Ethiopian electricity system using the soft-linking approach</t>
  </si>
  <si>
    <t>https://www.sciencedirect.com/science/article/pii/S2211467X22002395?via%3Dihub</t>
  </si>
  <si>
    <t>(Mondal et al., 2017)</t>
  </si>
  <si>
    <t>MARKAL (MARKet ALlocation) -  Ethiopia</t>
  </si>
  <si>
    <t xml:space="preserve">To identify least-cost solutions for alternative technology selection over the next 30 years to meet projected electricity demand in Ethiopia, specifically aiming to improve energy security, promote access to modern energy, and mitigate Greenhouse Gas (GHG) emissions.
</t>
  </si>
  <si>
    <t>(2015–2045)
divided into 6 periods of 5 years each.</t>
  </si>
  <si>
    <t>Bottom-up energy system model using the MARKAL framework(linear programming)</t>
  </si>
  <si>
    <t>cc, st</t>
  </si>
  <si>
    <t>Electricity/Power Sector</t>
  </si>
  <si>
    <t>Proprietary (need of Gams)
Data collected from Ethiopian electric power sector reports and international studie</t>
  </si>
  <si>
    <t>Ad hoc
Developed by international researchers (IFPRI) to provide specific policy recommendations on exports and access. There is no evidence of sustained institutional transfer or routine updating by the Ministry, likely due to the technical and financial barriers of MARKAL/GAMS (proprietary software)</t>
  </si>
  <si>
    <t>Yes
Zero GHG emissions goal related to CRGE strategy</t>
  </si>
  <si>
    <t xml:space="preserve">The study is positioned within the context of developing countries, focusing on Ethiopia's power sector development. It addresses challenges related to achieving policy goals (e.g., universal access) in a setting where large-scale investment is required.
</t>
  </si>
  <si>
    <t>Abroad
Led by IFPRI (USA/Global).
The modeling expertise and initiative came from an international research institute.</t>
  </si>
  <si>
    <t xml:space="preserve">Uncertainty is explored through the use of scenarios (alternative energy development pathways). The analysis assumes that no constraint is imposed on the availability of financial resources, anticipating private sector involvement in future power sector development.
</t>
  </si>
  <si>
    <t>IFPRI
Ethiopian Electric Power Corporation (EEPCo) (policies provided input)</t>
  </si>
  <si>
    <t xml:space="preserve">This was reported as the first detailed MARKAL model assessment for Ethiopia. The results suggest that achieving policy goals requires higher investment costs in the near-term but results in long-term benefits such as sustainable energy system development and a low carbon society. A discount rate of 10% was assumed.
</t>
  </si>
  <si>
    <t>https://www.sciencedirect.com/science/article/pii/S1364032116306979</t>
  </si>
  <si>
    <t>(Marong et al., 2018)</t>
  </si>
  <si>
    <t>2015–2030</t>
  </si>
  <si>
    <t>Bottom-up, dynamic, long
range, mixed integer programming model</t>
  </si>
  <si>
    <t>Electricity supply</t>
  </si>
  <si>
    <t>SDG7 (Affordable and Clean Energy)</t>
  </si>
  <si>
    <t>Yes
In primary energy level, The projections in
the NPS are mainly dictated by the Nationally Determined Contributions (NDCs)</t>
  </si>
  <si>
    <t>Specifically models electricity imports, reflecting regional interdependencies common in Africa.</t>
  </si>
  <si>
    <t xml:space="preserve">Co-developed
Ministry of Petroleum and Energy (MoPE) of The Gambia
and PSU Thailand
MESSAGE tool developed by IIASA
</t>
  </si>
  <si>
    <t>Uncertainty is addressed by simulating scenarios "with and without hydroelectricity imports" to compare optimal expansion paths</t>
  </si>
  <si>
    <t>Ministry of Petroleum and Energy (MoPE) of The Gambia
Prince of Songkla University</t>
  </si>
  <si>
    <t>MESSAGE is widely used but can pose challenges in developing countries due to data/skill requirements.</t>
  </si>
  <si>
    <t>https://www.sciencedirect.com/science/article/pii/S2211467X18300105</t>
  </si>
  <si>
    <t>ismarong@gmail.com
sopin.j@psu.ac.th
kuaanan.t@psu.ac.th
uhugua@hotmail.com</t>
  </si>
  <si>
    <t>2013-2030</t>
  </si>
  <si>
    <t>Bottom-up, Simulation/Scenario-based</t>
  </si>
  <si>
    <t xml:space="preserve">Electricity/Power Sector </t>
  </si>
  <si>
    <t>Proprietary but transparent</t>
  </si>
  <si>
    <t>Yes 
INDC mentioned for generating compliance grade emission reduction units</t>
  </si>
  <si>
    <t>The study specifically addresses Ghana's goals for 100% electrification by 2030 and utilizes the Renewable Energy Master Plan (REMP). Modeling of off-grid systems for island communities addresses localized access challenges. Ghana's high access rate (85.33% in 2022) is noted</t>
  </si>
  <si>
    <t>Co-developed
Ghana and Germany
Leap tool developed at SEI</t>
  </si>
  <si>
    <t>No
But in Ghana Informal sector is a large part contributes around 40.6% to the GDP of Ghana and around 90% of the workforce is employed in the informal sector (Wikipedia)</t>
  </si>
  <si>
    <t>Policy effectiveness is a core theme, with the study demonstrating how appropriate renewable energy policy can drive solar energy development. Scenarios were modeled to assess different levels of solar penetration. Political will is identified as a factor hindering solar thermal growth.</t>
  </si>
  <si>
    <t xml:space="preserve"> DAAD and  Ghanaian Ministry of Educa- 
tion financement
University of Kassel
Kumasi Technical University
 University of Energy and Natural Resources, Sunyani
 University for Development Studies, Nyankpala Campus
 Leibniz Institute for Agricultural Engineering and Bioeconomy (ATB)
Humboldt University of Berlin</t>
  </si>
  <si>
    <t>The study found that solar off-grid systems in a "visionary scenario" could help Ghana reach its 100% electrification target by 2030, with approximately 784.13 thousand GW of solar energy contribution possible by 2030.</t>
  </si>
  <si>
    <t>https://www.sciencedirect.com/science/article/pii/S2468227622000710</t>
  </si>
  <si>
    <t>To analyze electricity demand projections and evaluate the future optimal development of Ghana's generation system to inform policy and promote renewable energy technologies</t>
  </si>
  <si>
    <t>2020-2048</t>
  </si>
  <si>
    <t>Bottom-up Optimization model based on Linear Programming (LP), capable of utilizing mixed-integer options</t>
  </si>
  <si>
    <t>Electricity generation system/power sector</t>
  </si>
  <si>
    <t>MESSAGE is an analytical tool. The study uses Ghana's long-term energy infrastructure plan and policy documents for input data</t>
  </si>
  <si>
    <t>Focuses specifically on optimizing the power system in Ghana, incorporating data aligned with national power purchase agreements (PPA)</t>
  </si>
  <si>
    <t>Local
But Message tool developed by IIASA</t>
  </si>
  <si>
    <t>The study's findings are intended to provide a platform for discussions with stakeholders and energy policy planners. The model accounts for the planning horizon being anchored around existing government PPA commitments</t>
  </si>
  <si>
    <t>Ghana Atomic Energy Commission, Energy Commission of Ghana, Volta River Authority, Environmental Protection Agency (provided data/input)</t>
  </si>
  <si>
    <t>https://www.tandfonline.com/doi/full/10.1080/23311916.2023.2209996</t>
  </si>
  <si>
    <t>Bottom-up. Optimization (least-cost minimization) using the OSeMOSYS platform integrated with the LEAP model. OSeMOSYS uses the GNU Linear Programming Kit (GLPK) to solve large linear programming problems.</t>
  </si>
  <si>
    <t xml:space="preserve">Electricity System </t>
  </si>
  <si>
    <t>SDG 13 (climate action)</t>
  </si>
  <si>
    <t>The model environment was "set-up for Ghanaian conditions", examining the existing power generation expansion plan and current generation mix.</t>
  </si>
  <si>
    <t xml:space="preserve">Co-developed
Ghana and UK
Tools developers are international
</t>
  </si>
  <si>
    <t>Uncertainty is addressed via Sensitivity Analyses to determine the effect of varied development in NRET investment cost and fuel prices. Policy options are evaluated through scenarios.</t>
  </si>
  <si>
    <t xml:space="preserve">Energy Commission Ghana (master plan benchmark
Department of Computer and Electronic Engineering, Brunel University London, Uxbridge </t>
  </si>
  <si>
    <t>The LEAP system version 2015.0.27.0 was adopted for this study. The optimization results suggest that RETs can contribute more than 70% of generation requirements by 2040.</t>
  </si>
  <si>
    <t>https://www.tandfonline.com/doi/full/10.1080/23311916.2017.1314065</t>
  </si>
  <si>
    <t>(Musonye et al., 2021)</t>
  </si>
  <si>
    <t>2020-2045</t>
  </si>
  <si>
    <t xml:space="preserve">Bottom-up, Optimization (minimizes costs). Primarily Linear Programming (LP), with options for Mixed Integer Programming </t>
  </si>
  <si>
    <t>Utilizes the proprietary IEA TIMES-VEDA energy modeling framework. Data collected from literature, field visits, and interviews, acknowledging a data-scarce environment.</t>
  </si>
  <si>
    <t xml:space="preserve">SDG 7
SDG 13 </t>
  </si>
  <si>
    <t>Yes 
(NDC mentioned for guiding GHG reduction targets),. NDC goal is 32% reduction by 2030</t>
  </si>
  <si>
    <t>Focuses on meeting Nationally Determined Contribution (NDC) GHG emission reduction targets (supporting SDG13). Also critical for achieving secure, affordable, and reliable universal energy access (SDG7).</t>
  </si>
  <si>
    <t>Co-developed
Kenya and Iceland
Used TIMES modelling platform</t>
  </si>
  <si>
    <t>The model can incorporate stochastic programming for uncertainty. Policy uncertainty is addressed through comparing deterministic scenarios (Business As Usual and Carbon Emission Cap) based on projected demand levels.</t>
  </si>
  <si>
    <t>Kenya Electricity Generating Company (KenGen), EPRA, Ministry of Energy and Petrolum</t>
  </si>
  <si>
    <t>This study is the first time the TIMES modeling framework has been applied to assess Kenya's power-generation expansion scenarios</t>
  </si>
  <si>
    <t>https://www.sciencedirect.com/science/article/pii/S0973082621000661</t>
  </si>
  <si>
    <t>(Wambui et al., 2022)</t>
  </si>
  <si>
    <t>LEAP-NEMO  
(Low Emissions Analysis Platform using Next Energy Modeling system for Optimization)</t>
  </si>
  <si>
    <t>is to investigate the impact of alternative electricity development pathways on system costs and greenhouse gas (GHG) emissions in Kenya, compared to the existing Least Cost Power Development Plan (LCPDP) 2017–2037.</t>
  </si>
  <si>
    <t>2019-2037</t>
  </si>
  <si>
    <t xml:space="preserve">scenario-based ; bottom-up model (LEAP) combined with an optimization framework (NEMO) ; </t>
  </si>
  <si>
    <t>ESS (Energy Storage Systems)</t>
  </si>
  <si>
    <t>electricity development pathways and the power system</t>
  </si>
  <si>
    <t>Transparent  (LEAP) and open source (NEMO)</t>
  </si>
  <si>
    <t>Yes (Paris Agreement commitment mentioned)</t>
  </si>
  <si>
    <t>Model was applied specifically to Kenya’s energy sector. Scenarios were compared against the Kenyan LCPDP (Long-term Energy Development Plan). Addresses system efficiency in households and reduction of transmission/distribution losses.</t>
  </si>
  <si>
    <t xml:space="preserve">Local
Kenyatta University
But uses LEAP software developed by SEI (Charles Heaps)
</t>
  </si>
  <si>
    <t>Political and economic uncertainty is addressed via the application of scenario analysis (e.g., LCPDP vs. high penetration of RERs with ESS). NEMO supports modeling of emission constraints and renewable energy targets.</t>
  </si>
  <si>
    <t>Kenya Power and Lighting Company  (KPLC), 
Ministry of Energy , 
Energy and Petroleum Regulatory Authority (EPRA)
 Kenyatta University Nairobi</t>
  </si>
  <si>
    <t>The study is notable for filling a gap by explicitly incorporating energy storage systems (ESSs) to address the intermittent nature of RERs, and for achieving substantial cost savings (up to $26.1 billion or 55%) and CO2 abatement (up to 6.3 Mt) under alternative pathways compared to the government’s reference plan</t>
  </si>
  <si>
    <t>https://www.sciencedirect.com/science/article/pii/S1364032122007535?fr=RR-2&amp;ref=pdf_download&amp;rr=999b681a5e3a0212</t>
  </si>
  <si>
    <t>(Irungu et al., 2018)</t>
  </si>
  <si>
    <t>To analyze three possible power development scenarios in relation to their Green House Gas (GHG) emissions and cost implications for Kenya's power sector development</t>
  </si>
  <si>
    <t>2012–2030</t>
  </si>
  <si>
    <t>Bottom-up</t>
  </si>
  <si>
    <t>Gas Turbine, MSD, imports, cogeneration</t>
  </si>
  <si>
    <t>Proprietary but Transparent</t>
  </si>
  <si>
    <t>Modeled the Kenyan power sector specifically, analyzing scenarios based on the Least Cost Power Development Plan (LCPDP). Considered policies for grid extension and mini-grids to reach 100% connectivity</t>
  </si>
  <si>
    <t xml:space="preserve">Local
Kenyatta University
But uses LEAP software developed by SEI </t>
  </si>
  <si>
    <t>The methodology (scenario planning) was chosen because it helps in designing plans to cope with uncertain future demand for power and captures uncertainties in the energy, economic, and environmental domains</t>
  </si>
  <si>
    <t>Ministry of Energy, Kenya Power
 Jomo Kenyatta University of Agriculture and 
Technology</t>
  </si>
  <si>
    <t>The simulation predicted peak demand would change from 1300 MW to 7500 MW by 2030. The reference scenario was found to be the most economically viable but had the highest carbon footprint</t>
  </si>
  <si>
    <t xml:space="preserve">dirungu@jkuat.ac.ke </t>
  </si>
  <si>
    <t>(Carvallo et al., 2017)</t>
  </si>
  <si>
    <t xml:space="preserve">SWITCH-Kenya 
(Solar and Wind energy Integrated with Transmission and Conventional sources)
</t>
  </si>
  <si>
    <t>2020-2035</t>
  </si>
  <si>
    <t>Optimization model; Mixed Integer Linear Program (MILP)</t>
  </si>
  <si>
    <t>No
(hydro expansion excluded)</t>
  </si>
  <si>
    <t>Chemical battery storage, transmission lines</t>
  </si>
  <si>
    <t>Open
based on extensive data collection, including NOAA meteorological data and official reports (LCPDP)</t>
  </si>
  <si>
    <t>SDG 8, 9, 13</t>
  </si>
  <si>
    <t>Yes (UNFCC Paris Agreement/GHG mitigation discussed)</t>
  </si>
  <si>
    <t>Specifically addresses Kenya's context, noting it is a fast-growing and relatively stable economy. Accounts for the country's high dependence on hydropower and high power costs. Uses 47 counties as spatial nodes. Acknowledges challenges in load forecasting due to affordability and reliability issues</t>
  </si>
  <si>
    <t>Abroad
(developed at UC Berkeley - USA)</t>
  </si>
  <si>
    <t>Notes Kenya is one of the most stables economies in Africa. Scenario-based analysis (including a BAU scenario) is employed because forward-looking models have little empirical evidence to be calibrated against. The model enforces perfect reliability at the generation-transmission level, not capturing unreliability issues experienced by users</t>
  </si>
  <si>
    <t>KenGen
PowerGen</t>
  </si>
  <si>
    <t>https://gspp.berkeley.edu/assets/uploads/research/pdf/Carvallo-Shaw-Avila-Kammen-EST-SWITCHKenya-2017.pdf</t>
  </si>
  <si>
    <t>(Kihara et al., 2024)</t>
  </si>
  <si>
    <t xml:space="preserve">	
OSeMOSYS soft linked to FlexTool</t>
  </si>
  <si>
    <t xml:space="preserve">To propose a novel framework to soft link OSeMOSYS and FlexTool to address the limitations of CEMs in representing Variable Renewable Energy (VRE) sources. To assess how Kenya can meet its growing demand whilst retaining its objective of a fully renewable system. To analyze the optimal generation mix and identify critical grid/flexibility issues.
	</t>
  </si>
  <si>
    <t>2022-2041
simulates growth pathways until 2050</t>
  </si>
  <si>
    <t>Bottom-up engineering approach
Linear Optimization (OSeMOSYS) combined with Linear Programming (FlexTool, for unit commitment and economic dispatch) in a soft linking framework. FlexTool assumes perfect foresight and uses a high time resolution (1 hour or less).</t>
  </si>
  <si>
    <t>Yes
Includes Natural Gas (LNG gas turbines) and Diesel/Oil-based thermal plants (existing capacity)</t>
  </si>
  <si>
    <t>Battery Energy Storage Systems (BESS)
Pumped Hydro Storage (PHS)</t>
  </si>
  <si>
    <t>Uses open-source models (OSeMOSYS, FlexTool). The approach promotes replicability and transparency for energy planners. Data was compiled starting from the available Starter Data Kit but comprehensively revised using detailed, disaggregated data, in line with the government’s LCPDP reports. The code is publicly available via a repository.</t>
  </si>
  <si>
    <t>Ad-hoc</t>
  </si>
  <si>
    <t>Yes. Kenya is committed to maintain its high share of renewable generation. The study relates to targets outlined in the Least Cost Power Development Plan (LCPDP).</t>
  </si>
  <si>
    <t>Yes. Addresses Kenya’s unique energy mix (highly dependent on hydro and geothermal). The approach is designed to inform planning practices in Kenya and other sub-Saharan countries or LMICs. It uses Kenya’s specific planning documents (MTP, LCPDP).</t>
  </si>
  <si>
    <t>Co-developed
Kenya and UK</t>
  </si>
  <si>
    <t>Yes. Uncertainty is implicitly addressed through scenario analysis based on different demand growth projections (REF and HD scenarios). It also focuses on the need to maintain reliable supply despite high VRE penetration.</t>
  </si>
  <si>
    <t>Ministry of Energy and Petroleum, Kenya Power and Lighting Company Plc. (KPLC), Energy and Petroleum Regulatory Authority (EPRA), UCL Energy Institute, Imperial College London, Transition Zero, UCL Institute for Sustainable Resources.</t>
  </si>
  <si>
    <t>The novelty lies in the soft-linking approach between OSeMOSYS and FlexTool, which allows the model to capture short-term flexibility constraints critical for systems with high VRE penetration, thereby ensuring the calculated capacity mix is truly operable and reliable. Results show Kenya can reach nearly 100% renewable electricity in all scenarios, heavily relying on geothermal and wind resources.
The study was conducted by or in partnership with personnel from the key institutional planning bodies in Kenya (Ministry of Energy, KPLC, EPRA). It provides a novel logical framework for planning that ensures operability (i.e., not just theoretical least-cost capacity but feasible operation).</t>
  </si>
  <si>
    <t>https://www.sciencedirect.com/science/article/pii/S2211467X24000191?via%3Dihub</t>
  </si>
  <si>
    <t>(Moksnes et al.,2017)</t>
  </si>
  <si>
    <t>2012-2030</t>
  </si>
  <si>
    <t>Soft-linking: Geospatial Tool (OnSSET) + Optimization (OSeMOSYS)</t>
  </si>
  <si>
    <t>Electrification pathways</t>
  </si>
  <si>
    <t>No (Focus on SDG 7 target)</t>
  </si>
  <si>
    <t>Tailored to examine Kenya’s low electrification rate (about 46% at the time of study). It uses a spatial electrification analysis (OnSSET) to determine the least-cost choice among grid extension, mini-grid, and stand-alone systems.</t>
  </si>
  <si>
    <t>Abroad 
(KTH Royal Institute of Technology, Sweden)</t>
  </si>
  <si>
    <t>Political or market uncertainty is addressed by creating and analyzing two electricity demand scenarios (low and high end-user consumption goals).</t>
  </si>
  <si>
    <t>KTH Royal Institute of Technology researchers
Master thesis result</t>
  </si>
  <si>
    <t>The use of soft-linking was necessary to capture both the spatial (OnSSET) and temporal (OSeMOSYS) dynamics of the system. In the low demand scenario, a high penetration of stand-alone systems was evident.</t>
  </si>
  <si>
    <t>https://iopscience.iop.org/article/10.1088/1748-9326/aa7e18</t>
  </si>
  <si>
    <t>(B.Brand and J.Zingerle, 2010)</t>
  </si>
  <si>
    <t>Maghreb region
(Morocco, Algeria, and Tunisia and adjacent European countries)</t>
  </si>
  <si>
    <t xml:space="preserve">	
To analyze the potential impacts of national Renewable Energy Sources (RES-E) goals on a regional electricity market formed by the three Maghreb countries and adjacent EU countries
. The goals are: 1) To determine how RES-E goals influence the electricity mix and the conventional power plant structure. 2) To quantify the financial advantages resulting from lower fuel costs or avoided investments in conventional power plants.</t>
  </si>
  <si>
    <t>until 2025</t>
  </si>
  <si>
    <t>Bottom-up approach employing a linear electricity market optimization model. It minimizes dispatch and investment costs and simulates a competitive, regional electricity market.</t>
  </si>
  <si>
    <t>Interconnexions
(existing interlink between Morocco and Spain, and ongoing construction of new interconnectors between Maghreb countries)</t>
  </si>
  <si>
    <t>Electricity markets</t>
  </si>
  <si>
    <t>Relies on publicly-announced national renewable development goals. Data includes conventional power plant data, investment costs, and fuel prices.</t>
  </si>
  <si>
    <t>Yes. Addresses the high natural potential for wind and solar energy in North Africa. It models the integrated regional electricity market and considers transmediterranean interconnections.</t>
  </si>
  <si>
    <t>Abroad 
(Institute of Energy Economics, University of Cologne, Germany)</t>
  </si>
  <si>
    <t>Yes. The study discusses the strong barriers faced by RES-E deployment plans, particularly noting expected resistance from political elites with vested interests in the national oil and gas industry, raising doubts about whether the announced goals will be achieved.</t>
  </si>
  <si>
    <t>Institute of Energy Economics at the University of Cologne (authors' affiliation).</t>
  </si>
  <si>
    <t>The study found that achieving RES-E goals until 2025 would replace approximately 20% of fossil fuel generation in the Maghreb. This required a stronger need for investments in flexible Open Cycle gas power plants and reduced the utilization of base-load plants. The financial savings realized in the conventional power system per Euro spent on RES-E varied significantly by country: Tunisia (€0.27), Morocco (€0.16), and Algeria (€0.15).</t>
  </si>
  <si>
    <t>https://www.sciencedirect.com/science/article/pii/S0301421510007603</t>
  </si>
  <si>
    <t>(V.Sessa et al., 2021)</t>
  </si>
  <si>
    <t>2016-2050</t>
  </si>
  <si>
    <t>use bottom up in simulation with LEAP
using linear programming logic for technology selection</t>
  </si>
  <si>
    <t>Battery storage and Grid extension</t>
  </si>
  <si>
    <t>Full Energy System
Including residential, industrial, commercial, and transport sectors
(Focus on rural access and household consumption)</t>
  </si>
  <si>
    <t>Proprietary
Utilizes QGIS and LEAP, which is freely available for developing countries
Data were sourced from national entities like EDM-SA and INSAT, supplemented by international satellite/meteorological datasets</t>
  </si>
  <si>
    <t>SDG 3
SDG 7
SDG 13</t>
  </si>
  <si>
    <t>Yes.
Specifically addresses: Low access rates in rural areas ; High reliance on traditional biomass (wood/charcoal) ; Affordability constraints of rural households ; Spatial dispersion of the population (Sahelian geography).</t>
  </si>
  <si>
    <t>Co-developed (Germany and Mali)</t>
  </si>
  <si>
    <t>Notes Kenya is one of the most stables economies in Africa. Scenario-based analysis (including a BAU scenario) is employed because forward-looking models have little empirical evidence to be calibrated against. The model enforces perfect reliability at th</t>
  </si>
  <si>
    <t>TH Köln
USTT-B (University of Bamako)</t>
  </si>
  <si>
    <t>https://www.mdpi.com/1996-1073/14/11/3338</t>
  </si>
  <si>
    <t>(Welsch et al., 2014)</t>
  </si>
  <si>
    <t>CLEWS -LEAP - AEZ - WEAP
CLEWS (Climate, Land, Energy, Water Systems)
AEZ (Agro-ecological Zones)
WEAP (Water Evaluation and Planning System)</t>
  </si>
  <si>
    <t>Mauritus Island</t>
  </si>
  <si>
    <t>To explicitly value various interdependencies and interactions between the Climate, Energy, Water and Land-use Systems (CLEWS) nexus, primarily from an energy sector perspective, using Mauritius as a case study</t>
  </si>
  <si>
    <t>to 2030</t>
  </si>
  <si>
    <t>Integrated CLEWS assessment, involving soft-linking multiple specialized models; The energy system component uses LEAP, a bottom-up tool, and the core model aims for least-cost optimization</t>
  </si>
  <si>
    <t>Groundwater pumping, desalination, energy crop generation</t>
  </si>
  <si>
    <t>Full Energy System perspective integrated with Land-use (agriculture) and Water systems</t>
  </si>
  <si>
    <t>Proprietary
The analysis draws on a model intended for demonstration and general application. The energy system uses the LEAP tool, while supplementary material related to the simulation is provided in an open repository. Mauritius has a robust data set on its resources</t>
  </si>
  <si>
    <t xml:space="preserve">SDG 7, 2, 6, 8, 12, 13, 15 </t>
  </si>
  <si>
    <t>Mauritius is the most densely populated country in Africa and is classified as a small island (SIDS), facing unique island issues like water stress and reliance on imports</t>
  </si>
  <si>
    <t>Co-developed (Authors affiliated with KTH, IIASA, SEI, UNFCCC, agricultural research unit in Mauritius)
Sweden, Austria , USA, Germany, Italy)</t>
  </si>
  <si>
    <t>Explicitly addressed through the consideration of climate change scenarios involving rainfall reductions/water stress; background context includes policy responses due to the EU decision to reduce guaranteed sugar import prices</t>
  </si>
  <si>
    <t>Government of Mauritius (announced high-level CLEWS panel)
United Nations</t>
  </si>
  <si>
    <t>The integrated CLEWS approach highlights important dynamics, such as increased electricity demand for water supply (desalination/pumping) and significant reduction in hydropower generation under climate change scenarios, which would be overlooked in a standalone energy model. The Government of Mauritius established a high-level CLEWS panel in response to the work</t>
  </si>
  <si>
    <t>https://www.sciencedirect.com/science/article/pii/S0306261913007277</t>
  </si>
  <si>
    <t>(Slimani et al., 2024)</t>
  </si>
  <si>
    <t>Morroco</t>
  </si>
  <si>
    <t>2020-2050</t>
  </si>
  <si>
    <t>Bottom-up, Dynamic, Linear Optimization/Least-cost optimization</t>
  </si>
  <si>
    <t>The enhanced model is tailored to the specific needs of decision-makers in developing countries and Morocco. It addresses the country's reliance on imported fossil fuels and incorporates fine temporal resolution to capture RE intermittency.</t>
  </si>
  <si>
    <t>Local 
Moroccan institutions
But uses OSeMOSYS</t>
  </si>
  <si>
    <t>N/A
But in Morocco, nearly 83% of businesses is informal (world Bank)</t>
  </si>
  <si>
    <t>Policy and technological uncertainty are explored through four alternative scenarios: Baseline (BAU), Ratified National Energy Strategy (RNES), New Moderate National Energy Strategy (NMNES), and New Ambitious National Energy Strategy (NANES).</t>
  </si>
  <si>
    <t>ONEE (“Office National de l’Électricité et de l’Eau potable”)</t>
  </si>
  <si>
    <t>The bottom-up engineering approach is deemed most fitting for Morocco, allowing flexibility and accommodation of disparities between traditional and modern energy sources. Other studies for Morocco lacked sufficient simulations or overlooked key factors like RE targets/EE.</t>
  </si>
  <si>
    <t>https://www.sciencedirect.com/science/article/pii/S0196890424007982?via%3Dihub</t>
  </si>
  <si>
    <t>(Ouchani et al., 2025)</t>
  </si>
  <si>
    <t>PVH2-MSTEA 
(PV-based H2 − Multi-Scenarios Techno-Economic Analysis)
Used GIS based spatialapproach</t>
  </si>
  <si>
    <t>To identify prospective areas for PV-based Green Hydrogen (GreenH2) production in Morocco. To pinpoint the most cost-effective sites using Levelized Cost of Electricity (LCOE) and Levelized Cost of Hydrogen (LCOH2) as key indicators. To explore diverse transportation alternatives for GreenH2 export by 2050.</t>
  </si>
  <si>
    <t>up to 2050</t>
  </si>
  <si>
    <t>Bottom-up analysis using a GIS-based spatial modeling approach. It involves integrated, multi-layered geospatial analysis of constraints, technical PV yield assessment, and multi-scenario LCOE and LCOH2 analysis. The spatial analysis uses a 1 km resolution grid. The analysis assumes linear optimization for cost minimization over scenarios.</t>
  </si>
  <si>
    <t>Yes
(GreenH2)</t>
  </si>
  <si>
    <t>PEM electrolyzers</t>
  </si>
  <si>
    <t>Electricity generation (for electrolysis) and Green Hydrogen production/export</t>
  </si>
  <si>
    <t>Uses GIS spatial data and geo-processing tools (ArcGIS Pro and pvlib Python software). The methodology emphasizes transparency in identifying prospective, cost-effective sites. Data includes national energy balances and cost projections for 2050.</t>
  </si>
  <si>
    <t>SDG 13</t>
  </si>
  <si>
    <t>Yes. The policy underlines Morocco’s commitment to reducing GHG emissions by 17% by 2030. Morocco has established a national roadmap for GreenH2 development.</t>
  </si>
  <si>
    <t>es. Highlights Morocco's abundant solar potential and its strategic position and proximity to the main European markets for hydrogen export (less than 15 nautical kilometers from Spain). Explicitly addresses water scarcity and the necessary use of desalination plants.</t>
  </si>
  <si>
    <t>Local (Green Energy Park, Morocco)</t>
  </si>
  <si>
    <t>Addresses favorable political opportunities in Morocco. Models economic viability based on market demand from Europe. Addresses cost uncertainty through multi-scenario analysis of infrastructure costs (transmission lines vs. pipelines).</t>
  </si>
  <si>
    <t>Modeling and Cartography Department, Green Energy Park (UM6P/IRESEN). Designed to support stakeholders and investors. Moroccan power company provided data breakdowns.</t>
  </si>
  <si>
    <t>Roughly 66% of Morocco's territory is eligible for PV-based GreenH2 projects. Excellent sites account for 7.26% of eligible areas. The analysis covers three scenarios (Sc.0 Baseline, Sc.1 Green Electricity Transmission, Sc.2 Hydrogen Transportation by Pipeline/Vessel). The scenario involving transmission of electricity to coastal sites for desalination (Sc.1) is generally more beneficial, yielding an attractive average LCOH2 of approximately $2.5/kg.</t>
  </si>
  <si>
    <t>https://www.sciencedirect.com/science/article/pii/S0196890424012378</t>
  </si>
  <si>
    <t>Wärtsilä, 2022</t>
  </si>
  <si>
    <t xml:space="preserve">To provide data-driven insights to help Mozambique’s policy makers identify and develop the optimal power mix. To assess the role of renewables in reducing total system cost. To forecast new solar PV and wind capacity and quantify the necessary flexibility and balancing requirements.
	</t>
  </si>
  <si>
    <t>2022-2032</t>
  </si>
  <si>
    <t>Energy Storage
Transmission lines</t>
  </si>
  <si>
    <t>Uses PLEXOS (a proprietary tool). Data derived from or in cooperation with Electricidade de Moçambique.</t>
  </si>
  <si>
    <t>Yes. Addresses Mozambique's huge, untapped natural resources (gas, hydro, wind, solar). Highlights the low electrification rate (38.6% in 2021). Models the power system divided into two isolated networks (Central-Northern and Southern systems) across 7 zones.</t>
  </si>
  <si>
    <t>Abroad (Wärtsilä)
Finland</t>
  </si>
  <si>
    <t>Yes. Addresses strategic planning uncertainties by comparing scenarios and emphasizing the need for system flexibility to handle variability in water availability for hydropower, a key resource.</t>
  </si>
  <si>
    <t>Wärtsilä (developer), Electricidade de Moçambique (EDM) (cooperation partner). Results intended for policy makers, system operators, and utilities.</t>
  </si>
  <si>
    <t>The analysis shows that maximizing low-cost renewable energy supported by flexible gas ICEs is the "soundest, cheapest and cleanest power strategy" for the country. The optimized mix combines significant wind/solar capacity with necessary gas and storage assets.</t>
  </si>
  <si>
    <t>(Adeyemi-Kayode et al., 2022)</t>
  </si>
  <si>
    <t>LEAP+MCDA</t>
  </si>
  <si>
    <t>is to assess the possibility of Nigeria developing and transitioning to the use of various energy sources, and to evaluate greenhouse gas (GHG) mitigation plans and future trends in energy sustainability through Multi-Criteria Decision Analysis (MCDA), considering technical, social, economic, and environmental dimensions</t>
  </si>
  <si>
    <t>2017-2040</t>
  </si>
  <si>
    <t>scenario-based modeling methodology, bottom-up, Multi-Criteria Decision Analysis (MCDA)</t>
  </si>
  <si>
    <t>electricity generation sources</t>
  </si>
  <si>
    <t>Proprietary (LEAP software by SEI)</t>
  </si>
  <si>
    <t>No (Focus on Vision 20: 2030 and energy sustainability)</t>
  </si>
  <si>
    <t>The study focuses specifically on Nigeria, which has significant setbacks in electricity generation despite large renewable energy resources. The objective is linked to Nigeria’s national goal (Vision 20: 2030) of becoming a leading industrialized country.</t>
  </si>
  <si>
    <t>Co-developed
Nigeria, Norway
Uses LEAP Tool</t>
  </si>
  <si>
    <t>Uncertainty is addressed through the evaluation of three policy scenarios: Business As Usual (BAU), Renewables, Natural Gas, and Biomass (RNB), and Renewables and Coal (REC). The RNB scenario was identified as the best scenario.</t>
  </si>
  <si>
    <t>Covenant University, Nigeria
Ostfold
University College, Norway</t>
  </si>
  <si>
    <t>The study used twelve sustainability indexes encompassing technical, social, economic, and environmental indicators to evaluate the scenarios. The RNB scenario offered the most sustainable energy plan for Nigeria</t>
  </si>
  <si>
    <t>https://www.mdpi.com/1996-1073/15/14/5083</t>
  </si>
  <si>
    <t>mercy.john@covenantuniversity.edu.ng
sanjay.misra@hiof.no</t>
  </si>
  <si>
    <t>(Emodi et al., 2017)</t>
  </si>
  <si>
    <t xml:space="preserve">To apply a scenario-based model to explore Nigeria's future energy demand, supply, and associated Greenhouse Gas (GHG) emissions from 2010 to 2040, providing policy recommendations for low-carbon development.
</t>
  </si>
  <si>
    <t xml:space="preserve">	
2010-2040</t>
  </si>
  <si>
    <t>Scenario-based analysis, employing a bottom-up approach (end-use accounting techniques on the demand side) using the LEAP simulation tool</t>
  </si>
  <si>
    <t xml:space="preserve">Open. Data sources included the National Bureau of Statistics (NBS), Energy Commission of Nigeria (ECN), National Control Center (NCC), Petroleum Products Pricing Regulatory Agency (PPPRA), World Bank, IEA, and various research articles.
</t>
  </si>
  <si>
    <t>SDG 1, 8, and 13</t>
  </si>
  <si>
    <t xml:space="preserve">The study was an attempt to fill a gap as the first study to apply a bottom-up approach to project the pathway for the complete energy system in Nigeria. It anchored the low-carbon developmental path on the nation's specific circumstances and capacities, reflecting a "common but differentiated approach" suitable for a developing country.
</t>
  </si>
  <si>
    <t>Co-developed
Nigeria, Australia, India
Uses LEAP Tool</t>
  </si>
  <si>
    <t xml:space="preserve">Uncertainty was addressed by analyzing four distinct future energy policy pathways/scenarios: the Reference scenario (REF), Low-Carbon Moderate (LCM), Low-Carbon Advanced (LCA), and Green Optimistic (GO) scenarios. The study also briefly projected the social cost of each policy scenario.
</t>
  </si>
  <si>
    <t>James Cook University, Australia
Michael Okpara University of Agriculture, Umudike, Nigeria
 IFHE University, India
 Abia State University, Uturu, Nigeria
 SeAH Steel, Republic of Korea</t>
  </si>
  <si>
    <t xml:space="preserve">The Green Optimistic (GO) scenario showed the most favorable development trajectory for Nigeria, resulting in the lowest energy demand and GHG emissions by 2040. The cost analysis showed high investment costs for the alternative scenarios (up to USD 41.1 billion for GO), but these costs were offset by energy savings and environmental externalities. This study specifically stated that it does not consider the ability of consumers to pay for energy services or explore the effect of energy pricing.
</t>
  </si>
  <si>
    <t>https://www.sciencedirect.com/science/article/pii/S1364032116306281</t>
  </si>
  <si>
    <t>(Kim et al., 2021)</t>
  </si>
  <si>
    <t>To suggest an alternate energy supply mix to meet future electrical demand and reduce CO2 emissions in Nigeria</t>
  </si>
  <si>
    <t>2015-2060</t>
  </si>
  <si>
    <t>Optimization model (MESSAGE) based on linear programming
The model simulates energy supply systems and evaluates environmental impacts and resulting damage costs using SIMPACTS  based on impact pathway analysis (IPA) method; Uses two case situations, one with CO2 constraints</t>
  </si>
  <si>
    <t>SIMPACTS (environmental impacts/damage costs), Electricity distribution</t>
  </si>
  <si>
    <t>Proprietary (MESSAGE, SIMPACTS codes). 
Data from EIA (energy information administration).</t>
  </si>
  <si>
    <t>sdg 13</t>
  </si>
  <si>
    <t>Yes
Paris Agreement’s target</t>
  </si>
  <si>
    <t>Modeled Nigeria's energy supply system explicitly; Acknowledged Nigeria's reliance on fossil fuels and intermittent supply disruptions; Used a Discount Rate of 15%; Noted the government's plan to generate 4800 MW from nuclear power between 2005 and 2028</t>
  </si>
  <si>
    <t>Abroad
Korea</t>
  </si>
  <si>
    <t>Explicitly modeled CO2 emission restrictions to comply with international climate targets (Paris Agreement); Considered the Nigerian government’s commitment to nuclear power development</t>
  </si>
  <si>
    <t>KEPCO International Nuclear
Graduate School (KINGS), the Republic of Korea
 Korea Foundation Of Nuclear Safety (KoFONS)</t>
  </si>
  <si>
    <t>The SIMPACTS code demonstrated that NPPs have the lowest damage costs and are the most environmentally friendly technology during normal operation; NPPs were found to be the best option when CO2 emissions restrictions were applied; The MESSAGE tool modeled the energy chain showing various energy resources and forms to final electricity</t>
  </si>
  <si>
    <t>https://www.mdpi.com/1996-1073/14/19/6258</t>
  </si>
  <si>
    <t>Dioha et al., 2019</t>
  </si>
  <si>
    <t>NECAL2050
(Nigerian Energy Calculator 2050)</t>
  </si>
  <si>
    <t>To examine and compare the energy balances and GHG mitigation potentials for four alternative low carbon scenarios which are possible by 2050 for Nigeria, and to explore low carbon futures that are practically achievable within the country</t>
  </si>
  <si>
    <t>Bottom-up approach. NECAL2050 uses an accounting framework algorithm to constantly match energy supply to demand</t>
  </si>
  <si>
    <t>Generators set (gasoline/diesel), Electricity imports, Land use modeling</t>
  </si>
  <si>
    <t xml:space="preserve">	
Full Energy System</t>
  </si>
  <si>
    <t>transparent and open source
(MS Excel/Web-based versions)</t>
  </si>
  <si>
    <t xml:space="preserve">The NECAL2050 model was developed locally in Nigeria. It was created through a Memorandum of Understanding between the UK-DECC and the Energy Commission of Nigeria (ECN) and was built using Nigeria-specific data and adapted to the country's economic and technological situation. Input involved consultations with over one hundred local experts. Technological options were chosen based on what was considered feasible in Nigeria.
</t>
  </si>
  <si>
    <t xml:space="preserve">Co-developed
Energy Commission of Nigeria-ECN and United Kingdom Department of Energy and Climate Change (UK-DECC) </t>
  </si>
  <si>
    <t>The scenarios align with Nigeria's existing policies/studies such as the National Renewable Energy &amp; Energy Efficiency Policy (NREEEP) and the Nigeria Nationally Determined Contribution (NDC). The realization of a low carbon Nigeria is noted as being challenging, requiring concerted efforts from the government and civil societies ("all-hands-on-deck")</t>
  </si>
  <si>
    <t>Energy Commission of Nigeria-ECN</t>
  </si>
  <si>
    <t>The NECAL2050 model predicts that fossil fuels will still dominate the Nigerian energy system in all alternative scenarios by 2050. The pathways explored show the level of effort required by each actor (government, civil society) towards low carbon development. The current version of NECAL2050 does not include levels of cost in the optimization. The scenarios explore energy demand and GHG emissions reductions compared to a Business-as-Usual (S1/REF) scenario</t>
  </si>
  <si>
    <t>https://www.sciencedirect.com/science/article/pii/S1755008418300565</t>
  </si>
  <si>
    <t>(Ugwoke et al., 2021)</t>
  </si>
  <si>
    <t>Nigeria (Onyen-okpon and Giere, rural communities)</t>
  </si>
  <si>
    <t>2015–2040</t>
  </si>
  <si>
    <t>Hybrid Integration approach (Bottom-up LEAP + building models), Scenario analysis</t>
  </si>
  <si>
    <t>DSM</t>
  </si>
  <si>
    <t>Full energy system (Residential, Productive services)</t>
  </si>
  <si>
    <t>This is the first study to perform Community-Scale Energy Planning (C-SEP) using the Hybrid Integration approach in Nigerian rural communities. It explicitly captures local characteristics and addresses the need for detailed energy system analysis at local scales for projects like the Nigeria electrification project.</t>
  </si>
  <si>
    <t>Abroad
Politecnico di Torino, Italy 
 Michigan Technological University, Houghton, USA
Aalto University, Espoo, Finland 
LEAP by SEI</t>
  </si>
  <si>
    <t>Policy uncertainty is addressed through a scenario-based analysis framework. Four scenarios were implemented: Reference (REF) and three Demand Side Management (DSM) composite scenarios.</t>
  </si>
  <si>
    <t>Politecnico di Torino,
 Michigan Technological University, Aalto University</t>
  </si>
  <si>
    <t>The hybrid variant LEAP model was developed using the demand estimated from bottom-up approaches as endogenous demand. The analysis showed that composite scenarios reduced energy use and achieved significant reductions in energy demand and GHGs emission.</t>
  </si>
  <si>
    <t>https://www.sciencedirect.com/science/article/pii/S2210670721000445</t>
  </si>
  <si>
    <t xml:space="preserve"> </t>
  </si>
  <si>
    <t>S.R. Isihak (2023)</t>
  </si>
  <si>
    <t>Nigeria
(Kaduna Electricity Distribution Company KEDCo)</t>
  </si>
  <si>
    <t>2018-2030</t>
  </si>
  <si>
    <t>Open Source Spatial Electrification Toolkit (GIS-based, Least-cost modeling)</t>
  </si>
  <si>
    <t>Electricity
Rural electrification planning</t>
  </si>
  <si>
    <t>The study specifically addresses Nigeria's goal to increase access to 90% by 2030, aligning with the Rural Electrification Strategy and Implementation Plan (RESIP). It uses the most granular level of settlements data to accurately reflect community peculiarities.</t>
  </si>
  <si>
    <t>Co-developed
De Montfort University, Uk 
Nigeria
a part of workdone during summer school in treste, Italy</t>
  </si>
  <si>
    <t>Policy success is tied to investment requirements. The required total investment of US$7.85 billion by 2030 is highlighted as a huge challenge, necessitating pro-poor public-private partnerships (5Ps).</t>
  </si>
  <si>
    <t>REA ?
NNPC Retail Ltd
De Montfort University</t>
  </si>
  <si>
    <t>The novelty lies in improving previous studies by using granular data and incorporating more spatial variables (like distribution lines, transformers, and road networks) using the robust OnSSET tool. The analysis covers an estimated 15.4 million people in 22,727 settlements by 2030.</t>
  </si>
  <si>
    <t>https://www.sciencedirect.com/science/article/pii/S2211467X22002152</t>
  </si>
  <si>
    <t>IRENA 
(Drafted by S.H. Sterl, P. Carvajal, P. Fulcheri, M.A.E. Elabbas, et al.) (2023)</t>
  </si>
  <si>
    <t xml:space="preserve">SPLAT-North Africa </t>
  </si>
  <si>
    <t>North Africa 
(Algeria, Egypt, Libya, Morocco, Mauritania, and Tunisia)</t>
  </si>
  <si>
    <t>To present various scenarios for power system expansion in North Africa through 2040 and investigate the potential of hydrogen production and interconnections to facilitate a transition away from reliance on fossil fuels</t>
  </si>
  <si>
    <t>2020 to 2040</t>
  </si>
  <si>
    <t>Bottom-up capacity expansion modeling
It uses an optimization approach to determine required investment and projected electricity production for least-cost energy systems. The model uses a temporal resolution defined by five seasons, each having ten distinct daily time slices. It uses the copper-plate assumption within each country (perfect transmission is assumed within a country’s borders)</t>
  </si>
  <si>
    <t>Yes
Hydropower capacity is assessed, but no new hydropower projects are considered as the potential is almost entirely exhausted in the region</t>
  </si>
  <si>
    <t>Yes
(Biomass power plants are considered as candidates according to national plans (e.g., Morocco’s biomass roadmap))</t>
  </si>
  <si>
    <t>Yes
(The Dhabaa nuclear power project in Egypt is considered committed, with construction beginning in 2025)</t>
  </si>
  <si>
    <t>Yes
(Natural Gas)</t>
  </si>
  <si>
    <t>Yes
(Hydrogen production for electricity export is modeled as a storage-based flexibility measure)</t>
  </si>
  <si>
    <t>Yes
(In existing capacities)</t>
  </si>
  <si>
    <t>Batteries (storage)</t>
  </si>
  <si>
    <t>Electricity
((power systems expansion/planning)</t>
  </si>
  <si>
    <t>Publicly available data was used. 
The SPLAT model is built on MESSAGE (from IIASA/IAEA)
Data Appendix is available. The model is intended for capacity-building events.</t>
  </si>
  <si>
    <t>Yes
North African countries are required to submit Nationally Determined Contributions (NDCs). The report examines targets set by countries in their NDCs (e.g., Algeria’s NDC sets a target of 27% electricity generation from renewables by 2030)</t>
  </si>
  <si>
    <t>Acknowledges the lack of a regional master plan for power system expansion in North Africa. Discusses the region's heavy dependence on fossil fuels and resulting vulnerability to price fluctuations and financial strain due to subsidization of fossil-fuel-based generation. Highlights the region's ample endowments of wind and solar energy. Models interconnections within and outside the region (Southern Europe, Western Asia) and hydrogen production for electricity export to the European market</t>
  </si>
  <si>
    <t>Abroad
IRENA Team</t>
  </si>
  <si>
    <t>Addressed by noting the vulnerability to price fluctuations due to fossil fuel dependence and the high relevance of flexibility options given high fossil fuel prices and Europe's desire to increase imports of natural gas from North Africa. Notes that Libya has yet to ratify the Paris Agreement.</t>
  </si>
  <si>
    <t>IRENA, involvement with the African Union Development Agency’s New Partnership for Africa’s Development (AUDA-NEPAD), and the model is intended for use by the countries of the region. Provides inputs to regional and continental infrastructure planning processes such as the Continental Transmission/Power Systems Masterplan.</t>
  </si>
  <si>
    <t>The study is part of IRENA’s series on planning and prospects for renewable energy. The model considers four scenarios: Planned, Transition, Transition + Batteries, and Transition + Batteries + H2. The results indicate that a renewables transition would lower the unit costs of power generation compared with continued reliance on fossil fuels.</t>
  </si>
  <si>
    <t>https://www.irena.org/-/media/Files/IRENA/Agency/Publication/2023/Jan/IRENA_Planning_Prospects_NAfrica_2023.pdf</t>
  </si>
  <si>
    <t>sebastian.sterl@vub.be
https://www.linkedin.com/in/sebastiansterl/?originalSubdomain=be
https://www.linkedin.com/in/pablo-carvajal-9a761784/?originalSubdomain=uk</t>
  </si>
  <si>
    <t>(Ayagapin et al., 2021)</t>
  </si>
  <si>
    <t>LCA - OSeMOSYS</t>
  </si>
  <si>
    <t>Reunion Island</t>
  </si>
  <si>
    <t>Prospective Life Cycle Assessment (cradle-to-grave) combined with a bottom-up optimization/linear optimization approach (via OSeMOSYS) for energy modeling.</t>
  </si>
  <si>
    <t>Yes
(Initial source)</t>
  </si>
  <si>
    <t xml:space="preserve">Building and electricity Sector </t>
  </si>
  <si>
    <t>Reunion Island is characterized as an isolated island. The island's building sector has a high import rate of raw materials. The study is listed among national studies developed with support from the Energy Modelling Platform-Africa (EMP-A) partners.</t>
  </si>
  <si>
    <t>Local</t>
  </si>
  <si>
    <t>The analysis incorporates the projected evolution of the local electricity mix over 30 years. The study highlights that the high environmental impact of the structural phase is caused by imports, implicitly addressing a supply-chain stability or dependency issue</t>
  </si>
  <si>
    <t>National Association for Research and Technology and Fibres Industries Bois
University of Reunion Island,
 University of Mauritius Reduit</t>
  </si>
  <si>
    <t>The environmental impact, measured by GWP, significantly decreased in the operational phase (due to decarbonized electricity), but the structural phase impact (materials/construction) showed minimal reduction, suggesting stakeholders need to reduce imports and increase the use of recovered materials.</t>
  </si>
  <si>
    <t>https://www.mdpi.com/1996-1073/14/11/3184</t>
  </si>
  <si>
    <t>praene@univ-reunion.fr
leslie.ayagapin@univ-reunion.fr</t>
  </si>
  <si>
    <t>(Niyonteze et al., 2020)</t>
  </si>
  <si>
    <t>HOMER 
(Hybrid Optimization Model for Electric Renewables) software</t>
  </si>
  <si>
    <t>To recommend a set of power sector key technologies development needs in Rwanda and examine and optimize renewable energy hybrid combinations suitable for off-grid areas based on cost-effectiveness and available resources</t>
  </si>
  <si>
    <t>N/A
But the simulation project lifetime was estimated at 25 years</t>
  </si>
  <si>
    <t>Micro-power optimization model utilizing simulation and optimization processes. HOMER simulates and ranks feasible systems according to increasing Net Present Cost (NPC) (least-cost optimization)</t>
  </si>
  <si>
    <t>Fuel cell, battery storage, pumped storage hydropower (PHS), converter</t>
  </si>
  <si>
    <t xml:space="preserve">Electricity </t>
  </si>
  <si>
    <t>Data inputs were obtained from the National Aeronautics and Space Administration (NASA) for solar and wind resources, and real-time field data for hydro resources. Data collection also involved literature review, government energy institutions, and mini-grid off-grid private companies in Rwanda</t>
  </si>
  <si>
    <t>The study is country-specific for Rwanda, focusing on addressing the challenge that 47% of the population lacks electricity access and the grid is often unstable. The research utilized local examples like the MeshPower Gitaraga solar mini-grid and examined available resources in Rwanda (hydro, geothermal, methane, peat, solar, wind, waste energy). The results are suggested to be applicable to neighboring countries in the East African Region (e.g., Burundi, Uganda, Tanzania, and DRC) due to comparable climate conditions</t>
  </si>
  <si>
    <t>Co-developed
China, Rwanda</t>
  </si>
  <si>
    <t>The objective of installation at a specific mini-grid site was to provide electricity for productive uses that engage artisanal customers (e.g., welders, tailors, hairdressers) to promote economic development at the grassroots. The simulated load profile used was typical for small off-grid villages without high load business customers</t>
  </si>
  <si>
    <t>The study acknowledges government policy and strategies, noting the role of the government in establishing Special Economic Zones and awarding contracts for mini-hydropower plants. Reliable and affordable electricity is deemed critical for economic growth and welfare, requiring careful planning due to financial implications</t>
  </si>
  <si>
    <t xml:space="preserve"> Fujian Provincial Department of Science and Technology
 African Centre of Excellence in Energy for Sustainable Development
SYSU Institute for Solar Energy, China
 Hebei University of Technology, Tianjin,, China
 Fujian University of Technology, China
Rwanda Meteorology Agency</t>
  </si>
  <si>
    <t>The model assesses systems for an average load demand of 158.1 kWh/day with a peak load of 18 kW. The optimal solution is the hydro/solar/battery hybrid, found to have the lowest NPC (Net Present Cost) and fewest greenhouse gas emissions. Hybrid combinations incorporating wind technologies were not recommended due to higher LCOE, capital cost, and NPC</t>
  </si>
  <si>
    <t>https://www.sciencedirect.com/science/article/pii/S2405844020301456</t>
  </si>
  <si>
    <t>(Bowen et al., 1999)</t>
  </si>
  <si>
    <t>Purdue-SUFG SAPP Trade Model</t>
  </si>
  <si>
    <t>Southern African Power Pool (SAPP),
covering 12 nations of the Southern African Development Community (SADC) region. 
Angola, Botswana, the DRC, Lesotho, Malawi, Mozambique, Namibia, South Africa, Swaziland, Tanzania, Zambia, and Zimbabwe. Note: The model focused on the nine interconnected nations in 1998.</t>
  </si>
  <si>
    <t>To determine the benefits from a centralized and competitive dispatch compared with existing bilateral electricity trade agreements in the Southern African Power Pool (SAPP). The objective function is total costs minimization (including fuel costs, starting/shutting down costs, operational costs, and cost of unserved energy).</t>
  </si>
  <si>
    <t>Short-term analysis</t>
  </si>
  <si>
    <t>Bottom-up approach using a Mixed Integer Linear Programming (MILP) formulation. It models optimal unit commitment and dispatch. Constraints included transmission limits, load balance, line losses, and piecewise linear functions for thermal costs and hydropower curves. The methodology was simplified to be suitable for a PC environment.</t>
  </si>
  <si>
    <t>International transmission lines and grid infrastructure. The model includes the representation of unit commitment constraints.</t>
  </si>
  <si>
    <t>Proprietary (Requires GAMS and CPLEX solvers to run)
. The model is described as transparent.</t>
  </si>
  <si>
    <t>Yes. Analyzes the benefits of integrating the Southern African Power Pool (SAPP). It highlights regional power mix dominance (coal in South Africa, hydro elsewhere), models international transmission constraints, and addresses policy issues like bilateral contracts and national self-sufficiency importance.</t>
  </si>
  <si>
    <t>Abroad
USA</t>
  </si>
  <si>
    <t>Yes. The study compares the existing fixed trade (bilateral contracts) scenario against a hypothetical free trade scenario. It addresses the political issue of trade tariffs and how the resulting financial gains should be shared among SADC nations.</t>
  </si>
  <si>
    <t>Southern African Power Pool (SAPP) management. SADC nations/utilities. Purdue University’s State Utility Forecasting Group (SUFG). The work was funded by USAID.</t>
  </si>
  <si>
    <t>The analysis was pioneering for Sub-Saharan Africa. It estimated that centralized competitive dispatch could save the SAPP region $70 million to $130 million per year by fully utilizing low-cost hydropower. This demonstrates the magnitude of gains possible from moving toward a centralized dispatch policy.</t>
  </si>
  <si>
    <t>https://www.sciencedirect.com/science/article/pii/S0957178799000193</t>
  </si>
  <si>
    <t>bhbowen@ecn.purdue.edu</t>
  </si>
  <si>
    <t>(Hughes et al., 2024)
(Energy Systems Research Group (ESRG), University of Cape Town (UCT), 2010)</t>
  </si>
  <si>
    <t>maximize welfare by minimizing the total discounted system cost required to meet projected future energy demands and specified constraints over a long-term planning horizon</t>
  </si>
  <si>
    <t>Bottom-up linear optimization model (TIMES framework) ;  least-cost optimization ; techno-economic</t>
  </si>
  <si>
    <t>Batteries/storage</t>
  </si>
  <si>
    <t xml:space="preserve">Full Energy System (economy-wide model), </t>
  </si>
  <si>
    <t>Uses a proprietary framework (TIMES/VEDA is typically proprietary) but the research supports the move towards open and transparent use of SATIM. Data collection involves integrating and reconciling data from multiple sources due to data limitatio</t>
  </si>
  <si>
    <t>Model developed specifically to address South Africa's severe energy challenges, including electricity supply constraints and the "triple development challenge" of high inequality, poverty, and unemployment. Explicitly informs the Just Energy Transition Investment Plan (JET IP)</t>
  </si>
  <si>
    <t>Yes
For areas with limited data, such as informal industries or rural energy use, SATIM employs proxy indicators and scaling factors based on better-documented sectors or comparable countries.</t>
  </si>
  <si>
    <t>Addresses uncertainty through scenario analysis (e.g., coal transitions, climate commitments). Has been used to generate probabilistic forecasts of GHG emissions using Monte-Carlo generated projections.</t>
  </si>
  <si>
    <t>Eskom, 
CSIR (Council for Scientific and Industrial Research), 
DMRE (Department of Minerals Resources and Energy), 
PCC (Presidential Climate Commission)
SANEDI
University of Cape Town</t>
  </si>
  <si>
    <t>Most mature African energy model with 20+ years development. Informed SA's Long-Term Mitigation Scenarios (2008) and subsequent policy. Integrates with eSAGE (CGE model) for economic impacts, includes water-energy nexus</t>
  </si>
  <si>
    <t>https://www.sciencedirect.com/science/article/pii/S2211467X24003031?ref=pdf_download&amp;fr=RR-2&amp;rr=999b5359f95b6fab</t>
  </si>
  <si>
    <t>(Van Zyl et al., 2018)</t>
  </si>
  <si>
    <t>To estimate emissions reduction pathways for South Africa using a 2°C aggregate warming target and the likely economy-wide net mitigation costs or savings associated with reaching these pathways by prioritizing known lower-cost mitigation measures</t>
  </si>
  <si>
    <t xml:space="preserve">Effort-sharing approach (via CERC) </t>
  </si>
  <si>
    <t xml:space="preserve">Electricity
power generation sector </t>
  </si>
  <si>
    <t>Relied on existing data generated by the DEA and CSIR. The CERC tool is part of the Climate Equity Reference Project</t>
  </si>
  <si>
    <t xml:space="preserve">Ad hoc </t>
  </si>
  <si>
    <t>Yes (NDC targets assessed)</t>
  </si>
  <si>
    <t>Yes. The study is centered on South Africa's NDC and its complex position as a developing country with high historical responsibility, requiring international assistance for highly ambitious mitigation</t>
  </si>
  <si>
    <t xml:space="preserve"> World Wide Fund for Nature 
WWF-South Africa </t>
  </si>
  <si>
    <t>The analysis selected a "middle of the road scenario" that balances capability and responsibility derived from cumulative emissions since 1950. The research aimed to inform discussions for the Talanoa Dialogue (Facilitative Dialogue) focused on enhancing ambition in NDCs. Achieving the ‘fair share’ pathway could yield cumulative net savings of $5.3 billion by 2030 (moderate scenario) or $46.8 billion by 2030 (full decarbonization)</t>
  </si>
  <si>
    <t>https://www.researchgate.net/publication/323220084_The_cost_of_achieving_South_Africa%27s_%27fair_share%27_of_global_climate_change_mitigation</t>
  </si>
  <si>
    <t>(Ntuli et al., 2024)</t>
  </si>
  <si>
    <t>South Africa
Analyzed per province</t>
  </si>
  <si>
    <t>To analyze the road transport structure and model future emissions under Business-As-Usual and Low Carbon Scenarios up to 2050 in South Africa</t>
  </si>
  <si>
    <t>Projections run up to 2050</t>
  </si>
  <si>
    <t>Yes
(Transport sector)</t>
  </si>
  <si>
    <t>Transport sector</t>
  </si>
  <si>
    <t>Proprietary (LEAP)
Inputs were set based on available energy information for the sector, utilizing vehicle registration data collected from the National Traffic Information System (NaTIS)</t>
  </si>
  <si>
    <t>Yes (Aims to decarbonize transport sector; references Auto Green Paper)</t>
  </si>
  <si>
    <t>The study is focused on South Africa, a developing country with a complex socio-economic landscape</t>
  </si>
  <si>
    <t>Local
South Africa
Help of an independant energy specialist is USA (Dioha)</t>
  </si>
  <si>
    <t>Analyzed transport sector structure, noting lack of implementation plans</t>
  </si>
  <si>
    <t>Durban University of Technology, South Africa
North-West University, Potchefstroom, 
South Africa</t>
  </si>
  <si>
    <t>The methodology compares Business-As-Usual and Low Carbon Scenarios. Future projections were calculated using the product of the rate of change of income and the vehicle elasticity to determine the rate of change of elasticity by which the vehicle population increases</t>
  </si>
  <si>
    <t>https://link-springer-com.minesparis-psl.idm.oclc.org/article/10.1186/s42269-024-01192-4</t>
  </si>
  <si>
    <t>(Patankar et al., 2019)</t>
  </si>
  <si>
    <t>TEMOA
(Tools for Energy Model Optimization and Analysis)</t>
  </si>
  <si>
    <t>To explore electricity planning strategies for the electric power system in South Sudan under future conflict uncertainty</t>
  </si>
  <si>
    <t>2017-2037</t>
  </si>
  <si>
    <t>Bottom-up, technology-rich Energy System Optimization Model (ESOM); employs Linear Optimization to minimize system-wide cost; utilizes Multi-stage Stochastic Optimization to account for conflict uncertainty</t>
  </si>
  <si>
    <t>Transmission lines</t>
  </si>
  <si>
    <t xml:space="preserve">SDG 7 </t>
  </si>
  <si>
    <t>Explicitly models the electricity system of South Sudan, a conflict-prone country, using specific data (e.g., generator locations mapped to ten states) and addressing the tropical climate by dividing the year into wet and dry seasons (and day/night slices)</t>
  </si>
  <si>
    <t>Abroad (NC State Univ, USA)</t>
  </si>
  <si>
    <t>Explicitly addressed using a stochastic optimization model that considers the possibility of armed conflict leading to electric power generator damage. Conflict uncertainty is resolved across multiple time stages</t>
  </si>
  <si>
    <t xml:space="preserve">NC State University
NC Central University
</t>
  </si>
  <si>
    <t>The analysis suggests Solar PV can play a critical role, not only for emission mitigation but also as a hedge against economic losses incurred by conflict. The framework is designed to be applicable to other conflict-prone countries</t>
  </si>
  <si>
    <t>https://www.sciencedirect;com/science/article/pii/S0973082618305878</t>
  </si>
  <si>
    <t>(Mentis et al., 2017)</t>
  </si>
  <si>
    <t xml:space="preserve">Sub-Saharan Africa (44 countries modeled on a country-by-country basis)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South Africa, Sudan, Tanzania, Togo, Uganda, Zambia, Zimbabwe) </t>
  </si>
  <si>
    <t>Geospatial Electrification Tool, Bottom-up (GIS analysis)</t>
  </si>
  <si>
    <t>Grid connection</t>
  </si>
  <si>
    <t>Open Source tool (OnSSET) using open access data. The project is hosted by KTH Royal Institute of Technology and released under an MIT Code License.</t>
  </si>
  <si>
    <t>Routine
base of the GEP (Global Electrification Platform) used by the World Bank</t>
  </si>
  <si>
    <t>Provides least-cost strategies on a country-by-country basis for 44 Sub-Saharan African countries. Considers local relevant information for rural, peri-urban, and urban contexts. Factors in topological characteristics (e.g., higher elevation costs, proximity to roads) into cost calculation.</t>
  </si>
  <si>
    <t>Abroad
Sweden, USA, Austria , Italy, Switzerland</t>
  </si>
  <si>
    <t>The core optimization framework assumes no political constraints.</t>
  </si>
  <si>
    <t>KTH Royal Institute of Technology, Sweden
Swedish Science Council
United Nations
Joint Research Centre (JRC) of the European Commission
World Bank
ABB</t>
  </si>
  <si>
    <t>This represented the first application of OnSSET on Sub-Saharan Africa. The analysis considers varying electricity consumption levels, referred to as "tiers of access". The results indicate that at low electricity demand levels, standalone technologies show strong penetration, but higher electricity demand shifts the optimal solution toward mini-grids and grid extensions. Geospatial analysis shows that decentralized systems (mini-grid and stand-alone) could power approximately half (nearly 440 million people) of the electricity connections needed to achieve universal access by 2030.</t>
  </si>
  <si>
    <t>https://iopscience.iop.org/article/10.1088/1748-9326/aa7b29</t>
  </si>
  <si>
    <t>(Brazilian et al., 2012)</t>
  </si>
  <si>
    <t xml:space="preserve">Sub-Saharan Africa (SSA),  excluding RSA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Sudan, Tanzania, Togo, Uganda, Zambia, Zimbabwe) </t>
  </si>
  <si>
    <t>To identify potential pathways and construct high-level, transparent, and economy-wide scenarios required for the power sector in Sub-Saharan Africa to reach universal access to modern energy services by 2030</t>
  </si>
  <si>
    <t>Bottom-up engineering approach ; Uses the OSeMOSYS framework, which is a dynamic, multi-year linear optimization tool</t>
  </si>
  <si>
    <t>Transparent and open source</t>
  </si>
  <si>
    <t>Ad hoc 
(base of a lot of osemosys model and not still used)</t>
  </si>
  <si>
    <t>Specifically focused on SSA countries with very low rates of access to electricity services; Aimed to address the challenge that conventional forecasting techniques are often not adapted to developing countries lacking access</t>
  </si>
  <si>
    <t>Co-developed
Ghana, Austria , USA, Sweden, Ethiopia, Zimbabwe, Ireland, France</t>
  </si>
  <si>
    <t>Yes
Notes that energy demand modeling in SSA is challenged by large informal sectors</t>
  </si>
  <si>
    <t>UNIDO (United Nations Industrial Development Organization,
 IAEA(nternational Atomic Energy Agency),
The Energy Center - Ghana
 World Bank, SAPP, UNEP, African Union Commission</t>
  </si>
  <si>
    <t>The study suggested that reaching full access would likely require more than a tenfold increase in installed generation capacity by 2030 (a roughly 13% average annual growth rate), compared to a historical rate of 1.7%. Issues of cost were generally outside the scope of the main paper</t>
  </si>
  <si>
    <t>https://www.sciencedirect.com/science/article/pii/S0957178711000774?via%3Dihub</t>
  </si>
  <si>
    <t>m.bazilian@unido.org</t>
  </si>
  <si>
    <t>(M.V. Rocco et al., 2021)</t>
  </si>
  <si>
    <t>OSeMOSYS
(with geospatial data)</t>
  </si>
  <si>
    <t>To enhance energy models using geo-spatial data for analyzing future electrification pathways and estimate their potential impact on Tanzania's economy and environment to support the achievement of national sustainable development goals</t>
  </si>
  <si>
    <t>2015-2040</t>
  </si>
  <si>
    <t>Bottom-up optimization model (OSeMOSYS) using linear optimization to compute the least-cost, technically feasible technology mix. Features a novel approach integrating GIS data for geospatial characterization of territory, demand definition (urban/rural), and decision support for on-grid/off-grid solutions.</t>
  </si>
  <si>
    <t>Grid connection, stand-alone solutions</t>
  </si>
  <si>
    <t>Open Source &amp; Open Access data</t>
  </si>
  <si>
    <t>Yes (Translates national policy intentions/targets (NP, E4A) into scenarios; mentions climate resilient pathway)</t>
  </si>
  <si>
    <r>
      <t>Assumptions are</t>
    </r>
    <r>
      <rPr>
        <b/>
        <sz val="14"/>
        <color rgb="FF000000"/>
        <rFont val="Aptos Narrow"/>
        <family val="2"/>
        <scheme val="minor"/>
      </rPr>
      <t xml:space="preserve"> country-specific</t>
    </r>
    <r>
      <rPr>
        <sz val="14"/>
        <color rgb="FF000000"/>
        <rFont val="Aptos Narrow"/>
        <family val="2"/>
        <scheme val="minor"/>
      </rPr>
      <t>. Integrates geospatial data to model alternative technological solutions (on-grid and off-grid) to cover load and provide new accesses at minimum cost. Focuses on rural electrification for non-urban areas.</t>
    </r>
  </si>
  <si>
    <t>Abroad
Italy and Netherlands</t>
  </si>
  <si>
    <t xml:space="preserve">Politecnico di Milano, Italy
 Utrecht University, Netherlands
</t>
  </si>
  <si>
    <t>The novelty lies in the spatial disaggregation: instead of treating Tanzania as a single point ("copper plate"), the country is divided into 26 regional nodes to better simulate transmission costs and local needs.</t>
  </si>
  <si>
    <t>https://www.sciencedirect.com/science/article/pii/S2211467X2030167X?via%3Dihub</t>
  </si>
  <si>
    <t>Tchandao, E. H. (2022)</t>
  </si>
  <si>
    <t xml:space="preserve">OSeMOSYS </t>
  </si>
  <si>
    <t>Up to 2050 (with focus on long-term goals beyond 2030).</t>
  </si>
  <si>
    <t>Bottom-up modeling approach using OSeMOSYS. The methodology is based on economic optimization of the total system costs.</t>
  </si>
  <si>
    <t>Electricity mix/power generation. Demand covers the residential (RES), industrial (IND), and commercial (COM) sectors.</t>
  </si>
  <si>
    <t>Incorporates country-specific constraints, including a current electricity mix heavily reliant on importation (44.29% in 2020) and national development plans for rural electrification using individual solar kits (CiZo) and mini-grids. Includes limits on existing hydroelectric potential (224 MW maximum capacity).</t>
  </si>
  <si>
    <t>Local
UNECA for training</t>
  </si>
  <si>
    <t>N/A
But 92.8% of the workforce is informal according to ILO (International Labour Organization)</t>
  </si>
  <si>
    <t>Examines three policy-related scenarios: Business As Usual (BAU), Net Zero by 2050, and Emission Penalty. This approach is used to explore future investments required for policy continuity or strategy shift.</t>
  </si>
  <si>
    <t>Centre d'Excellence Régional pour la Maîtrise de l'Electricité (CERME)
École Nationale Supérieure d'Ingénieurs (ENSI), Université de Lomé
Institut Universitaire de Technologie, Université Nazi BONI
Ministère des Mines et de l’Energie</t>
  </si>
  <si>
    <t>This study is noted as opening the debate on Togo's electricity mix beyond the usual 2030 horizon. Results suggest solar PV and importation are the optimal economic choices. Achieving universal access requires a tenfold investment effort in 2030. The Net Zero scenario highlights the necessity of undertaking a study on the flexibility of the electric system in the long term.</t>
  </si>
  <si>
    <t>https://ijred.cbiore.id/index.php/ijred/article/view/50104</t>
  </si>
  <si>
    <t>(Ayed et al., 2024)</t>
  </si>
  <si>
    <t>Tunisia 
(Thala City, Governorate Kasserine)</t>
  </si>
  <si>
    <t>To explore the techno-economic feasibility of, both off-grid and on-grid, hybrid renewable energy systems (HES) for remote rural electrification in Thala City, Tunisia. The objectives include maximizing the renewable energy fraction and minimizing the LCOE, NPC, and GHG emissions. The study also seeks to reduce electricity bills, mitigate GHG emissions, alleviate poverty, and foster job creation through productive activities.</t>
  </si>
  <si>
    <t>Bottom-up analysis using a computational simulation and optimization method (HOMER Pro). The model runs for several scenarios based on combinations of renewable energy technologies and storage types.</t>
  </si>
  <si>
    <t>No
(Note: Solar PV is considered a major potential resource in Tunisia generally).</t>
  </si>
  <si>
    <t>Yes
(Via connection to the grid)</t>
  </si>
  <si>
    <t>PHS
Lead Acid Battery storage
Converter and Grid-connection</t>
  </si>
  <si>
    <t>Uses proprietary software (HOMER Pro). Inputs rely on accurate data, including meteorological data, stochastic variables, and resource availability.</t>
  </si>
  <si>
    <t>SDG 1
SDG 7
SDG 8
SDG 13</t>
  </si>
  <si>
    <t>Yes
The planned biogas technology expansion (100 MW by 2030) is aligned with the Tunisian government’s energy transition strategy under the Paris Agreement commitment.</t>
  </si>
  <si>
    <t>Yes. Addresses Tunisia's specific energy constraints, such as the structural energy deficit since 2000. It specifically models the use of olive mill waste biomass, a significant regional resource, for energy production.</t>
  </si>
  <si>
    <t xml:space="preserve">Abroad
Portugal, Austria </t>
  </si>
  <si>
    <t>Addresses uncertainty through sensitivity analysis on factors like wind speed, biomass availability, and the Nominal Discount Rate (NDR). The results indicate that lower NDR values lead to better project economics, stressing the need for careful NDR selection.</t>
  </si>
  <si>
    <t>CENSE – Centre for Environmental and Sustainability Research, NOVA School of Science and Technology, NOVA University Lisbon; Institute of Chemical and Energy Engineering, University of Natural Resources and Life Sciences, Vienna. The results offer insights for decision-makers and investors.</t>
  </si>
  <si>
    <t>The optimal configuration found is Wind/Biomass (BG)/PHS/Grid/Converter, achieving a 76.2% renewable energy fraction. This scenario costs 501,540 USNPC∗∗and∗∗0.042US/kWh LCOE. This cost-optimal system reduces GHG emissions by 76% compared to a grid-alone system.</t>
  </si>
  <si>
    <t>https://www.tandfonline.com/doi/full/10.1080/15567249.2024.2308843#d1e156</t>
  </si>
  <si>
    <t>To present a long-term model of Tunisia's electricity system. To unveil potential benefits of increasing Renewable Energy Sources (RES) in electricity production. To help decision makers to draw feasible and optimal long-term pathways towards energy independence. The objective is to determine the cost optimal pathways to reach given energy targets. The study also aimed to accommodate unique characteristics of developing countries.</t>
  </si>
  <si>
    <t>2010 - 2030</t>
  </si>
  <si>
    <t>Bottom-up
dynamic and linear optimization model (OSeMOSYS). It uses a least-cost optimization method.</t>
  </si>
  <si>
    <t>Yes
(Natural Gas - NG fired Steam PPs, CCGTs, OCGTs)</t>
  </si>
  <si>
    <t>Pumped Storage Hydro (PSH)</t>
  </si>
  <si>
    <t>Electricity system</t>
  </si>
  <si>
    <t>Uses the OSeMOSYS open source modeling framework. The use of open data allowed a dialogue with stakeholders. Techno-economic characteristics were updated with real data from the Utility Company (STEG)</t>
  </si>
  <si>
    <t>Yes. The RE scenario reflects the national objective of 30% of RE in the electricity mix. OSeMOSYS models have been used to elaborate Intended Nationally Determined Contributions (INDCs). The scenarios were designed in concordance with the government's strategy.</t>
  </si>
  <si>
    <t>Yes. The paper investigates the peculiarities of Tunisia's electricity system, including the country’s dependence on conventional energy sources, protocols of electricity exchange with neighboring countries (Algeria and Libya), changes in the demand profile when Ramadhan occurs, and targets for job creation.</t>
  </si>
  <si>
    <t>Co-developed
Tunisia and Sweden</t>
  </si>
  <si>
    <t>Yes. The study was motivated by the continued oscillation and uncertainty of fossil fuels prices and the government's subsequent pressure to design a long-term strategy toward energy independence. It also notes that the instability of the North African network limits interconnection use.</t>
  </si>
  <si>
    <t>STEG (Société Tunisienne d’Electricité et de Gaz, the state-owned utility company) provided real data inputs. The work aims to support Tunisian decision makers. Authors are affiliated with Université de Tunis El Manar and KTH Royal Institute of Technology.</t>
  </si>
  <si>
    <t>The analysis compares two scenarios: a Business As Usual (BAU) scenario (natural integration of 5% RES by 2030) and a RE scenario (national objective of 30% RE in the electricity mix). Results show that targeting RES integration can allow higher energy independence without significantly increasing system costs.</t>
  </si>
  <si>
    <t>https://www.sciencedirect.com/science/article/pii/S0360544217316122</t>
  </si>
  <si>
    <t>(Gardumi et al., 2021)</t>
  </si>
  <si>
    <t xml:space="preserve">To analyze potential long-term impacts of the COVID-19 pandemic on the Tunisian electricity supply system using an energy-economy modeling framework.
</t>
  </si>
  <si>
    <t xml:space="preserve">	
2015-2040</t>
  </si>
  <si>
    <t>Hybrid (OSeMOSYS soft-linked with IO model). Bottom-up (technologically detailed) and Optimization (least cost evolution). Used in a deterministic fashion.</t>
  </si>
  <si>
    <t>Self-consumption (autoproduction), LNG imports</t>
  </si>
  <si>
    <t>Electricity supply system</t>
  </si>
  <si>
    <t>Open Source tools (OSeMOSYS and IO model). Data is openly available (though some is aggregated due to confidentiality).</t>
  </si>
  <si>
    <t>SDG 7, 8 and 13</t>
  </si>
  <si>
    <t>Yes (Alignment with INDC targets mentioned)</t>
  </si>
  <si>
    <t>Incorporates country-specific targets (Tunisian Solar Plan/PST) and constraints, with data collected in collaboration with local institutions (STEG and ANME). Analyzes changes in consumption patterns and demand projections specific to Tunisia due to the pandemic.</t>
  </si>
  <si>
    <t>Co-developed (KTH, Imperial College, ENIT, GIZ, Institut Tunisien de la Compétitivité)
Tunisia, Sweden, UK, Germany, Tunisia</t>
  </si>
  <si>
    <t>Addresses high uncertainty over economic recovery, impacts of the pandemic, and long-term shocks in natural gas prices (projected fall by 35% in 2020). Scenarios reflect potential changes in policy and investment priorities. Also considers the risk of economic impacts if a Carbon Border Adjustment Mechanism is introduced by the EU.</t>
  </si>
  <si>
    <t>Ecole Nationale d’Ingénieurs de Tunis
STEG (?), ANME (?), 
GIZ (Involved in development/data/scenario design)</t>
  </si>
  <si>
    <t>The study demonstrated that solar photovoltaic solutions remain highly competitive with gas-fired generation under different gas price projections. It splits the year into 108 time steps (7 seasons × 2 day types × 8 parts per day) to represent time variability.</t>
  </si>
  <si>
    <t>https://www.sciencedirect.com/science/article/pii/S2211467X21001437</t>
  </si>
  <si>
    <t>(Trotter et al., 2022)</t>
  </si>
  <si>
    <t xml:space="preserve">MOMILP 
Multi-objective, long-term energy planning optimisation model (specific model tailored for Uganda, generalizing the Generation Expansion Problem - GEP)
</t>
  </si>
  <si>
    <t xml:space="preserve">To determine the location, type, capacity, and timing of power system infrastructure additions in a national power system with low existing infrastructure, minimizing system costs while simultaneously minimizing sub-national energy access inequality.
</t>
  </si>
  <si>
    <t xml:space="preserve">2016-2040
modeled in 5-year time periods
</t>
  </si>
  <si>
    <t xml:space="preserve">Multi-objective optimisation model. It is a generalization of the Generation Expansion Problem (GEP). Uses Mixed Integer Linear Programming (MILP) with a solution algorithm based on the ϵ-constraint method.
</t>
  </si>
  <si>
    <t>Battery storage, PSH, inclusion of electrification inequality objective</t>
  </si>
  <si>
    <t>Electricity/Power System</t>
  </si>
  <si>
    <t xml:space="preserve">Data consisted of real-life data pooled from approximately 40 different sources. Input data and computational code are freely available from the authors upon request.
</t>
  </si>
  <si>
    <t>Yes (NDC carbon emissions constraint considered)</t>
  </si>
  <si>
    <t xml:space="preserve">The model is tailored towards national power systems with little existing power infrastructure, characteristic of many Sub-Saharan African countries (Uganda's access rate was below 25% in 2016). It explicitly models demand constraints in terms of electrification rates (allowing for suppressed demand) and integrates both on-grid and off-grid electrification. The geographical resolution is high, dividing Uganda into 112 administrative districts.
</t>
  </si>
  <si>
    <t>Abroad
UK
University of Oxford
University of Bath
Imperial College London</t>
  </si>
  <si>
    <t xml:space="preserve">Addresses uncertainty by modeling different scenarios and objectives (cost vs. equality). The resulting solutions are compared directly against the Ugandan government’s official policy targets (Vision 2040).
</t>
  </si>
  <si>
    <t>UMEME Ltd. Uganda (?), 
GIZ Uganda (Shared raw data) (?)</t>
  </si>
  <si>
    <t xml:space="preserve">This study was the first energy optimisation study of the Ugandan network. Results strongly challenge Uganda’s official plans, finding the government's planned nuclear expansion to be infeasible and sub-optimal. Achieving widespread electrification equality increases total discounted system costs by only 3%. Off-grid technologies are selected for the majority of household connections (two-thirds by 2040), emphasizing solar PV and battery combined systems.
</t>
  </si>
  <si>
    <t>https://www.sciencedirect.com/science/article/pii/S030626191930594X</t>
  </si>
  <si>
    <t>philipp.trotter@smithschool.ox.ac.uk</t>
  </si>
  <si>
    <t>O. Adeoye, C. Spataru (2019)</t>
  </si>
  <si>
    <t>PLEXOS Integrated Energy Modelling tool</t>
  </si>
  <si>
    <t>West Africa (14 ECOWAS countries)
Benin, Burkina Faso, Cote d' Ivoire, The Gambia, Ghana, Guinea, Guinea Bissau, Liberia, Mali, Niger , Nigeria, Sierra Leone, Senegal and Togo</t>
  </si>
  <si>
    <t>2016-2030</t>
  </si>
  <si>
    <t>Multi-region economic dispatch model, Optimization</t>
  </si>
  <si>
    <t>possibility of hydropower imports from Central Africa</t>
  </si>
  <si>
    <t>Electricity network/Power system</t>
  </si>
  <si>
    <t>Proprietary (PLEXOS)
Uses data provided by the WAPP Information and coordination Centre. Aims to contribute to understanding the role and benefits of solar PV in the WAPP.</t>
  </si>
  <si>
    <t>Focuses on the challenges of meeting rapidly growing electricity demand and low economic development in the West African region. Addresses the need to diversify away from hydro and gas regional projects. Explicitly models the intermittency (spatial and temporal) of solar energy in different locations.</t>
  </si>
  <si>
    <t>Abroad (UCL Energy Institute, UK)</t>
  </si>
  <si>
    <t>Examines two policy-related scenarios: a Baseline scenario (existing and planned infrastructure fully operational) and a Renewable scenario (increased solar PV integration based on technical potential).</t>
  </si>
  <si>
    <t>WAPP (West African Power Pool). Ghana Energy Commission, Senegal, Morocco (Users of PLEXOS in planning context)</t>
  </si>
  <si>
    <t>Developed a high spatial (33 regions) and temporal (1-hour) resolution model to capture intermittency. Found high Solar PV integration reduces supply-demand gap.
Previous regional models did not consider the spatial intermittency of RE sources.</t>
  </si>
  <si>
    <t>https://www.sciencedirect.com/science/article/pii/S1364032119308548</t>
  </si>
  <si>
    <t>(Ishaku et al., 2022)</t>
  </si>
  <si>
    <t>West African Nations, covering fourteen (14) ECOWAS members
Benin, Burkina Faso, Cote d' Ivoire, The Gambia, Ghana, Guinea, Guinea Bissau, Liberia, Mali, Niger , Nigeria, Sierra Leone, Senegal and Togo</t>
  </si>
  <si>
    <t>To present a sustainable and economically viable pathway to achieve 100% electricity access and 48% renewable energy sources (RES) share in the West African region by 2030, and to determine the necessary RE electricity generation capacities, economic costs, and supply strategies to balance the projected future electricity demand</t>
  </si>
  <si>
    <t>bottom-up approach</t>
  </si>
  <si>
    <t>Pumped Hydro Storage (PHS)</t>
  </si>
  <si>
    <t>electricity development pathways and the power generation sector</t>
  </si>
  <si>
    <t>Addresses 100% electricity access (aligns with SDG 7) and implements a Decarbonisation Strategy, which aligns with GHG emission reductions (implicitly SDG 13)</t>
  </si>
  <si>
    <t>Focuses entirely on WAPP targets, addressing the region's energy poverty problem, and accounts for national differences in RE potential and land mass for installation</t>
  </si>
  <si>
    <t>Abroad 
Turkey
Aalborg University for EnergyPLAN</t>
  </si>
  <si>
    <t>Cyprus International University (Turkey)
WAPP/ECOWAS (?)</t>
  </si>
  <si>
    <t xml:space="preserve">The study proposes a unified synchronous electricity grid network and finds the most feasible scenario integrates Natural gas (42,000 MW), Hydro (29,000 MW), Wind (13,000 MW), and PV (13,000 MW), resulting in a total investment cost of USD 250.37 billion. Nigeria accounts for 60% of the total regional electricity demand.
</t>
  </si>
  <si>
    <t>(Abuzayed et al., 2025)</t>
  </si>
  <si>
    <t>PyPSA-Earth and OnSSET
Dual-Model Framework</t>
  </si>
  <si>
    <t>To model and evaluate resilient, low-carbon pathways for Zambia’s power system by 2030. To explore pathways to achieve universal electricity access by 2030. To assess the trade-offs between grid stability, climate targets, and equitable access. To reduce hydropower dependency and mitigate climate risks.</t>
  </si>
  <si>
    <t>up to 2030</t>
  </si>
  <si>
    <t>Bottom-up approach. PyPSA-Earth uses a linear optimal power flow problem to minimize annualized system costs. OnSSET analyzes spatial electrification strategies (off-grid/mini-grid solutions). The dual framework integrates centralized planning and decentralized off-grid solutions.</t>
  </si>
  <si>
    <t>Battery storage (essential flexible technology). Off-grid and hybrid solutions (mini-grids and standalone systems) are critical for cost-effective access. Transmission expansion is also modeled.</t>
  </si>
  <si>
    <t>Uses open-source modeling tools (PyPSA-Earth and OnSSET). The model data repository for Zambia is publicly available.</t>
  </si>
  <si>
    <t xml:space="preserve">Yes. The study relates to Zambia’s efforts, noting that the government's Renewable Energy Feed-in Tariff (REFiT) program aims to attract investment in PV and wind. The analysis also incorporates policy-driven scenarios using the Integrated Resource Plan (IRP).
	</t>
  </si>
  <si>
    <t>Yes. Addresses Zambia’s high vulnerability to climate-induced hydrological variability (droughts) due to its hydro-dominated system. Focuses on achieving universal electricity access by 2030 in a developing country context with low electrification rates. The framework is designed to have important implications for other developing countries facing similar challenges.</t>
  </si>
  <si>
    <t>Co-developed
UK, Zambia, Germany, Spain</t>
  </si>
  <si>
    <t>Yes. The study addresses system reliance and vulnerability to climate-induced hydrological variability. Scenarios are constructed varying water availability and coal expansion to test resilience under different conditions. It provides actionable policy recommendations for a resilient and inclusive energy transition.</t>
  </si>
  <si>
    <t>Provides policy recommendations for Zambian authorities. Authors are affiliated with international institutions including the University of Cambridge, University of Edinburgh, and The Copperbelt University. The study uses data aligned with the Ministry of Energy’s Integrated Resource Plan (IRP).</t>
  </si>
  <si>
    <t>The study’s novelty lies in its Dual-Model Framework (PyPSA-Earth/OnSSET) that simultaneously optimizes centralized power system expansion and decentralized rural electrification solutions. Key finding: diversification using solar, wind, and battery storage is essential to reduce the vulnerability caused by hydropower reliance, ensuring energy security and climate resilience.</t>
  </si>
  <si>
    <t>https://www.sciencedirect.com/science/article/pii/S0301421525002939</t>
  </si>
  <si>
    <t>Kumbuso Joshua Nyoni (2022)</t>
  </si>
  <si>
    <t>(2022 – 2063)</t>
  </si>
  <si>
    <t>Soft-linking: Optimization (OSeMOSYS) + Flexibility analysis (FlexTool)
Linear optimization</t>
  </si>
  <si>
    <t>Energy Storage</t>
  </si>
  <si>
    <t>Energy Transition/Electricity</t>
  </si>
  <si>
    <t>Uses Open-source modeling platforms (OSeMOSYS and FlexTool). Utilized the starter data kit (from the Climate Compatible Growth Programme) when specific Zambian cost data was unavailable. Hourly capacity factors determined using Renewables Ninja.</t>
  </si>
  <si>
    <t>Addresses the low electricity access rate (43%) and targets improved access. Incorporates data on Zambian indigenous resource potential (e.g., hydropower, solar, wind, coal). Detailed analysis conducted by dividing Zambia into five interconnected nodes. Uses country-specific assumptions where available, offsetting missing data using starter kits.</t>
  </si>
  <si>
    <t>Co-developed
Diaspora
University of Edinburgh UK</t>
  </si>
  <si>
    <t>Compares three scenarios: Business As Usual (BAU), the new Integrated Resource Plan (IRP) (which proposes capacity expansion projects), and Net Zero prospects. The model assesses if the proposed IRP and Net Zero scenarios are pragmatic and aids in emissions abatement. Flexibility issues identified under the IRP provide an opportunity to revisit assumptions.</t>
  </si>
  <si>
    <t>Focuses on determining the pragmatism and cost of electricity generation under long-term climate targets.
Requires evaluation of the pragmatic nature and cost viability of electricity generation under Net Zero.</t>
  </si>
  <si>
    <t>https://www.researchsquare.com/article/rs-2368899/v1</t>
  </si>
  <si>
    <t>Modèles/outils</t>
  </si>
  <si>
    <t>Nombre</t>
  </si>
  <si>
    <t>Pourcentage</t>
  </si>
  <si>
    <t>Hybrid</t>
  </si>
  <si>
    <t>Others</t>
  </si>
  <si>
    <t>LEAP - OSeMOSYS</t>
  </si>
  <si>
    <t>ONSSET - OSeMOSYS</t>
  </si>
  <si>
    <t>LEAP - MCDM</t>
  </si>
  <si>
    <t>MESSAGE/SPLAT</t>
  </si>
  <si>
    <t>Flextool - OSeMOSYS</t>
  </si>
  <si>
    <t>MESSAGE - MAED</t>
  </si>
  <si>
    <t>GIS based tool</t>
  </si>
  <si>
    <t>LEAP - NEMO</t>
  </si>
  <si>
    <t>LEAP - CLEWS</t>
  </si>
  <si>
    <t>MESSAGE - SIMPACTS</t>
  </si>
  <si>
    <t>TEMOA</t>
  </si>
  <si>
    <t>PYPSA - OnSSET</t>
  </si>
  <si>
    <t>NECAL 2050</t>
  </si>
  <si>
    <t>Year</t>
  </si>
  <si>
    <t>Number</t>
  </si>
  <si>
    <t>classification</t>
  </si>
  <si>
    <t>count</t>
  </si>
  <si>
    <t>Proprietary</t>
  </si>
  <si>
    <t>data availability</t>
  </si>
  <si>
    <t>Open/Public repositery</t>
  </si>
  <si>
    <t>Public secondary sources (reports, etc..)</t>
  </si>
  <si>
    <t>Institutional / Restricted</t>
  </si>
  <si>
    <t>Couverture</t>
  </si>
  <si>
    <t>Continental</t>
  </si>
  <si>
    <t>Regional</t>
  </si>
  <si>
    <t>Rural</t>
  </si>
  <si>
    <t>Région</t>
  </si>
  <si>
    <t>West africa</t>
  </si>
  <si>
    <t>Central Africa</t>
  </si>
  <si>
    <t>East Africa</t>
  </si>
  <si>
    <t>North Africa</t>
  </si>
  <si>
    <t>Island</t>
  </si>
  <si>
    <t>Pays</t>
  </si>
  <si>
    <t>Frequence</t>
  </si>
  <si>
    <t>DRC</t>
  </si>
  <si>
    <t xml:space="preserve">Niger </t>
  </si>
  <si>
    <t>Guinea Bissau</t>
  </si>
  <si>
    <t>Reunion</t>
  </si>
  <si>
    <t>time horizon</t>
  </si>
  <si>
    <t>Frequency</t>
  </si>
  <si>
    <t>Mayotte (France)</t>
  </si>
  <si>
    <t>Reunion (France)</t>
  </si>
  <si>
    <t>Swaziland</t>
  </si>
  <si>
    <t>Africa</t>
  </si>
  <si>
    <t>UK</t>
  </si>
  <si>
    <t>Netherlands</t>
  </si>
  <si>
    <t>Korea</t>
  </si>
  <si>
    <t>Co-developed</t>
  </si>
  <si>
    <t>Abroad</t>
  </si>
  <si>
    <t>Technologies</t>
  </si>
  <si>
    <t>Technology</t>
  </si>
  <si>
    <t>Percentage</t>
  </si>
  <si>
    <t>Approach</t>
  </si>
  <si>
    <t>Bottom up</t>
  </si>
  <si>
    <t>Top down</t>
  </si>
  <si>
    <t>Time horizon</t>
  </si>
  <si>
    <t>Sector</t>
  </si>
  <si>
    <t>Transport</t>
  </si>
  <si>
    <t>Informal economy</t>
  </si>
  <si>
    <t>Frequency of use</t>
  </si>
  <si>
    <t>Count</t>
  </si>
  <si>
    <t>sdg</t>
  </si>
  <si>
    <t>name</t>
  </si>
  <si>
    <t>No poverty</t>
  </si>
  <si>
    <t>zero hunger</t>
  </si>
  <si>
    <t>Good health</t>
  </si>
  <si>
    <t>Clean water</t>
  </si>
  <si>
    <t>Decent work and economic growth</t>
  </si>
  <si>
    <t>Industry, innovation</t>
  </si>
  <si>
    <t>ireduced inequalities</t>
  </si>
  <si>
    <t>Responsible consumption</t>
  </si>
  <si>
    <t>Climate action</t>
  </si>
  <si>
    <t>Life on land</t>
  </si>
  <si>
    <t>ndc</t>
  </si>
  <si>
    <t>Methodology Type</t>
  </si>
  <si>
    <t>Description &amp; Examples</t>
  </si>
  <si>
    <t>Optimization Models</t>
  </si>
  <si>
    <t>Pure Optimization. These models use Linear Programming (LP) or Mixed Integer Linear Programming (MILP) to find the least-cost solution.</t>
  </si>
  <si>
    <t>Hybrid / Integrated</t>
  </si>
  <si>
    <t>Combined Frameworks. Studies that link two or more tools (e.g., Optimization + GIS, or Optimization + Simulation).</t>
  </si>
  <si>
    <t>Simulation Models</t>
  </si>
  <si>
    <t>Scenario-based. Models that forecast demand or track the impact of specific decisions without solving for a cost-optimum.</t>
  </si>
  <si>
    <t>Geospatial / Network</t>
  </si>
  <si>
    <t>GIS-Focused. Tools where the primary methodology is spatial analysis for electrification planning.</t>
  </si>
  <si>
    <t>Total</t>
  </si>
  <si>
    <t>Modelisation</t>
  </si>
  <si>
    <t>Deterministic</t>
  </si>
  <si>
    <t>Leap</t>
  </si>
  <si>
    <t>OseMOSYS</t>
  </si>
  <si>
    <t>Afrique du sud</t>
  </si>
  <si>
    <t>Ethiopie</t>
  </si>
  <si>
    <t>Egypte</t>
  </si>
  <si>
    <t>Cameroun</t>
  </si>
  <si>
    <t>Bénin</t>
  </si>
  <si>
    <t>Ouganda</t>
  </si>
  <si>
    <t>Zambie</t>
  </si>
  <si>
    <t>Tunisie</t>
  </si>
  <si>
    <t>Maroc</t>
  </si>
  <si>
    <t>Gambie</t>
  </si>
  <si>
    <t>Iles Maurice</t>
  </si>
  <si>
    <t>Ile de la réunion</t>
  </si>
  <si>
    <t>Soudan du sud</t>
  </si>
  <si>
    <t>Tanzanie</t>
  </si>
  <si>
    <t>NAPP</t>
  </si>
  <si>
    <t>Burkina faso</t>
  </si>
  <si>
    <t>Lybia</t>
  </si>
  <si>
    <t>Congo</t>
  </si>
  <si>
    <t>Central african Republic</t>
  </si>
  <si>
    <t>Sao Tomé and Principe</t>
  </si>
  <si>
    <t>United Nations Economic Commission for Africa (UNECA), Menelik II Ave., P.O. Box 3001, Addis Ababa, Ethiopia</t>
  </si>
  <si>
    <t>https://doi.org/10.1109/AFRICON51333.2021.9570911</t>
  </si>
  <si>
    <t>https://doi.org/10.3390/su142315933</t>
  </si>
  <si>
    <t>A cost-optimal and geospatial analysis for the power system of Sierra Leone</t>
  </si>
  <si>
    <t>R Budianto</t>
  </si>
  <si>
    <t>OnSSET-OSeMOSYS</t>
  </si>
  <si>
    <t>To analyze investments in the power sector of Sierra Leone to cover future electricity needs under different electrification targets and demand scenarios using OnSSET and OSeMOSYS.</t>
  </si>
  <si>
    <t>Hydropower dominates electricity generation across all scenarios, supplying 60-79.5% of electricity; solar PV plays a significant role in the reference scenario where spatial constraints are considered.</t>
  </si>
  <si>
    <t>open-source, combines spatial and long-term analysis, considers different electricity access tiers, provides least-cost solutions</t>
  </si>
  <si>
    <t>data availability, no sensitivity analysis, constant economic growth, limited storage modelling</t>
  </si>
  <si>
    <t>https://www.diva-portal.org/smash/get/diva2:1373039/FULLTEXT01.pdf</t>
  </si>
  <si>
    <t>rbud@kth.se</t>
  </si>
  <si>
    <t>S Sinclair-Lecaros et al.</t>
  </si>
  <si>
    <t>RAMP</t>
  </si>
  <si>
    <t>A GIS-based demand assessment methodology to estimate electricity requirements for health care facilities: a case study for Uganda</t>
  </si>
  <si>
    <t>To introduce a GIS-based methodology for estimating electricity requirement ranges in health care facilities, applied to a Uganda case study.</t>
  </si>
  <si>
    <t>Annual electricity requirements for Ugandan health centers range from 3,037 kWh for small health center II to 239,681 kWh for large health center IV.</t>
  </si>
  <si>
    <t>US,UG,AT,IT</t>
  </si>
  <si>
    <t>santiago.sinclair-lecaros@wri.org</t>
  </si>
  <si>
    <t>https://doi.org/10.46830/writn.21.00093</t>
  </si>
  <si>
    <t>An Integrated Modelling Framework for Renewable Energy Integration in the Southern African Power Pool (SAPP)</t>
  </si>
  <si>
    <t>Keith Tinashe Katyora et al.</t>
  </si>
  <si>
    <t>PSS/E</t>
  </si>
  <si>
    <t>reliability</t>
  </si>
  <si>
    <t>To propose an integrated modeling framework for long-term planning and operational reliability of renewable energy integration in the Southern African Power Pool.</t>
  </si>
  <si>
    <t>High variable energy flows are observed between Botswana, South Africa, Mozambique, and Zimbabwe, and the model identifies key generation projects for meeting future demand while increasing renewable penetration.</t>
  </si>
  <si>
    <t>comprehensive approach, bridges gap between strategic planning and operational feasibility, adaptable to other power pools</t>
  </si>
  <si>
    <t>assumptions in input data, model simplifications, ignoring real-time dispatch constraints, assuming perfect foresight</t>
  </si>
  <si>
    <t>University of Cape Town</t>
  </si>
  <si>
    <t>https://doi.org/10.1109/SAUPEC65723.2025.10944332</t>
  </si>
  <si>
    <t>ktykei001@myuct.ac.za</t>
  </si>
  <si>
    <t>An Energy Model for a Low Income Rural African Village</t>
  </si>
  <si>
    <t>M.I. Howells et al.</t>
  </si>
  <si>
    <t>The Integrated MARKAL-EFOM System</t>
  </si>
  <si>
    <t>MARKet ALlocation</t>
  </si>
  <si>
    <t>To extend an energy model to rural African villages to compute optimal energy systems and assess the effects of electrification and pollution externality costs.</t>
  </si>
  <si>
    <t>Internalizing health-related pollution costs leads to extensive electricity adoption, making grid connection the cheapest clean option.</t>
  </si>
  <si>
    <t>Improved time resolution, multi-service appliance modeling, inclusion of externalities</t>
  </si>
  <si>
    <t>Lack of equilibrium with economy, single village calibration, no income differentiation</t>
  </si>
  <si>
    <t>University of Cape Town, Stanford University, International Resources Group, University of Stuttgart</t>
  </si>
  <si>
    <t>ZA,US,DE</t>
  </si>
  <si>
    <t>https://www.researchgate.net/profile/Mark-Howells-2/publication/237677229_An_Energy_Model_for_a_Low_Income_Rural_African_Village/links/5627412f08aed3d3f1394932/An-Energy-Model-for-a-Low-Income-Rural-African-Village.pdf</t>
  </si>
  <si>
    <t>mark.howells@energy.kth.se</t>
  </si>
  <si>
    <t>Imed Eddine Khelfa et al.</t>
  </si>
  <si>
    <t>An Energy and Ecological Assessment of The Prior and Post-Hybrid Renovation State of Multi-Dwelling Building in the Algerian City of Skikda</t>
  </si>
  <si>
    <t>UBEM Aproach</t>
  </si>
  <si>
    <t>economic</t>
  </si>
  <si>
    <t>CEA</t>
  </si>
  <si>
    <t>To evaluate the energy and ecological performance of hybrid renovation scenarios for a multi-dwelling building in Skikda, Algeria.</t>
  </si>
  <si>
    <t>The best scenario, combining roof PVT panels, seasonal thermal storage, and triple glazing, reduces fossil energy use by 69.78% and achieves Class A energy/environmental rating.</t>
  </si>
  <si>
    <t>University of May 8th, 1945, Guelma; University of August 20th, 1955, Skikda</t>
  </si>
  <si>
    <t>http://dx.doi.org/10.11594/ijssr.05.01.12</t>
  </si>
  <si>
    <t>khelfa.imededdine@univ-guelma.dz</t>
  </si>
  <si>
    <t>An Analysis of Climate Change and its Effects on the Electricity Generation: Supporting a CLEWs assessment in Ghana</t>
  </si>
  <si>
    <t>J Fu &amp; H Hammarsten</t>
  </si>
  <si>
    <t>To analyze the future electricity system in Ghana and assess the impact of climate change on hydropower generation within a Climate, Land, Energy and Water (CLEWs) framework.</t>
  </si>
  <si>
    <t>Concentrated solar power dominates the long-term generation mix, while climate change significantly reduces hydropower reliability, making it unsustainable.</t>
  </si>
  <si>
    <t>open-source, integrated approach, country-specific data</t>
  </si>
  <si>
    <t>assumptions on fuel prices, uncertainty in CSP, limited data sources</t>
  </si>
  <si>
    <t>https://kth.diva-portal.org/smash/record.jsf?pid=diva2%3A1119242&amp;dswid=7301</t>
  </si>
  <si>
    <t>A Techno-Economic Study of a Hybrid PV–Wind–Diesel Standalone Power System for a Rural Telecommunication Station in Northeast Algeria</t>
  </si>
  <si>
    <t>A Zegueur et al.</t>
  </si>
  <si>
    <t>HOMER Pro</t>
  </si>
  <si>
    <t>To assess the techno-economic viability and emission reduction of hybrid PV/wind/diesel/battery systems for a rural Algerian telecom station.</t>
  </si>
  <si>
    <t>The PV–wind–diesel–battery configuration achieves the lowest NPC ($85,673) and COE ($0.214/kWh), reducing emissions by more than half.</t>
  </si>
  <si>
    <t>LGMM, Mechanical Engineering Department, University of Skikda, Skikda 21000, Algeria</t>
  </si>
  <si>
    <t>https://doi.org/10.3390/ASEC2023-15250</t>
  </si>
  <si>
    <t>zegueurahlem@gmail.com</t>
  </si>
  <si>
    <t>A Techno-Economic Environmental Approach to Improving the Performance of Photovoltaic, Battery, Grid-Connected, Diesel Hybrid Energy Systems: A Case Study in Kenya</t>
  </si>
  <si>
    <t>Jason Clifford Wilson</t>
  </si>
  <si>
    <t>iHOGA</t>
  </si>
  <si>
    <t>To demonstrate a method for optimizing photovoltaic hybrid energy systems through a case study in Kenya.</t>
  </si>
  <si>
    <t>Implementing proposed interventions reduces fuel consumption by 70%, extends battery lifetime by 28%, cuts net present cost by 30%, and lowers emissions by 42%.</t>
  </si>
  <si>
    <t>European Solar Engineering School, Dalarna University</t>
  </si>
  <si>
    <t>https://www.diva-portal.org/smash/record.jsf?pid=diva2%3A1252234&amp;dswid=-9012</t>
  </si>
  <si>
    <t>Djohra Saheb Koussa et al.</t>
  </si>
  <si>
    <t>A Technical, Economic and Environmental Assessment of Decentralized Systems Connected to the Algerian Grid. Case Study: Adrar Site</t>
  </si>
  <si>
    <t>To assess the technical, economic, and environmental performance of decentralized wind and photovoltaic systems connected to the grid in Adrar, Algeria.</t>
  </si>
  <si>
    <t>The hybrid wind-PV system reduces greenhouse gas emissions by 20-22% and lowers the cost of energy slightly from $0.400 to $0.399/kWh compared to the grid alone.</t>
  </si>
  <si>
    <t>SIMULINK</t>
  </si>
  <si>
    <t>Centre De DEveloppement Des Energies Renouvelables, Alger; Laboratoire Des Technologies Industrielle Et De L’Information, UniversitE A. Mira De Bejaia</t>
  </si>
  <si>
    <t>https://doi.org/10.5923/j.ep.20120204.03</t>
  </si>
  <si>
    <t>dkoussa@cder.dz</t>
  </si>
  <si>
    <t>A System Dynamics Model of the Nigerian Electricity System</t>
  </si>
  <si>
    <t>STELLA</t>
  </si>
  <si>
    <t>Shari Babajide et al.</t>
  </si>
  <si>
    <t>To analyze how reducing transmission losses to 5% and raising capacity factor to 90% affects Nigeria's electricity supply using a system dynamics model.</t>
  </si>
  <si>
    <t>Improving TL and CF reduces outages by 17.84% and saves 3,400 GWh in losses by 2050, but additional generation capacity is essential to fully meet demand.</t>
  </si>
  <si>
    <t>WASCAL, Universite Abdou Moumouni, Centre for Energy Research and Development, Obafemi Awolowo University, Higher Colleges of Technology</t>
  </si>
  <si>
    <t>NE,NG,AE</t>
  </si>
  <si>
    <t>https://doi.org/10.1109/ICASET.2018.8376780</t>
  </si>
  <si>
    <t>b.shari@wascal-ne.org</t>
  </si>
  <si>
    <t>A Study on Optimal Design Feasibility of Microgrid Power System for Rural Electrification: Amhara Region in Ethiopia</t>
  </si>
  <si>
    <t>Ahunim Abebe et al.</t>
  </si>
  <si>
    <t>To enable optimal power provision and assess feasibility of a microgrid design for rural electrification in Gedro Kebele, Ethiopia.</t>
  </si>
  <si>
    <t>The optimal stand-alone microgrid consists of 7 kW PV, 3 kW wind turbine, 104 kWh battery, and 6 kW converter, supplying 25 kWh/day at a total investment cost of $75,993.</t>
  </si>
  <si>
    <t>Bahir Dar Institute of Technology, Bahir Dar University, Ethiopia</t>
  </si>
  <si>
    <t>https://doi.org/10.51983/ajes-2019.8.3.2064</t>
  </si>
  <si>
    <t>ahunim@gmail.com</t>
  </si>
  <si>
    <t>A Spatially Explicit Planning of Pumped Hydro Energy Storage in Kenya’s Long-Term Decarbonisation Pathways</t>
  </si>
  <si>
    <t>Derya Sadak et al.</t>
  </si>
  <si>
    <t>narrative</t>
  </si>
  <si>
    <t>PyPSA-KE</t>
  </si>
  <si>
    <t>To assess the potential role of pumped hydro energy storage in Kenya's long-term decarbonisation pathways using geospatial analysis and energy system optimisation.</t>
  </si>
  <si>
    <t>Kenya has substantial potential for pumped hydro energy storage, but future storage requirements are highly sensitive to uncertain socio-economic factors.</t>
  </si>
  <si>
    <t>TU Delft, Civil Engineering and Geosciences</t>
  </si>
  <si>
    <t>https://doi.org/10.5194/egusphere-egu26-12682</t>
  </si>
  <si>
    <t>d.sadak@tudelft.nl</t>
  </si>
  <si>
    <t>Mina Ashraf et al.</t>
  </si>
  <si>
    <t>A Solar-Powered Irrigation System for Conserving Water and Energy Consumption in Egypt</t>
  </si>
  <si>
    <t>To simulate and experimentally validate a solar-powered irrigation system that conserves water and energy in Egypt.</t>
  </si>
  <si>
    <t>The solar-powered irrigation system is feasible and conserves water and energy, with a net annual grid energy purchase of 408 kWh.</t>
  </si>
  <si>
    <t>German University In Cairo</t>
  </si>
  <si>
    <t>https://doi.org/10.18178/JOCET.2019.7.6.514</t>
  </si>
  <si>
    <t>mina_ashraf97@hotmail.com</t>
  </si>
  <si>
    <t>A Solar PV System for Industrial Application- A Case Study of a Cement Industry in TANZANIA</t>
  </si>
  <si>
    <t>S Kihwele</t>
  </si>
  <si>
    <t>To assess the technical viability of a 15 MWp behind-the-meter solar PV system designed to cut energy costs, reduce grid reliance, and lower carbon emissions for a Tanzanian cement plant.</t>
  </si>
  <si>
    <t>The 15 MWp solar PV system is technically viable, producing an estimated 12.7 MW of power and 27.77 GWh per year.</t>
  </si>
  <si>
    <t>inclusive industrialisation</t>
  </si>
  <si>
    <t>University of Dar es Salaam</t>
  </si>
  <si>
    <t>https://doi.org/10.65085/2619-8789.1076</t>
  </si>
  <si>
    <t>kihwele2002@yahoo.com</t>
  </si>
  <si>
    <t>A Prefeasibility Analysis of a PV Mini Grid with Ice Plant on Buvu Island in Lake Victoria</t>
  </si>
  <si>
    <t>Jonathan Daglish</t>
  </si>
  <si>
    <t>capacity_expansion, hybrid_optimization</t>
  </si>
  <si>
    <t>To assess the feasibility of a PV mini grid with an ice plant on Buvu Island, Uganda, to provide electricity and flaked ice for fish preservation.</t>
  </si>
  <si>
    <t>The PV mini grid with ice plant is financially viable under base assumptions, with an IRR of 23.5% and NPV of $114,651, but viability hinges on selling at least 1.6 tonnes of ice daily.</t>
  </si>
  <si>
    <t>https://www.diva-portal.org/smash/record.jsf?faces-redirect=true&amp;aq2=%5B%5B%5D%5D&amp;af=%5B%5D&amp;searchType=SIMPLE&amp;sortOrder2=title_sort_asc&amp;query=&amp;language=no&amp;pid=diva2%3A1372692%22&amp;aq=%5B%5B%5D%5D&amp;sf=all&amp;aqe=%5B%5D&amp;sortOrder=author_sort_asc&amp;onlyFullText=false&amp;noOfRows=50&amp;dswid=1325</t>
  </si>
  <si>
    <t>A nexus assessment of Energy and Water in Rwanda</t>
  </si>
  <si>
    <t>Josefine Axelsson, Emelie Johnson</t>
  </si>
  <si>
    <t>OSeMOSYS-OnSSET</t>
  </si>
  <si>
    <t>To investigate hydropower's role in Rwanda's electrification plans and assess climate change impacts on water availability.</t>
  </si>
  <si>
    <t>Hydropower's share varies from 7% to 47% by 2030 depending on electricity demand and climate scenario, and water availability will be insufficient to meet demand after 2026.</t>
  </si>
  <si>
    <t>https://kth.diva-portal.org/smash/record.jsf?pid=diva2%3A1119648&amp;dswid=8009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</si>
</sst>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0"/>
    <numFmt numFmtId="166" formatCode="0.0%"/>
  </numFmts>
  <fonts count="28">
    <font>
      <sz val="11"/>
      <color theme="1"/>
      <name val="Aptos Narrow"/>
      <family val="2"/>
      <scheme val="minor"/>
    </font>
    <font>
      <u/>
      <sz val="11"/>
      <color theme="10"/>
      <name val="Aptos Narrow"/>
      <family val="2"/>
      <scheme val="minor"/>
    </font>
    <font>
      <sz val="14"/>
      <color theme="1"/>
      <name val="Aptos Narrow"/>
      <scheme val="minor"/>
    </font>
    <font>
      <sz val="14"/>
      <color rgb="FF000000"/>
      <name val="Aptos Narrow"/>
      <scheme val="minor"/>
    </font>
    <font>
      <sz val="11"/>
      <color theme="1"/>
      <name val="Aptos Narrow"/>
      <scheme val="minor"/>
    </font>
    <font>
      <b/>
      <sz val="11"/>
      <color theme="1"/>
      <name val="Aptos Narrow"/>
      <family val="2"/>
      <scheme val="minor"/>
    </font>
    <font>
      <sz val="14"/>
      <color theme="1"/>
      <name val="Aptos Narrow"/>
      <family val="2"/>
      <scheme val="minor"/>
    </font>
    <font>
      <u/>
      <sz val="14"/>
      <color theme="10"/>
      <name val="Aptos Narrow"/>
      <family val="2"/>
      <scheme val="minor"/>
    </font>
    <font>
      <sz val="14"/>
      <color rgb="FF000000"/>
      <name val="Aptos Narrow"/>
      <family val="2"/>
      <scheme val="minor"/>
    </font>
    <font>
      <b/>
      <sz val="14"/>
      <color rgb="FF000000"/>
      <name val="Aptos Narrow"/>
      <family val="2"/>
      <scheme val="minor"/>
    </font>
    <font>
      <b/>
      <sz val="12"/>
      <color theme="1"/>
      <name val="Aptos Narrow"/>
      <family val="2"/>
      <scheme val="minor"/>
    </font>
    <font>
      <sz val="11"/>
      <color theme="1"/>
      <name val="Aptos Narrow"/>
      <family val="2"/>
      <scheme val="minor"/>
    </font>
    <font>
      <b/>
      <sz val="18"/>
      <color rgb="FFFFFFFF"/>
      <name val="Aptos Narrow"/>
      <family val="2"/>
      <scheme val="minor"/>
    </font>
    <font>
      <sz val="18"/>
      <color theme="1"/>
      <name val="Aptos Narrow"/>
      <family val="2"/>
      <scheme val="minor"/>
    </font>
    <font>
      <sz val="8"/>
      <name val="Aptos Narrow"/>
      <family val="2"/>
      <scheme val="minor"/>
    </font>
    <font>
      <b/>
      <sz val="10"/>
      <color rgb="FFFFFFFF"/>
      <name val="Calibri"/>
      <family val="2"/>
    </font>
    <font>
      <b/>
      <sz val="11"/>
      <color rgb="FFFFFFFF"/>
      <name val="Aptos Narrow"/>
      <family val="2"/>
      <scheme val="minor"/>
    </font>
    <font>
      <b/>
      <sz val="12"/>
      <color rgb="FFFFFFFF"/>
      <name val="Arial"/>
      <family val="2"/>
    </font>
    <font>
      <sz val="12"/>
      <color theme="1"/>
      <name val="Aptos Narrow"/>
      <family val="2"/>
      <scheme val="minor"/>
    </font>
    <font>
      <sz val="12"/>
      <color rgb="FF000000"/>
      <name val="Aptos Narrow"/>
      <family val="2"/>
      <scheme val="minor"/>
    </font>
    <font>
      <b/>
      <sz val="11"/>
      <color rgb="FFFFFFFF"/>
      <name val="Aptos Narrow"/>
      <scheme val="minor"/>
    </font>
    <font>
      <b/>
      <sz val="11"/>
      <color theme="1"/>
      <name val="Aptos Narrow"/>
      <scheme val="minor"/>
    </font>
    <font>
      <b/>
      <sz val="11"/>
      <color rgb="FF000000"/>
      <name val="Aptos Narrow"/>
      <scheme val="minor"/>
    </font>
    <font>
      <sz val="11"/>
      <color rgb="FF000000"/>
      <name val="Aptos Narrow"/>
      <charset val="1"/>
    </font>
    <font>
      <b/>
      <sz val="11"/>
      <color theme="0"/>
      <name val="Aptos Narrow"/>
      <family val="2"/>
      <scheme val="minor"/>
    </font>
    <font>
      <sz val="11"/>
      <color rgb="FF242424"/>
      <name val="Aptos Narrow"/>
      <family val="2"/>
      <charset val="1"/>
    </font>
    <font>
      <b/>
      <sz val="12"/>
      <color rgb="FF313F50"/>
      <name val="Inherit"/>
    </font>
    <font>
      <sz val="12"/>
      <color rgb="FF212529"/>
      <name val="Inherit"/>
    </font>
  </fonts>
  <fills count="9">
    <fill>
      <patternFill patternType="none"/>
    </fill>
    <fill>
      <patternFill patternType="gray125"/>
    </fill>
    <fill>
      <patternFill patternType="solid">
        <fgColor rgb="FF4472C4"/>
        <bgColor indexed="64"/>
      </patternFill>
    </fill>
    <fill>
      <patternFill patternType="solid">
        <fgColor rgb="FF70AD47"/>
        <bgColor rgb="FF70AD47"/>
      </patternFill>
    </fill>
    <fill>
      <patternFill patternType="solid">
        <fgColor theme="3" tint="0.749992370372631"/>
        <bgColor indexed="64"/>
      </patternFill>
    </fill>
    <fill>
      <patternFill patternType="solid">
        <fgColor rgb="FF1F4E79"/>
        <bgColor indexed="64"/>
      </patternFill>
    </fill>
    <fill>
      <patternFill patternType="solid">
        <fgColor rgb="FF0070C0"/>
        <bgColor indexed="64"/>
      </patternFill>
    </fill>
    <fill>
      <patternFill patternType="solid">
        <fgColor rgb="FFFFFFFF"/>
        <bgColor indexed="64"/>
      </patternFill>
    </fill>
    <fill>
      <patternFill patternType="solid">
        <fgColor rgb="FFECEDF1"/>
        <bgColor indexed="64"/>
      </patternFill>
    </fill>
  </fills>
  <borders count="27">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medium">
        <color rgb="FFDEE2E6"/>
      </left>
      <right style="medium">
        <color rgb="FFDEE2E6"/>
      </right>
      <top style="medium">
        <color rgb="FFDEE2E6"/>
      </top>
      <bottom style="medium">
        <color rgb="FFDEE2E6"/>
      </bottom>
      <diagonal/>
    </border>
    <border>
      <left/>
      <right style="medium">
        <color rgb="FFDEE2E6"/>
      </right>
      <top style="medium">
        <color rgb="FFDEE2E6"/>
      </top>
      <bottom style="medium">
        <color rgb="FFDEE2E6"/>
      </bottom>
      <diagonal/>
    </border>
    <border>
      <left style="medium">
        <color rgb="FFDEE2E6"/>
      </left>
      <right/>
      <top style="medium">
        <color rgb="FFDEE2E6"/>
      </top>
      <bottom style="medium">
        <color rgb="FFDEE2E6"/>
      </bottom>
      <diagonal/>
    </border>
    <border>
      <left/>
      <right style="medium">
        <color rgb="FFD0D4D8"/>
      </right>
      <top/>
      <bottom style="medium">
        <color rgb="FFD0D4D8"/>
      </bottom>
      <diagonal/>
    </border>
    <border>
      <left style="medium">
        <color rgb="FFD0D4D8"/>
      </left>
      <right style="medium">
        <color rgb="FFD0D4D8"/>
      </right>
      <top/>
      <bottom style="medium">
        <color rgb="FFD0D4D8"/>
      </bottom>
      <diagonal/>
    </border>
    <border>
      <left style="medium">
        <color rgb="FFD0D4D8"/>
      </left>
      <right/>
      <top/>
      <bottom style="medium">
        <color rgb="FFD0D4D8"/>
      </bottom>
      <diagonal/>
    </border>
    <border>
      <left/>
      <right style="medium">
        <color rgb="FFDEE2E6"/>
      </right>
      <top style="medium">
        <color rgb="FFDEE2E6"/>
      </top>
      <bottom/>
      <diagonal/>
    </border>
    <border>
      <left style="medium">
        <color rgb="FFDEE2E6"/>
      </left>
      <right style="medium">
        <color rgb="FFDEE2E6"/>
      </right>
      <top style="medium">
        <color rgb="FFDEE2E6"/>
      </top>
      <bottom/>
      <diagonal/>
    </border>
    <border>
      <left style="medium">
        <color rgb="FFDEE2E6"/>
      </left>
      <right/>
      <top style="medium">
        <color rgb="FFDEE2E6"/>
      </top>
      <bottom/>
      <diagonal/>
    </border>
    <border>
      <left/>
      <right style="thin">
        <color rgb="FF000000"/>
      </right>
      <top style="thin">
        <color rgb="FF000000"/>
      </top>
      <bottom/>
      <diagonal/>
    </border>
  </borders>
  <cellStyleXfs count="4">
    <xf numFmtId="0" fontId="0" fillId="0" borderId="0"/>
    <xf numFmtId="9" fontId="11" fillId="0" borderId="0" applyFon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cellStyleXfs>
  <cellXfs count="105">
    <xf numFmtId="0" fontId="0" fillId="0" borderId="0" xfId="0"/>
    <xf numFmtId="0" fontId="2" fillId="0" borderId="0" xfId="0" applyFont="1"/>
    <xf numFmtId="0" fontId="3" fillId="0" borderId="0" xfId="0" applyFont="1"/>
    <xf numFmtId="0" fontId="4" fillId="0" borderId="0" xfId="0" applyFont="1" applyAlignment="1">
      <alignment horizontal="center" vertical="center"/>
    </xf>
    <xf numFmtId="0" fontId="4" fillId="0" borderId="0" xfId="0" applyFont="1"/>
    <xf numFmtId="9" fontId="0" fillId="0" borderId="0" xfId="0" applyNumberFormat="1"/>
    <xf numFmtId="0" fontId="0" fillId="0" borderId="1" xfId="0" applyBorder="1"/>
    <xf numFmtId="0" fontId="5" fillId="0" borderId="1" xfId="0" applyFont="1" applyBorder="1"/>
    <xf numFmtId="0" fontId="6" fillId="0" borderId="1" xfId="0" applyFont="1" applyBorder="1" applyAlignment="1">
      <alignment horizontal="center" vertical="center" wrapText="1"/>
    </xf>
    <xf numFmtId="0" fontId="7" fillId="0" borderId="1" xfId="2" applyFont="1" applyBorder="1" applyAlignment="1">
      <alignment horizontal="center" vertical="center" wrapText="1"/>
    </xf>
    <xf numFmtId="0" fontId="7" fillId="0" borderId="4" xfId="2" applyFon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xf>
    <xf numFmtId="0" fontId="6" fillId="0" borderId="1" xfId="0" applyFont="1" applyBorder="1" applyAlignment="1">
      <alignment horizontal="center" vertical="center"/>
    </xf>
    <xf numFmtId="0" fontId="7" fillId="0" borderId="5" xfId="2" applyFont="1" applyBorder="1" applyAlignment="1">
      <alignment horizontal="center" vertical="center" wrapText="1"/>
    </xf>
    <xf numFmtId="0" fontId="0" fillId="0" borderId="0" xfId="0" applyAlignment="1">
      <alignment vertical="center" wrapText="1"/>
    </xf>
    <xf numFmtId="0" fontId="10" fillId="0" borderId="6" xfId="0" applyFont="1" applyBorder="1" applyAlignment="1">
      <alignment horizontal="center" wrapText="1"/>
    </xf>
    <xf numFmtId="0" fontId="10" fillId="0" borderId="6" xfId="0" applyFont="1" applyBorder="1" applyAlignment="1">
      <alignment horizontal="center" vertical="center" wrapText="1"/>
    </xf>
    <xf numFmtId="0" fontId="0" fillId="0" borderId="0" xfId="0" applyAlignment="1">
      <alignment horizontal="center" vertical="center"/>
    </xf>
    <xf numFmtId="0" fontId="0" fillId="0" borderId="6" xfId="0" applyBorder="1" applyAlignment="1">
      <alignment horizontal="center" vertical="center"/>
    </xf>
    <xf numFmtId="0" fontId="10" fillId="0" borderId="0" xfId="0" applyFont="1" applyAlignment="1">
      <alignment wrapText="1"/>
    </xf>
    <xf numFmtId="0" fontId="0" fillId="0" borderId="6" xfId="0" applyBorder="1"/>
    <xf numFmtId="0" fontId="1" fillId="0" borderId="1" xfId="2" applyBorder="1" applyAlignment="1">
      <alignment horizontal="center" vertical="center" wrapText="1"/>
    </xf>
    <xf numFmtId="0" fontId="0" fillId="0" borderId="0" xfId="0" applyAlignment="1">
      <alignment wrapText="1"/>
    </xf>
    <xf numFmtId="0" fontId="7" fillId="0" borderId="1" xfId="2" applyFont="1" applyFill="1" applyBorder="1" applyAlignment="1">
      <alignment horizontal="center" vertical="center" wrapText="1"/>
    </xf>
    <xf numFmtId="0" fontId="6" fillId="4"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7" fillId="4" borderId="1" xfId="2" applyFont="1" applyFill="1" applyBorder="1" applyAlignment="1">
      <alignment horizontal="center" vertical="center" wrapText="1"/>
    </xf>
    <xf numFmtId="0" fontId="2" fillId="4" borderId="0" xfId="0" applyFont="1" applyFill="1"/>
    <xf numFmtId="0" fontId="12" fillId="2" borderId="3"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3" fillId="0" borderId="0" xfId="0" applyFont="1"/>
    <xf numFmtId="0" fontId="0" fillId="0" borderId="0" xfId="0" applyAlignment="1">
      <alignment vertical="center"/>
    </xf>
    <xf numFmtId="9" fontId="0" fillId="0" borderId="0" xfId="1" applyFont="1" applyBorder="1"/>
    <xf numFmtId="9" fontId="0" fillId="0" borderId="0" xfId="1" applyFont="1"/>
    <xf numFmtId="0" fontId="6" fillId="0" borderId="0" xfId="0" applyFont="1" applyAlignment="1">
      <alignment vertical="center" wrapText="1"/>
    </xf>
    <xf numFmtId="0" fontId="6" fillId="0" borderId="0" xfId="0" applyFont="1" applyAlignment="1">
      <alignment horizontal="center" vertical="center" wrapText="1"/>
    </xf>
    <xf numFmtId="0" fontId="15" fillId="2" borderId="0" xfId="0" applyFont="1" applyFill="1" applyAlignment="1">
      <alignment horizontal="center"/>
    </xf>
    <xf numFmtId="0" fontId="16" fillId="5" borderId="0" xfId="0" applyFont="1" applyFill="1" applyAlignment="1">
      <alignment horizontal="center"/>
    </xf>
    <xf numFmtId="0" fontId="18" fillId="0" borderId="0" xfId="0" applyFont="1" applyAlignment="1">
      <alignment vertical="center" wrapText="1"/>
    </xf>
    <xf numFmtId="0" fontId="19" fillId="0" borderId="0" xfId="0" applyFont="1" applyAlignment="1">
      <alignment vertical="center" wrapText="1"/>
    </xf>
    <xf numFmtId="0" fontId="18" fillId="4" borderId="0" xfId="0" applyFont="1" applyFill="1" applyAlignment="1">
      <alignment vertical="center" wrapText="1"/>
    </xf>
    <xf numFmtId="0" fontId="21" fillId="0" borderId="6" xfId="0" applyFont="1" applyBorder="1" applyAlignment="1">
      <alignment horizontal="center" vertical="center" wrapText="1"/>
    </xf>
    <xf numFmtId="0" fontId="4" fillId="0" borderId="1"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Alignment="1">
      <alignment horizontal="center" vertical="center" wrapText="1"/>
    </xf>
    <xf numFmtId="0" fontId="22" fillId="0" borderId="6" xfId="0" applyFont="1" applyBorder="1" applyAlignment="1">
      <alignment horizontal="center" vertical="center" wrapText="1"/>
    </xf>
    <xf numFmtId="0" fontId="21" fillId="0" borderId="7" xfId="0" applyFont="1" applyBorder="1" applyAlignment="1">
      <alignment horizontal="center" vertical="center" wrapText="1"/>
    </xf>
    <xf numFmtId="0" fontId="22" fillId="0" borderId="7" xfId="0" applyFont="1" applyBorder="1" applyAlignment="1">
      <alignment horizontal="center" vertical="center" wrapText="1"/>
    </xf>
    <xf numFmtId="0" fontId="20" fillId="3" borderId="8" xfId="0" applyFont="1" applyFill="1" applyBorder="1" applyAlignment="1">
      <alignment horizontal="center" vertical="center" wrapText="1"/>
    </xf>
    <xf numFmtId="0" fontId="20" fillId="3" borderId="9" xfId="0" applyFont="1" applyFill="1" applyBorder="1" applyAlignment="1">
      <alignment horizontal="center" vertical="center" wrapText="1"/>
    </xf>
    <xf numFmtId="0" fontId="21"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23" fillId="0" borderId="0" xfId="0" applyFont="1" applyAlignment="1">
      <alignment horizontal="center" vertical="center" wrapText="1"/>
    </xf>
    <xf numFmtId="0" fontId="21" fillId="0" borderId="0" xfId="0" applyFont="1" applyAlignment="1">
      <alignment horizontal="center" vertical="center" wrapText="1"/>
    </xf>
    <xf numFmtId="0" fontId="24" fillId="6" borderId="0" xfId="0" applyFont="1" applyFill="1"/>
    <xf numFmtId="0" fontId="18" fillId="0" borderId="1" xfId="0" applyFont="1" applyBorder="1" applyAlignment="1">
      <alignment vertical="center" wrapText="1"/>
    </xf>
    <xf numFmtId="0" fontId="0" fillId="0" borderId="1" xfId="0" applyBorder="1" applyAlignment="1">
      <alignment horizontal="left" vertical="center" wrapText="1"/>
    </xf>
    <xf numFmtId="0" fontId="18" fillId="0" borderId="1" xfId="0" applyFont="1" applyBorder="1" applyAlignment="1">
      <alignment horizontal="center" vertical="center" wrapText="1"/>
    </xf>
    <xf numFmtId="165" fontId="0" fillId="0" borderId="1" xfId="0" applyNumberFormat="1" applyBorder="1"/>
    <xf numFmtId="1" fontId="0" fillId="0" borderId="1" xfId="0" applyNumberFormat="1" applyBorder="1"/>
    <xf numFmtId="1" fontId="0" fillId="0" borderId="0" xfId="0" applyNumberFormat="1"/>
    <xf numFmtId="49" fontId="0" fillId="0" borderId="0" xfId="0" applyNumberFormat="1" applyAlignment="1">
      <alignment horizontal="center" vertical="center"/>
    </xf>
    <xf numFmtId="0" fontId="18" fillId="0" borderId="12" xfId="0" applyFont="1" applyBorder="1" applyAlignment="1">
      <alignment vertical="center" wrapText="1"/>
    </xf>
    <xf numFmtId="0" fontId="17" fillId="2" borderId="1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15" xfId="0" applyFont="1" applyFill="1" applyBorder="1" applyAlignment="1">
      <alignment horizontal="center" vertical="center" wrapText="1"/>
    </xf>
    <xf numFmtId="0" fontId="18" fillId="0" borderId="5" xfId="0" applyFont="1" applyBorder="1" applyAlignment="1">
      <alignment horizontal="center" vertical="center" wrapText="1"/>
    </xf>
    <xf numFmtId="0" fontId="18" fillId="0" borderId="5" xfId="0" applyFont="1" applyBorder="1" applyAlignment="1">
      <alignment vertical="center" wrapText="1"/>
    </xf>
    <xf numFmtId="0" fontId="25" fillId="0" borderId="0" xfId="0" applyFont="1" applyAlignment="1">
      <alignment horizontal="center" vertical="center"/>
    </xf>
    <xf numFmtId="0" fontId="0" fillId="0" borderId="0" xfId="0" applyAlignment="1">
      <alignment horizontal="center"/>
    </xf>
    <xf numFmtId="0" fontId="27" fillId="7" borderId="18" xfId="0" applyFont="1" applyFill="1" applyBorder="1" applyAlignment="1">
      <alignment horizontal="center" vertical="center" wrapText="1"/>
    </xf>
    <xf numFmtId="0" fontId="27" fillId="7" borderId="17" xfId="0" applyFont="1" applyFill="1" applyBorder="1" applyAlignment="1">
      <alignment horizontal="center" vertical="center" wrapText="1"/>
    </xf>
    <xf numFmtId="0" fontId="27" fillId="7" borderId="19" xfId="0" applyFont="1" applyFill="1" applyBorder="1" applyAlignment="1">
      <alignment horizontal="center" vertical="center" wrapText="1"/>
    </xf>
    <xf numFmtId="0" fontId="27" fillId="7" borderId="23" xfId="0" applyFont="1" applyFill="1" applyBorder="1" applyAlignment="1">
      <alignment horizontal="center" vertical="center" wrapText="1"/>
    </xf>
    <xf numFmtId="0" fontId="27" fillId="7" borderId="24" xfId="0" applyFont="1" applyFill="1" applyBorder="1" applyAlignment="1">
      <alignment horizontal="center" vertical="center" wrapText="1"/>
    </xf>
    <xf numFmtId="0" fontId="27" fillId="7" borderId="25" xfId="0" applyFont="1" applyFill="1" applyBorder="1" applyAlignment="1">
      <alignment horizontal="center" vertical="center" wrapText="1"/>
    </xf>
    <xf numFmtId="0" fontId="26" fillId="8" borderId="20" xfId="0" applyFont="1" applyFill="1" applyBorder="1" applyAlignment="1">
      <alignment horizontal="center" vertical="center" wrapText="1"/>
    </xf>
    <xf numFmtId="0" fontId="26" fillId="8" borderId="21" xfId="0" applyFont="1" applyFill="1" applyBorder="1" applyAlignment="1">
      <alignment horizontal="center" vertical="center" wrapText="1"/>
    </xf>
    <xf numFmtId="0" fontId="26" fillId="8" borderId="22" xfId="0" applyFont="1" applyFill="1" applyBorder="1" applyAlignment="1">
      <alignment horizontal="center" vertical="center" wrapText="1"/>
    </xf>
    <xf numFmtId="0" fontId="18" fillId="0" borderId="13" xfId="0" applyFont="1" applyBorder="1" applyAlignment="1">
      <alignment horizontal="center" vertical="center" wrapText="1"/>
    </xf>
    <xf numFmtId="0" fontId="1" fillId="0" borderId="13" xfId="2" applyBorder="1" applyAlignment="1">
      <alignment horizontal="center" vertical="center" wrapText="1"/>
    </xf>
    <xf numFmtId="0" fontId="18" fillId="0" borderId="16" xfId="0" applyFont="1" applyBorder="1" applyAlignment="1">
      <alignment horizontal="center" vertical="center" wrapText="1"/>
    </xf>
    <xf numFmtId="164" fontId="0" fillId="0" borderId="0" xfId="0" applyNumberFormat="1" applyAlignment="1">
      <alignment horizontal="center"/>
    </xf>
    <xf numFmtId="1" fontId="0" fillId="0" borderId="0" xfId="0" applyNumberFormat="1" applyAlignment="1">
      <alignment horizontal="center" wrapText="1"/>
    </xf>
    <xf numFmtId="0" fontId="0" fillId="0" borderId="12" xfId="0" applyBorder="1"/>
    <xf numFmtId="0" fontId="16" fillId="0" borderId="12" xfId="0" applyFont="1" applyBorder="1" applyAlignment="1">
      <alignment horizontal="center"/>
    </xf>
    <xf numFmtId="0" fontId="16" fillId="0" borderId="1" xfId="0" applyFont="1" applyBorder="1" applyAlignment="1">
      <alignment horizontal="center"/>
    </xf>
    <xf numFmtId="0" fontId="16" fillId="0" borderId="0" xfId="0" applyFont="1" applyAlignment="1">
      <alignment horizontal="center"/>
    </xf>
    <xf numFmtId="9" fontId="18" fillId="0" borderId="1" xfId="0" applyNumberFormat="1" applyFont="1" applyBorder="1" applyAlignment="1">
      <alignment vertical="center" wrapText="1"/>
    </xf>
    <xf numFmtId="0" fontId="18" fillId="0" borderId="15" xfId="0" applyFont="1" applyBorder="1" applyAlignment="1">
      <alignment horizontal="center" vertical="center" wrapText="1"/>
    </xf>
    <xf numFmtId="0" fontId="18" fillId="0" borderId="6" xfId="0" applyFont="1" applyBorder="1" applyAlignment="1">
      <alignment horizontal="center" vertical="center" wrapText="1"/>
    </xf>
    <xf numFmtId="49" fontId="0" fillId="0" borderId="0" xfId="0" applyNumberFormat="1"/>
    <xf numFmtId="0" fontId="16" fillId="0" borderId="1" xfId="0" applyFont="1" applyBorder="1" applyAlignment="1">
      <alignment horizontal="center" wrapText="1"/>
    </xf>
    <xf numFmtId="0" fontId="0" fillId="0" borderId="1" xfId="0" applyBorder="1" applyAlignment="1">
      <alignment wrapText="1"/>
    </xf>
    <xf numFmtId="166" fontId="18" fillId="0" borderId="1" xfId="0" applyNumberFormat="1" applyFont="1" applyBorder="1" applyAlignment="1">
      <alignment vertical="center" wrapText="1"/>
    </xf>
    <xf numFmtId="0" fontId="1" fillId="0" borderId="5" xfId="2" applyBorder="1" applyAlignment="1">
      <alignment horizontal="center" vertical="center" wrapText="1"/>
    </xf>
    <xf numFmtId="0" fontId="18" fillId="0" borderId="26" xfId="0" applyFont="1" applyBorder="1" applyAlignment="1">
      <alignment vertical="center" wrapText="1"/>
    </xf>
    <xf numFmtId="0" fontId="1" fillId="0" borderId="16" xfId="2" applyBorder="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xf>
    <xf numFmtId="0" fontId="1" fillId="0" borderId="1" xfId="3" applyBorder="1" applyAlignment="1">
      <alignment horizontal="center" vertical="center" wrapText="1"/>
    </xf>
    <xf numFmtId="0" fontId="1" fillId="0" borderId="13" xfId="3" applyBorder="1" applyAlignment="1">
      <alignment horizontal="center" vertical="center" wrapText="1"/>
    </xf>
    <xf numFmtId="0" fontId="0" fillId="0" borderId="0" xfId="0" applyNumberFormat="1" applyAlignment="1">
      <alignment horizontal="center" vertical="center"/>
    </xf>
    <xf numFmtId="0" fontId="0" fillId="0" borderId="0" xfId="0" applyAlignment="1">
      <alignment horizontal="center" vertical="center"/>
    </xf>
  </cellXfs>
  <cellStyles count="4">
    <cellStyle name="Hyperlink" xfId="2" xr:uid="{00000000-000B-0000-0000-000008000000}"/>
    <cellStyle name="Lien hypertexte" xfId="3" builtinId="8"/>
    <cellStyle name="Normal" xfId="0" builtinId="0"/>
    <cellStyle name="Pourcentage" xfId="1" builtinId="5"/>
  </cellStyles>
  <dxfs count="146">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left style="thin">
          <color auto="1"/>
        </left>
        <top style="thin">
          <color auto="1"/>
        </top>
        <bottom style="thin">
          <color auto="1"/>
        </bottom>
      </border>
    </dxf>
    <dxf>
      <font>
        <strike val="0"/>
        <outline val="0"/>
        <shadow val="0"/>
        <vertAlign val="baseline"/>
        <sz val="14"/>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8"/>
        <color rgb="FFFFFFFF"/>
        <name val="Aptos Narrow"/>
        <scheme val="minor"/>
      </font>
      <fill>
        <patternFill patternType="solid">
          <fgColor indexed="64"/>
          <bgColor rgb="FF4472C4"/>
        </patternFill>
      </fill>
      <alignment horizontal="center" vertical="center" textRotation="0" wrapText="1" 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rgb="FFFFFFFF"/>
        <name val="Aptos Narrow"/>
        <scheme val="minor"/>
      </font>
      <fill>
        <patternFill patternType="solid">
          <fgColor rgb="FF70AD47"/>
          <bgColor rgb="FF70AD47"/>
        </patternFill>
      </fill>
      <alignment horizontal="center" vertical="center"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right style="medium">
          <color rgb="FFDEE2E6"/>
        </right>
        <top style="medium">
          <color rgb="FFDEE2E6"/>
        </top>
        <bottom style="medium">
          <color rgb="FFDEE2E6"/>
        </bottom>
      </border>
    </dxf>
    <dxf>
      <border outline="0">
        <top style="medium">
          <color rgb="FFDEE2E6"/>
        </top>
      </border>
    </dxf>
    <dxf>
      <border outline="0">
        <left style="medium">
          <color rgb="FFDEE2E6"/>
        </left>
        <right style="medium">
          <color rgb="FFDEE2E6"/>
        </right>
        <top style="medium">
          <color rgb="FFDEE2E6"/>
        </top>
        <bottom style="medium">
          <color rgb="FFDEE2E6"/>
        </bottom>
      </border>
    </dxf>
    <dxf>
      <alignment horizontal="center" vertical="center" textRotation="0" indent="0" justifyLastLine="0" shrinkToFit="0" readingOrder="0"/>
    </dxf>
    <dxf>
      <border outline="0">
        <bottom style="medium">
          <color rgb="FFD0D4D8"/>
        </bottom>
      </border>
    </dxf>
    <dxf>
      <font>
        <b/>
        <i val="0"/>
        <strike val="0"/>
        <condense val="0"/>
        <extend val="0"/>
        <outline val="0"/>
        <shadow val="0"/>
        <u val="none"/>
        <vertAlign val="baseline"/>
        <sz val="12"/>
        <color rgb="FF313F50"/>
        <name val="Inherit"/>
        <scheme val="none"/>
      </font>
      <fill>
        <patternFill patternType="solid">
          <fgColor indexed="64"/>
          <bgColor rgb="FFECEDF1"/>
        </patternFill>
      </fill>
      <alignment horizontal="center" vertical="center" textRotation="0" wrapText="1" indent="0" justifyLastLine="0" shrinkToFit="0" readingOrder="0"/>
      <border diagonalUp="0" diagonalDown="0" outline="0">
        <left style="medium">
          <color rgb="FFD0D4D8"/>
        </left>
        <right style="medium">
          <color rgb="FFD0D4D8"/>
        </right>
        <top/>
        <bottom/>
      </border>
    </dxf>
    <dxf>
      <numFmt numFmtId="1" formatCode="0"/>
    </dxf>
    <dxf>
      <numFmt numFmtId="1" formatCode="0"/>
    </dxf>
    <dxf>
      <numFmt numFmtId="1" formatCode="0"/>
    </dxf>
    <dxf>
      <border diagonalUp="0" diagonalDown="0">
        <left style="thin">
          <color rgb="FF000000"/>
        </left>
        <right style="thin">
          <color rgb="FF000000"/>
        </right>
        <top style="thin">
          <color rgb="FF000000"/>
        </top>
        <bottom style="thin">
          <color rgb="FF000000"/>
        </bottom>
        <vertical/>
        <horizontal/>
      </border>
    </dxf>
    <dxf>
      <numFmt numFmtId="1" formatCode="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numFmt numFmtId="1" formatCode="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numFmt numFmtId="165" formatCode="&quot;€&quot;#,##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alignmen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diagonalUp="0" diagonalDown="0">
        <left/>
        <right style="thin">
          <color rgb="FF000000"/>
        </right>
        <top style="thin">
          <color rgb="FF000000"/>
        </top>
        <bottom style="thin">
          <color rgb="FF000000"/>
        </bottom>
        <vertical/>
        <horizontal/>
      </border>
    </dxf>
    <dxf>
      <border outline="0">
        <left style="thin">
          <color rgb="FF000000"/>
        </left>
      </border>
    </dxf>
    <dxf>
      <font>
        <b/>
        <i val="0"/>
        <strike val="0"/>
        <condense val="0"/>
        <extend val="0"/>
        <outline val="0"/>
        <shadow val="0"/>
        <u val="none"/>
        <vertAlign val="baseline"/>
        <sz val="11"/>
        <color rgb="FFFFFFFF"/>
        <name val="Aptos Narrow"/>
        <family val="2"/>
        <scheme val="minor"/>
      </font>
      <fill>
        <patternFill patternType="solid">
          <fgColor indexed="64"/>
          <bgColor rgb="FF4472C4"/>
        </patternFill>
      </fill>
      <alignment horizontal="center" vertical="bottom" textRotation="0" wrapText="0" indent="0" justifyLastLine="0" shrinkToFit="0" readingOrder="0"/>
    </dxf>
    <dxf>
      <numFmt numFmtId="0" formatCode="General"/>
      <alignment horizontal="center" vertical="center"/>
    </dxf>
    <dxf>
      <numFmt numFmtId="0" formatCode="General"/>
      <alignment horizontal="center" vertical="center" textRotation="0" wrapText="0" indent="0" justifyLastLine="0" shrinkToFit="0" readingOrder="0"/>
    </dxf>
    <dxf>
      <alignment horizontal="center" vertical="center"/>
    </dxf>
    <dxf>
      <numFmt numFmtId="30" formatCode="@"/>
      <alignment horizontal="center" vertical="center" textRotation="0" wrapText="0" indent="0" justifyLastLine="0" shrinkToFit="0" readingOrder="0"/>
    </dxf>
    <dxf>
      <numFmt numFmtId="0" formatCode="General"/>
      <alignment horizontal="center" vertical="center"/>
    </dxf>
    <dxf>
      <alignment horizontal="center" vertical="center"/>
    </dxf>
    <dxf>
      <alignment horizontal="center" vertical="cent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2"/>
        <color rgb="FFFFFFFF"/>
        <name val="Arial"/>
        <family val="2"/>
        <scheme val="none"/>
      </font>
      <fill>
        <patternFill patternType="solid">
          <fgColor indexed="64"/>
          <bgColor rgb="FF4472C4"/>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Tools/model</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distribution_tool!$B$1</c:f>
              <c:strCache>
                <c:ptCount val="1"/>
                <c:pt idx="0">
                  <c:v>Nombre</c:v>
                </c:pt>
              </c:strCache>
            </c:strRef>
          </c:tx>
          <c:dPt>
            <c:idx val="0"/>
            <c:bubble3D val="0"/>
            <c:spPr>
              <a:solidFill>
                <a:srgbClr val="637CEF"/>
              </a:solidFill>
              <a:ln w="19050">
                <a:solidFill>
                  <a:schemeClr val="lt1"/>
                </a:solidFill>
              </a:ln>
              <a:effectLst/>
            </c:spPr>
            <c:extLst>
              <c:ext xmlns:c16="http://schemas.microsoft.com/office/drawing/2014/chart" uri="{C3380CC4-5D6E-409C-BE32-E72D297353CC}">
                <c16:uniqueId val="{00000001-B877-4D85-9160-5A0E8C088130}"/>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B877-4D85-9160-5A0E8C088130}"/>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B877-4D85-9160-5A0E8C088130}"/>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B877-4D85-9160-5A0E8C088130}"/>
              </c:ext>
            </c:extLst>
          </c:dPt>
          <c:dPt>
            <c:idx val="4"/>
            <c:bubble3D val="0"/>
            <c:spPr>
              <a:solidFill>
                <a:srgbClr val="13A10E"/>
              </a:solidFill>
              <a:ln w="19050">
                <a:solidFill>
                  <a:schemeClr val="lt1"/>
                </a:solidFill>
              </a:ln>
              <a:effectLst/>
            </c:spPr>
            <c:extLst>
              <c:ext xmlns:c16="http://schemas.microsoft.com/office/drawing/2014/chart" uri="{C3380CC4-5D6E-409C-BE32-E72D297353CC}">
                <c16:uniqueId val="{00000009-B877-4D85-9160-5A0E8C088130}"/>
              </c:ext>
            </c:extLst>
          </c:dPt>
          <c:dPt>
            <c:idx val="5"/>
            <c:bubble3D val="0"/>
            <c:spPr>
              <a:solidFill>
                <a:srgbClr val="3A96DD"/>
              </a:solidFill>
              <a:ln w="19050">
                <a:solidFill>
                  <a:schemeClr val="lt1"/>
                </a:solidFill>
              </a:ln>
              <a:effectLst/>
            </c:spPr>
            <c:extLst>
              <c:ext xmlns:c16="http://schemas.microsoft.com/office/drawing/2014/chart" uri="{C3380CC4-5D6E-409C-BE32-E72D297353CC}">
                <c16:uniqueId val="{0000000B-B877-4D85-9160-5A0E8C088130}"/>
              </c:ext>
            </c:extLst>
          </c:dPt>
          <c:dPt>
            <c:idx val="6"/>
            <c:bubble3D val="0"/>
            <c:spPr>
              <a:solidFill>
                <a:srgbClr val="CA5010"/>
              </a:solidFill>
              <a:ln w="19050">
                <a:solidFill>
                  <a:schemeClr val="lt1"/>
                </a:solidFill>
              </a:ln>
              <a:effectLst/>
            </c:spPr>
            <c:extLst>
              <c:ext xmlns:c16="http://schemas.microsoft.com/office/drawing/2014/chart" uri="{C3380CC4-5D6E-409C-BE32-E72D297353CC}">
                <c16:uniqueId val="{0000000D-B877-4D85-9160-5A0E8C088130}"/>
              </c:ext>
            </c:extLst>
          </c:dPt>
          <c:dPt>
            <c:idx val="7"/>
            <c:bubble3D val="0"/>
            <c:spPr>
              <a:solidFill>
                <a:srgbClr val="57811B"/>
              </a:solidFill>
              <a:ln w="19050">
                <a:solidFill>
                  <a:schemeClr val="lt1"/>
                </a:solidFill>
              </a:ln>
              <a:effectLst/>
            </c:spPr>
            <c:extLst>
              <c:ext xmlns:c16="http://schemas.microsoft.com/office/drawing/2014/chart" uri="{C3380CC4-5D6E-409C-BE32-E72D297353CC}">
                <c16:uniqueId val="{0000000F-B877-4D85-9160-5A0E8C088130}"/>
              </c:ext>
            </c:extLst>
          </c:dPt>
          <c:dPt>
            <c:idx val="8"/>
            <c:bubble3D val="0"/>
            <c:spPr>
              <a:solidFill>
                <a:srgbClr val="B146C2"/>
              </a:solidFill>
              <a:ln w="19050">
                <a:solidFill>
                  <a:schemeClr val="lt1"/>
                </a:solidFill>
              </a:ln>
              <a:effectLst/>
            </c:spPr>
            <c:extLst>
              <c:ext xmlns:c16="http://schemas.microsoft.com/office/drawing/2014/chart" uri="{C3380CC4-5D6E-409C-BE32-E72D297353CC}">
                <c16:uniqueId val="{00000011-B877-4D85-9160-5A0E8C088130}"/>
              </c:ext>
            </c:extLst>
          </c:dPt>
          <c:dPt>
            <c:idx val="9"/>
            <c:bubble3D val="0"/>
            <c:spPr>
              <a:solidFill>
                <a:srgbClr val="AE8C00"/>
              </a:solidFill>
              <a:ln w="19050">
                <a:solidFill>
                  <a:schemeClr val="lt1"/>
                </a:solidFill>
              </a:ln>
              <a:effectLst/>
            </c:spPr>
            <c:extLst>
              <c:ext xmlns:c16="http://schemas.microsoft.com/office/drawing/2014/chart" uri="{C3380CC4-5D6E-409C-BE32-E72D297353CC}">
                <c16:uniqueId val="{00000013-627D-42DB-A2AF-99F5B670433E}"/>
              </c:ext>
            </c:extLst>
          </c:dPt>
          <c:dPt>
            <c:idx val="10"/>
            <c:bubble3D val="0"/>
            <c:spPr>
              <a:solidFill>
                <a:srgbClr val="AE8C00"/>
              </a:solidFill>
              <a:ln w="19050">
                <a:solidFill>
                  <a:schemeClr val="lt1"/>
                </a:solidFill>
              </a:ln>
              <a:effectLst/>
            </c:spPr>
            <c:extLst>
              <c:ext xmlns:c16="http://schemas.microsoft.com/office/drawing/2014/chart" uri="{C3380CC4-5D6E-409C-BE32-E72D297353CC}">
                <c16:uniqueId val="{00000015-627D-42DB-A2AF-99F5B670433E}"/>
              </c:ext>
            </c:extLst>
          </c:dPt>
          <c:dPt>
            <c:idx val="11"/>
            <c:bubble3D val="0"/>
            <c:spPr>
              <a:solidFill>
                <a:srgbClr val="637CEF"/>
              </a:solidFill>
              <a:ln w="19050">
                <a:solidFill>
                  <a:schemeClr val="lt1"/>
                </a:solidFill>
              </a:ln>
              <a:effectLst/>
            </c:spPr>
            <c:extLst>
              <c:ext xmlns:c16="http://schemas.microsoft.com/office/drawing/2014/chart" uri="{C3380CC4-5D6E-409C-BE32-E72D297353CC}">
                <c16:uniqueId val="{00000017-627D-42DB-A2AF-99F5B670433E}"/>
              </c:ext>
            </c:extLst>
          </c:dPt>
          <c:dPt>
            <c:idx val="12"/>
            <c:bubble3D val="0"/>
            <c:spPr>
              <a:solidFill>
                <a:srgbClr val="EE5FB7"/>
              </a:solidFill>
              <a:ln w="19050">
                <a:solidFill>
                  <a:schemeClr val="lt1"/>
                </a:solidFill>
              </a:ln>
              <a:effectLst/>
            </c:spPr>
            <c:extLst>
              <c:ext xmlns:c16="http://schemas.microsoft.com/office/drawing/2014/chart" uri="{C3380CC4-5D6E-409C-BE32-E72D297353CC}">
                <c16:uniqueId val="{00000019-627D-42DB-A2AF-99F5B67043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distribution_tool!$A$2:$A$14</c:f>
              <c:strCache>
                <c:ptCount val="13"/>
                <c:pt idx="0">
                  <c:v>OSeMOSYS</c:v>
                </c:pt>
                <c:pt idx="1">
                  <c:v>LEAP</c:v>
                </c:pt>
                <c:pt idx="2">
                  <c:v>TIMES/MARKAL</c:v>
                </c:pt>
                <c:pt idx="3">
                  <c:v>MESSAGE/SPLAT</c:v>
                </c:pt>
                <c:pt idx="4">
                  <c:v>ONSSET</c:v>
                </c:pt>
                <c:pt idx="5">
                  <c:v>GIS based tool</c:v>
                </c:pt>
                <c:pt idx="6">
                  <c:v>HOMER</c:v>
                </c:pt>
                <c:pt idx="7">
                  <c:v>PLEXOS</c:v>
                </c:pt>
                <c:pt idx="8">
                  <c:v>CERC</c:v>
                </c:pt>
                <c:pt idx="9">
                  <c:v>Flextool</c:v>
                </c:pt>
                <c:pt idx="10">
                  <c:v>PyPSA</c:v>
                </c:pt>
                <c:pt idx="11">
                  <c:v>Hybrid</c:v>
                </c:pt>
                <c:pt idx="12">
                  <c:v>Others</c:v>
                </c:pt>
              </c:strCache>
            </c:strRef>
          </c:cat>
          <c:val>
            <c:numRef>
              <c:f>distribution_tool!$B$2:$B$14</c:f>
              <c:numCache>
                <c:formatCode>General</c:formatCode>
                <c:ptCount val="13"/>
                <c:pt idx="0">
                  <c:v>12</c:v>
                </c:pt>
                <c:pt idx="1">
                  <c:v>8</c:v>
                </c:pt>
                <c:pt idx="2">
                  <c:v>6</c:v>
                </c:pt>
                <c:pt idx="3">
                  <c:v>5</c:v>
                </c:pt>
                <c:pt idx="4">
                  <c:v>4</c:v>
                </c:pt>
                <c:pt idx="5">
                  <c:v>4</c:v>
                </c:pt>
                <c:pt idx="6">
                  <c:v>2</c:v>
                </c:pt>
                <c:pt idx="7">
                  <c:v>2</c:v>
                </c:pt>
                <c:pt idx="8">
                  <c:v>1</c:v>
                </c:pt>
                <c:pt idx="9">
                  <c:v>1</c:v>
                </c:pt>
                <c:pt idx="10">
                  <c:v>1</c:v>
                </c:pt>
                <c:pt idx="11">
                  <c:v>11</c:v>
                </c:pt>
                <c:pt idx="12">
                  <c:v>9</c:v>
                </c:pt>
              </c:numCache>
            </c:numRef>
          </c:val>
          <c:extLst>
            <c:ext xmlns:c16="http://schemas.microsoft.com/office/drawing/2014/chart" uri="{C3380CC4-5D6E-409C-BE32-E72D297353CC}">
              <c16:uniqueId val="{00000003-7238-41BD-BA64-36A9B0F1424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Time period of publications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distribution_tool!$B$32</c:f>
              <c:strCache>
                <c:ptCount val="1"/>
                <c:pt idx="0">
                  <c:v>Number</c:v>
                </c:pt>
              </c:strCache>
            </c:strRef>
          </c:tx>
          <c:spPr>
            <a:solidFill>
              <a:schemeClr val="accent1"/>
            </a:solidFill>
            <a:ln>
              <a:noFill/>
            </a:ln>
            <a:effectLst/>
            <a:sp3d/>
          </c:spPr>
          <c:invertIfNegative val="0"/>
          <c:cat>
            <c:numRef>
              <c:f>distribution_tool!$A$33:$A$48</c:f>
              <c:numCache>
                <c:formatCode>General</c:formatCod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numCache>
            </c:numRef>
          </c:cat>
          <c:val>
            <c:numRef>
              <c:f>distribution_tool!$B$33:$B$48</c:f>
              <c:numCache>
                <c:formatCode>General</c:formatCode>
                <c:ptCount val="16"/>
                <c:pt idx="0">
                  <c:v>2</c:v>
                </c:pt>
                <c:pt idx="1">
                  <c:v>0</c:v>
                </c:pt>
                <c:pt idx="2">
                  <c:v>1</c:v>
                </c:pt>
                <c:pt idx="3">
                  <c:v>0</c:v>
                </c:pt>
                <c:pt idx="4">
                  <c:v>1</c:v>
                </c:pt>
                <c:pt idx="5">
                  <c:v>0</c:v>
                </c:pt>
                <c:pt idx="6">
                  <c:v>4</c:v>
                </c:pt>
                <c:pt idx="7">
                  <c:v>8</c:v>
                </c:pt>
                <c:pt idx="8">
                  <c:v>5</c:v>
                </c:pt>
                <c:pt idx="9">
                  <c:v>4</c:v>
                </c:pt>
                <c:pt idx="10">
                  <c:v>2</c:v>
                </c:pt>
                <c:pt idx="11">
                  <c:v>11</c:v>
                </c:pt>
                <c:pt idx="12">
                  <c:v>11</c:v>
                </c:pt>
                <c:pt idx="13">
                  <c:v>8</c:v>
                </c:pt>
                <c:pt idx="14">
                  <c:v>8</c:v>
                </c:pt>
                <c:pt idx="15">
                  <c:v>3</c:v>
                </c:pt>
              </c:numCache>
            </c:numRef>
          </c:val>
          <c:extLst>
            <c:ext xmlns:c16="http://schemas.microsoft.com/office/drawing/2014/chart" uri="{C3380CC4-5D6E-409C-BE32-E72D297353CC}">
              <c16:uniqueId val="{00000000-B762-4333-8095-C8AACE2D882F}"/>
            </c:ext>
          </c:extLst>
        </c:ser>
        <c:dLbls>
          <c:showLegendKey val="0"/>
          <c:showVal val="0"/>
          <c:showCatName val="0"/>
          <c:showSerName val="0"/>
          <c:showPercent val="0"/>
          <c:showBubbleSize val="0"/>
        </c:dLbls>
        <c:gapWidth val="150"/>
        <c:shape val="box"/>
        <c:axId val="1029127520"/>
        <c:axId val="1029127040"/>
        <c:axId val="0"/>
      </c:bar3DChart>
      <c:catAx>
        <c:axId val="1029127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040"/>
        <c:crosses val="autoZero"/>
        <c:auto val="1"/>
        <c:lblAlgn val="ctr"/>
        <c:lblOffset val="100"/>
        <c:tickLblSkip val="1"/>
        <c:tickMarkSkip val="4"/>
        <c:noMultiLvlLbl val="0"/>
      </c:catAx>
      <c:valAx>
        <c:axId val="102912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Number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4C-4198-924F-6F6CEE6249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4C-4198-924F-6F6CEE6249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4C-4198-924F-6F6CEE624938}"/>
              </c:ext>
            </c:extLst>
          </c:dPt>
          <c:cat>
            <c:strRef>
              <c:f>distribution_tool!$A$54:$A$56</c:f>
              <c:strCache>
                <c:ptCount val="3"/>
                <c:pt idx="0">
                  <c:v>Proprietary</c:v>
                </c:pt>
                <c:pt idx="1">
                  <c:v>Open source</c:v>
                </c:pt>
                <c:pt idx="2">
                  <c:v>Hybrid</c:v>
                </c:pt>
              </c:strCache>
            </c:strRef>
          </c:cat>
          <c:val>
            <c:numRef>
              <c:f>distribution_tool!$B$54:$B$56</c:f>
              <c:numCache>
                <c:formatCode>General</c:formatCode>
                <c:ptCount val="3"/>
                <c:pt idx="0">
                  <c:v>32</c:v>
                </c:pt>
                <c:pt idx="1">
                  <c:v>30</c:v>
                </c:pt>
                <c:pt idx="2">
                  <c:v>5</c:v>
                </c:pt>
              </c:numCache>
            </c:numRef>
          </c:val>
          <c:extLst>
            <c:ext xmlns:c16="http://schemas.microsoft.com/office/drawing/2014/chart" uri="{C3380CC4-5D6E-409C-BE32-E72D297353CC}">
              <c16:uniqueId val="{00000000-273E-4877-84D4-A98F91A6636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availability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distribution_tool!$B$61</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4B-459D-8554-9F232490EB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4B-459D-8554-9F232490EB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4B-459D-8554-9F232490EBD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distribution_tool!$A$62:$A$64</c:f>
              <c:strCache>
                <c:ptCount val="3"/>
                <c:pt idx="0">
                  <c:v>Open/Public repositery</c:v>
                </c:pt>
                <c:pt idx="1">
                  <c:v>Public secondary sources (reports, etc..)</c:v>
                </c:pt>
                <c:pt idx="2">
                  <c:v>Institutional / Restricted</c:v>
                </c:pt>
              </c:strCache>
            </c:strRef>
          </c:cat>
          <c:val>
            <c:numRef>
              <c:f>distribution_tool!$B$62:$B$64</c:f>
              <c:numCache>
                <c:formatCode>General</c:formatCode>
                <c:ptCount val="3"/>
                <c:pt idx="0">
                  <c:v>28</c:v>
                </c:pt>
                <c:pt idx="1">
                  <c:v>20</c:v>
                </c:pt>
                <c:pt idx="2">
                  <c:v>19</c:v>
                </c:pt>
              </c:numCache>
            </c:numRef>
          </c:val>
          <c:extLst>
            <c:ext xmlns:c16="http://schemas.microsoft.com/office/drawing/2014/chart" uri="{C3380CC4-5D6E-409C-BE32-E72D297353CC}">
              <c16:uniqueId val="{00000000-1E9F-4579-87FC-C6A262419CA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Geographical distribution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countries_study!$B$1</c:f>
              <c:strCache>
                <c:ptCount val="1"/>
                <c:pt idx="0">
                  <c:v>Pourcentage</c:v>
                </c:pt>
              </c:strCache>
            </c:strRef>
          </c:tx>
          <c:explosion val="2"/>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970-48F7-8B77-6331D64429F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70-48F7-8B77-6331D64429F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70-48F7-8B77-6331D64429F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970-48F7-8B77-6331D64429F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countries_study!$A$2:$A$5</c:f>
              <c:strCache>
                <c:ptCount val="4"/>
                <c:pt idx="0">
                  <c:v>Continental</c:v>
                </c:pt>
                <c:pt idx="1">
                  <c:v>Regional</c:v>
                </c:pt>
                <c:pt idx="2">
                  <c:v>Country</c:v>
                </c:pt>
                <c:pt idx="3">
                  <c:v>Rural</c:v>
                </c:pt>
              </c:strCache>
            </c:strRef>
          </c:cat>
          <c:val>
            <c:numRef>
              <c:f>countries_study!$B$2:$B$5</c:f>
              <c:numCache>
                <c:formatCode>General</c:formatCode>
                <c:ptCount val="4"/>
                <c:pt idx="0">
                  <c:v>9</c:v>
                </c:pt>
                <c:pt idx="1">
                  <c:v>9</c:v>
                </c:pt>
                <c:pt idx="2">
                  <c:v>45</c:v>
                </c:pt>
                <c:pt idx="3">
                  <c:v>3</c:v>
                </c:pt>
              </c:numCache>
            </c:numRef>
          </c:val>
          <c:extLst>
            <c:ext xmlns:c16="http://schemas.microsoft.com/office/drawing/2014/chart" uri="{C3380CC4-5D6E-409C-BE32-E72D297353CC}">
              <c16:uniqueId val="{00000000-B1D1-4618-85AA-FD7784B7AB3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Distribution per region</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countries_study!$B$9</c:f>
              <c:strCache>
                <c:ptCount val="1"/>
                <c:pt idx="0">
                  <c:v>Pourcentage</c:v>
                </c:pt>
              </c:strCache>
            </c:strRef>
          </c:tx>
          <c:explosion val="2"/>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067-455F-A266-DFD782322FB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067-455F-A266-DFD782322FB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067-455F-A266-DFD782322FB1}"/>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067-455F-A266-DFD782322FB1}"/>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067-455F-A266-DFD782322FB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067-455F-A266-DFD782322F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067-455F-A266-DFD782322FB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067-455F-A266-DFD782322FB1}"/>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067-455F-A266-DFD782322FB1}"/>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C067-455F-A266-DFD782322FB1}"/>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countries_study!$A$10:$A$14</c:f>
              <c:strCache>
                <c:ptCount val="5"/>
                <c:pt idx="0">
                  <c:v>West africa</c:v>
                </c:pt>
                <c:pt idx="1">
                  <c:v>South Africa</c:v>
                </c:pt>
                <c:pt idx="2">
                  <c:v>Central Africa</c:v>
                </c:pt>
                <c:pt idx="3">
                  <c:v>East Africa</c:v>
                </c:pt>
                <c:pt idx="4">
                  <c:v>North Africa</c:v>
                </c:pt>
              </c:strCache>
            </c:strRef>
          </c:cat>
          <c:val>
            <c:numRef>
              <c:f>countries_study!$B$10:$B$14</c:f>
              <c:numCache>
                <c:formatCode>General</c:formatCode>
                <c:ptCount val="5"/>
                <c:pt idx="0">
                  <c:v>14</c:v>
                </c:pt>
                <c:pt idx="1">
                  <c:v>6</c:v>
                </c:pt>
                <c:pt idx="2">
                  <c:v>3</c:v>
                </c:pt>
                <c:pt idx="3">
                  <c:v>13</c:v>
                </c:pt>
                <c:pt idx="4">
                  <c:v>10</c:v>
                </c:pt>
              </c:numCache>
            </c:numRef>
          </c:val>
          <c:extLst>
            <c:ext xmlns:c16="http://schemas.microsoft.com/office/drawing/2014/chart" uri="{C3380CC4-5D6E-409C-BE32-E72D297353CC}">
              <c16:uniqueId val="{00000000-05A1-4669-BCAF-1CEE0EF9828C}"/>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models</a:t>
            </a:r>
            <a:r>
              <a:rPr lang="fr-FR" baseline="0"/>
              <a:t> developers origin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countries_study!$B$202</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65-4907-9624-E672B99F53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65-4907-9624-E672B99F53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D65-4907-9624-E672B99F536A}"/>
              </c:ext>
            </c:extLst>
          </c:dPt>
          <c:dLbls>
            <c:dLbl>
              <c:idx val="0"/>
              <c:layout>
                <c:manualLayout>
                  <c:x val="5.9134733158355206E-2"/>
                  <c:y val="2.09346748323126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65-4907-9624-E672B99F536A}"/>
                </c:ext>
              </c:extLst>
            </c:dLbl>
            <c:dLbl>
              <c:idx val="1"/>
              <c:layout>
                <c:manualLayout>
                  <c:x val="0.10826859142607174"/>
                  <c:y val="-7.6443934091571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65-4907-9624-E672B99F536A}"/>
                </c:ext>
              </c:extLst>
            </c:dLbl>
            <c:dLbl>
              <c:idx val="2"/>
              <c:layout>
                <c:manualLayout>
                  <c:x val="-2.866065179352581E-2"/>
                  <c:y val="-8.90933945756779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D65-4907-9624-E672B99F53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countries_study!$A$203:$A$205</c:f>
              <c:strCache>
                <c:ptCount val="3"/>
                <c:pt idx="0">
                  <c:v>Local</c:v>
                </c:pt>
                <c:pt idx="1">
                  <c:v>Co-developed</c:v>
                </c:pt>
                <c:pt idx="2">
                  <c:v>Abroad</c:v>
                </c:pt>
              </c:strCache>
            </c:strRef>
          </c:cat>
          <c:val>
            <c:numRef>
              <c:f>countries_study!$B$203:$B$205</c:f>
              <c:numCache>
                <c:formatCode>General</c:formatCode>
                <c:ptCount val="3"/>
                <c:pt idx="0">
                  <c:v>17</c:v>
                </c:pt>
                <c:pt idx="1">
                  <c:v>20</c:v>
                </c:pt>
                <c:pt idx="2">
                  <c:v>30</c:v>
                </c:pt>
              </c:numCache>
            </c:numRef>
          </c:val>
          <c:extLst>
            <c:ext xmlns:c16="http://schemas.microsoft.com/office/drawing/2014/chart" uri="{C3380CC4-5D6E-409C-BE32-E72D297353CC}">
              <c16:uniqueId val="{00000000-5D65-4907-9624-E672B99F536A}"/>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Technology included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analysis!$B$2</c:f>
              <c:strCache>
                <c:ptCount val="1"/>
                <c:pt idx="0">
                  <c:v>Nombre</c:v>
                </c:pt>
              </c:strCache>
            </c:strRef>
          </c:tx>
          <c:spPr>
            <a:solidFill>
              <a:schemeClr val="accent1"/>
            </a:solidFill>
            <a:ln>
              <a:noFill/>
            </a:ln>
            <a:effectLst/>
            <a:sp3d/>
          </c:spPr>
          <c:invertIfNegative val="0"/>
          <c:cat>
            <c:strRef>
              <c:f>analysis!$A$3:$A$12</c:f>
              <c:strCache>
                <c:ptCount val="9"/>
                <c:pt idx="0">
                  <c:v>hydro</c:v>
                </c:pt>
                <c:pt idx="1">
                  <c:v>solar </c:v>
                </c:pt>
                <c:pt idx="2">
                  <c:v>wind</c:v>
                </c:pt>
                <c:pt idx="3">
                  <c:v>biomass</c:v>
                </c:pt>
                <c:pt idx="4">
                  <c:v>Nuclear </c:v>
                </c:pt>
                <c:pt idx="5">
                  <c:v>Geothermal</c:v>
                </c:pt>
                <c:pt idx="6">
                  <c:v>Fossil Fuels</c:v>
                </c:pt>
                <c:pt idx="7">
                  <c:v>H2</c:v>
                </c:pt>
                <c:pt idx="8">
                  <c:v>coal</c:v>
                </c:pt>
              </c:strCache>
            </c:strRef>
          </c:cat>
          <c:val>
            <c:numRef>
              <c:f>analysis!$B$3:$B$12</c:f>
              <c:numCache>
                <c:formatCode>General</c:formatCode>
                <c:ptCount val="10"/>
                <c:pt idx="0">
                  <c:v>61</c:v>
                </c:pt>
                <c:pt idx="1">
                  <c:v>61</c:v>
                </c:pt>
                <c:pt idx="2">
                  <c:v>59</c:v>
                </c:pt>
                <c:pt idx="3">
                  <c:v>38</c:v>
                </c:pt>
                <c:pt idx="4">
                  <c:v>24</c:v>
                </c:pt>
                <c:pt idx="5">
                  <c:v>23</c:v>
                </c:pt>
                <c:pt idx="6">
                  <c:v>61</c:v>
                </c:pt>
                <c:pt idx="7">
                  <c:v>10</c:v>
                </c:pt>
                <c:pt idx="8">
                  <c:v>38</c:v>
                </c:pt>
              </c:numCache>
            </c:numRef>
          </c:val>
          <c:extLst>
            <c:ext xmlns:c16="http://schemas.microsoft.com/office/drawing/2014/chart" uri="{C3380CC4-5D6E-409C-BE32-E72D297353CC}">
              <c16:uniqueId val="{00000000-7427-4FCD-A9CB-C5E58B40388F}"/>
            </c:ext>
          </c:extLst>
        </c:ser>
        <c:dLbls>
          <c:showLegendKey val="0"/>
          <c:showVal val="0"/>
          <c:showCatName val="0"/>
          <c:showSerName val="0"/>
          <c:showPercent val="0"/>
          <c:showBubbleSize val="0"/>
        </c:dLbls>
        <c:gapWidth val="150"/>
        <c:shape val="box"/>
        <c:axId val="1118973472"/>
        <c:axId val="1118982592"/>
        <c:axId val="0"/>
      </c:bar3DChart>
      <c:catAx>
        <c:axId val="1118973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82592"/>
        <c:crosses val="autoZero"/>
        <c:auto val="1"/>
        <c:lblAlgn val="ctr"/>
        <c:lblOffset val="100"/>
        <c:noMultiLvlLbl val="0"/>
      </c:catAx>
      <c:valAx>
        <c:axId val="111898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7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analysis!$A$14</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C-4D87-A4AB-0A958BE540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4714-42EB-AB09-0C7257F770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4714-42EB-AB09-0C7257F770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C-4D87-A4AB-0A958BE540D7}"/>
              </c:ext>
            </c:extLst>
          </c:dPt>
          <c:dLbls>
            <c:dLbl>
              <c:idx val="1"/>
              <c:layout>
                <c:manualLayout>
                  <c:x val="-0.17722272167034198"/>
                  <c:y val="9.67963932738072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14-42EB-AB09-0C7257F77099}"/>
                </c:ext>
              </c:extLst>
            </c:dLbl>
            <c:dLbl>
              <c:idx val="2"/>
              <c:layout>
                <c:manualLayout>
                  <c:x val="0.2310443757581617"/>
                  <c:y val="6.283489683406799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714-42EB-AB09-0C7257F770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analysis!$B$13:$E$13</c:f>
              <c:strCache>
                <c:ptCount val="3"/>
                <c:pt idx="0">
                  <c:v>Bottom up</c:v>
                </c:pt>
                <c:pt idx="1">
                  <c:v>Top down</c:v>
                </c:pt>
                <c:pt idx="2">
                  <c:v>Hybrid</c:v>
                </c:pt>
              </c:strCache>
            </c:strRef>
          </c:cat>
          <c:val>
            <c:numRef>
              <c:f>analysis!$B$14:$E$14</c:f>
              <c:numCache>
                <c:formatCode>General</c:formatCode>
                <c:ptCount val="4"/>
                <c:pt idx="0">
                  <c:v>63</c:v>
                </c:pt>
                <c:pt idx="1">
                  <c:v>2</c:v>
                </c:pt>
                <c:pt idx="2">
                  <c:v>2</c:v>
                </c:pt>
              </c:numCache>
            </c:numRef>
          </c:val>
          <c:extLst>
            <c:ext xmlns:c16="http://schemas.microsoft.com/office/drawing/2014/chart" uri="{C3380CC4-5D6E-409C-BE32-E72D297353CC}">
              <c16:uniqueId val="{00000000-4714-42EB-AB09-0C7257F7709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Frequency of Simulation End Years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analysis!$A$28</c:f>
              <c:strCache>
                <c:ptCount val="1"/>
                <c:pt idx="0">
                  <c:v>2025</c:v>
                </c:pt>
              </c:strCache>
            </c:strRef>
          </c:tx>
          <c:spPr>
            <a:solidFill>
              <a:schemeClr val="accent1"/>
            </a:solidFill>
            <a:ln>
              <a:noFill/>
            </a:ln>
            <a:effectLst/>
          </c:spPr>
          <c:invertIfNegative val="0"/>
          <c:cat>
            <c:strRef>
              <c:f>analysis!$B$27</c:f>
              <c:strCache>
                <c:ptCount val="1"/>
                <c:pt idx="0">
                  <c:v>Number</c:v>
                </c:pt>
              </c:strCache>
            </c:strRef>
          </c:cat>
          <c:val>
            <c:numRef>
              <c:f>analysis!$B$28</c:f>
              <c:numCache>
                <c:formatCode>General</c:formatCode>
                <c:ptCount val="1"/>
                <c:pt idx="0">
                  <c:v>2</c:v>
                </c:pt>
              </c:numCache>
            </c:numRef>
          </c:val>
          <c:extLst>
            <c:ext xmlns:c16="http://schemas.microsoft.com/office/drawing/2014/chart" uri="{C3380CC4-5D6E-409C-BE32-E72D297353CC}">
              <c16:uniqueId val="{00000000-2910-4854-B150-1DAA96DF7205}"/>
            </c:ext>
          </c:extLst>
        </c:ser>
        <c:ser>
          <c:idx val="1"/>
          <c:order val="1"/>
          <c:tx>
            <c:strRef>
              <c:f>analysis!$A$29</c:f>
              <c:strCache>
                <c:ptCount val="1"/>
                <c:pt idx="0">
                  <c:v>2030</c:v>
                </c:pt>
              </c:strCache>
            </c:strRef>
          </c:tx>
          <c:spPr>
            <a:solidFill>
              <a:schemeClr val="accent2"/>
            </a:solidFill>
            <a:ln>
              <a:noFill/>
            </a:ln>
            <a:effectLst/>
          </c:spPr>
          <c:invertIfNegative val="0"/>
          <c:cat>
            <c:strRef>
              <c:f>analysis!$B$27</c:f>
              <c:strCache>
                <c:ptCount val="1"/>
                <c:pt idx="0">
                  <c:v>Number</c:v>
                </c:pt>
              </c:strCache>
            </c:strRef>
          </c:cat>
          <c:val>
            <c:numRef>
              <c:f>analysis!$B$29</c:f>
              <c:numCache>
                <c:formatCode>General</c:formatCode>
                <c:ptCount val="1"/>
                <c:pt idx="0">
                  <c:v>16</c:v>
                </c:pt>
              </c:numCache>
            </c:numRef>
          </c:val>
          <c:extLst>
            <c:ext xmlns:c16="http://schemas.microsoft.com/office/drawing/2014/chart" uri="{C3380CC4-5D6E-409C-BE32-E72D297353CC}">
              <c16:uniqueId val="{00000001-2910-4854-B150-1DAA96DF7205}"/>
            </c:ext>
          </c:extLst>
        </c:ser>
        <c:ser>
          <c:idx val="2"/>
          <c:order val="2"/>
          <c:tx>
            <c:strRef>
              <c:f>analysis!$A$30</c:f>
              <c:strCache>
                <c:ptCount val="1"/>
                <c:pt idx="0">
                  <c:v>2032</c:v>
                </c:pt>
              </c:strCache>
            </c:strRef>
          </c:tx>
          <c:spPr>
            <a:solidFill>
              <a:schemeClr val="accent3"/>
            </a:solidFill>
            <a:ln>
              <a:noFill/>
            </a:ln>
            <a:effectLst/>
          </c:spPr>
          <c:invertIfNegative val="0"/>
          <c:cat>
            <c:strRef>
              <c:f>analysis!$B$27</c:f>
              <c:strCache>
                <c:ptCount val="1"/>
                <c:pt idx="0">
                  <c:v>Number</c:v>
                </c:pt>
              </c:strCache>
            </c:strRef>
          </c:cat>
          <c:val>
            <c:numRef>
              <c:f>analysis!$B$30</c:f>
              <c:numCache>
                <c:formatCode>General</c:formatCode>
                <c:ptCount val="1"/>
                <c:pt idx="0">
                  <c:v>1</c:v>
                </c:pt>
              </c:numCache>
            </c:numRef>
          </c:val>
          <c:extLst>
            <c:ext xmlns:c16="http://schemas.microsoft.com/office/drawing/2014/chart" uri="{C3380CC4-5D6E-409C-BE32-E72D297353CC}">
              <c16:uniqueId val="{00000002-2910-4854-B150-1DAA96DF7205}"/>
            </c:ext>
          </c:extLst>
        </c:ser>
        <c:ser>
          <c:idx val="3"/>
          <c:order val="3"/>
          <c:tx>
            <c:strRef>
              <c:f>analysis!$A$31</c:f>
              <c:strCache>
                <c:ptCount val="1"/>
                <c:pt idx="0">
                  <c:v>2035</c:v>
                </c:pt>
              </c:strCache>
            </c:strRef>
          </c:tx>
          <c:spPr>
            <a:solidFill>
              <a:schemeClr val="accent4"/>
            </a:solidFill>
            <a:ln>
              <a:noFill/>
            </a:ln>
            <a:effectLst/>
          </c:spPr>
          <c:invertIfNegative val="0"/>
          <c:cat>
            <c:strRef>
              <c:f>analysis!$B$27</c:f>
              <c:strCache>
                <c:ptCount val="1"/>
                <c:pt idx="0">
                  <c:v>Number</c:v>
                </c:pt>
              </c:strCache>
            </c:strRef>
          </c:cat>
          <c:val>
            <c:numRef>
              <c:f>analysis!$B$31</c:f>
              <c:numCache>
                <c:formatCode>General</c:formatCode>
                <c:ptCount val="1"/>
                <c:pt idx="0">
                  <c:v>3</c:v>
                </c:pt>
              </c:numCache>
            </c:numRef>
          </c:val>
          <c:extLst>
            <c:ext xmlns:c16="http://schemas.microsoft.com/office/drawing/2014/chart" uri="{C3380CC4-5D6E-409C-BE32-E72D297353CC}">
              <c16:uniqueId val="{00000003-2910-4854-B150-1DAA96DF7205}"/>
            </c:ext>
          </c:extLst>
        </c:ser>
        <c:ser>
          <c:idx val="4"/>
          <c:order val="4"/>
          <c:tx>
            <c:strRef>
              <c:f>analysis!$A$32</c:f>
              <c:strCache>
                <c:ptCount val="1"/>
                <c:pt idx="0">
                  <c:v>2037</c:v>
                </c:pt>
              </c:strCache>
            </c:strRef>
          </c:tx>
          <c:spPr>
            <a:solidFill>
              <a:schemeClr val="accent5"/>
            </a:solidFill>
            <a:ln>
              <a:noFill/>
            </a:ln>
            <a:effectLst/>
          </c:spPr>
          <c:invertIfNegative val="0"/>
          <c:cat>
            <c:strRef>
              <c:f>analysis!$B$27</c:f>
              <c:strCache>
                <c:ptCount val="1"/>
                <c:pt idx="0">
                  <c:v>Number</c:v>
                </c:pt>
              </c:strCache>
            </c:strRef>
          </c:cat>
          <c:val>
            <c:numRef>
              <c:f>analysis!$B$32</c:f>
              <c:numCache>
                <c:formatCode>General</c:formatCode>
                <c:ptCount val="1"/>
                <c:pt idx="0">
                  <c:v>2</c:v>
                </c:pt>
              </c:numCache>
            </c:numRef>
          </c:val>
          <c:extLst>
            <c:ext xmlns:c16="http://schemas.microsoft.com/office/drawing/2014/chart" uri="{C3380CC4-5D6E-409C-BE32-E72D297353CC}">
              <c16:uniqueId val="{00000004-2910-4854-B150-1DAA96DF7205}"/>
            </c:ext>
          </c:extLst>
        </c:ser>
        <c:ser>
          <c:idx val="5"/>
          <c:order val="5"/>
          <c:tx>
            <c:strRef>
              <c:f>analysis!$A$33</c:f>
              <c:strCache>
                <c:ptCount val="1"/>
                <c:pt idx="0">
                  <c:v>2040</c:v>
                </c:pt>
              </c:strCache>
            </c:strRef>
          </c:tx>
          <c:spPr>
            <a:solidFill>
              <a:schemeClr val="accent6"/>
            </a:solidFill>
            <a:ln>
              <a:noFill/>
            </a:ln>
            <a:effectLst/>
          </c:spPr>
          <c:invertIfNegative val="0"/>
          <c:cat>
            <c:strRef>
              <c:f>analysis!$B$27</c:f>
              <c:strCache>
                <c:ptCount val="1"/>
                <c:pt idx="0">
                  <c:v>Number</c:v>
                </c:pt>
              </c:strCache>
            </c:strRef>
          </c:cat>
          <c:val>
            <c:numRef>
              <c:f>analysis!$B$33</c:f>
              <c:numCache>
                <c:formatCode>General</c:formatCode>
                <c:ptCount val="1"/>
                <c:pt idx="0">
                  <c:v>13</c:v>
                </c:pt>
              </c:numCache>
            </c:numRef>
          </c:val>
          <c:extLst>
            <c:ext xmlns:c16="http://schemas.microsoft.com/office/drawing/2014/chart" uri="{C3380CC4-5D6E-409C-BE32-E72D297353CC}">
              <c16:uniqueId val="{00000005-2910-4854-B150-1DAA96DF7205}"/>
            </c:ext>
          </c:extLst>
        </c:ser>
        <c:ser>
          <c:idx val="6"/>
          <c:order val="6"/>
          <c:tx>
            <c:strRef>
              <c:f>analysis!$A$34</c:f>
              <c:strCache>
                <c:ptCount val="1"/>
                <c:pt idx="0">
                  <c:v>2041</c:v>
                </c:pt>
              </c:strCache>
            </c:strRef>
          </c:tx>
          <c:spPr>
            <a:solidFill>
              <a:schemeClr val="accent1">
                <a:lumMod val="60000"/>
              </a:schemeClr>
            </a:solidFill>
            <a:ln>
              <a:noFill/>
            </a:ln>
            <a:effectLst/>
          </c:spPr>
          <c:invertIfNegative val="0"/>
          <c:cat>
            <c:strRef>
              <c:f>analysis!$B$27</c:f>
              <c:strCache>
                <c:ptCount val="1"/>
                <c:pt idx="0">
                  <c:v>Number</c:v>
                </c:pt>
              </c:strCache>
            </c:strRef>
          </c:cat>
          <c:val>
            <c:numRef>
              <c:f>analysis!$B$34</c:f>
              <c:numCache>
                <c:formatCode>General</c:formatCode>
                <c:ptCount val="1"/>
                <c:pt idx="0">
                  <c:v>1</c:v>
                </c:pt>
              </c:numCache>
            </c:numRef>
          </c:val>
          <c:extLst>
            <c:ext xmlns:c16="http://schemas.microsoft.com/office/drawing/2014/chart" uri="{C3380CC4-5D6E-409C-BE32-E72D297353CC}">
              <c16:uniqueId val="{00000006-2910-4854-B150-1DAA96DF7205}"/>
            </c:ext>
          </c:extLst>
        </c:ser>
        <c:ser>
          <c:idx val="7"/>
          <c:order val="7"/>
          <c:tx>
            <c:strRef>
              <c:f>analysis!$A$35</c:f>
              <c:strCache>
                <c:ptCount val="1"/>
                <c:pt idx="0">
                  <c:v>2042</c:v>
                </c:pt>
              </c:strCache>
            </c:strRef>
          </c:tx>
          <c:spPr>
            <a:solidFill>
              <a:schemeClr val="accent2">
                <a:lumMod val="60000"/>
              </a:schemeClr>
            </a:solidFill>
            <a:ln>
              <a:noFill/>
            </a:ln>
            <a:effectLst/>
          </c:spPr>
          <c:invertIfNegative val="0"/>
          <c:cat>
            <c:strRef>
              <c:f>analysis!$B$27</c:f>
              <c:strCache>
                <c:ptCount val="1"/>
                <c:pt idx="0">
                  <c:v>Number</c:v>
                </c:pt>
              </c:strCache>
            </c:strRef>
          </c:cat>
          <c:val>
            <c:numRef>
              <c:f>analysis!$B$35</c:f>
              <c:numCache>
                <c:formatCode>General</c:formatCode>
                <c:ptCount val="1"/>
                <c:pt idx="0">
                  <c:v>1</c:v>
                </c:pt>
              </c:numCache>
            </c:numRef>
          </c:val>
          <c:extLst>
            <c:ext xmlns:c16="http://schemas.microsoft.com/office/drawing/2014/chart" uri="{C3380CC4-5D6E-409C-BE32-E72D297353CC}">
              <c16:uniqueId val="{00000007-2910-4854-B150-1DAA96DF7205}"/>
            </c:ext>
          </c:extLst>
        </c:ser>
        <c:ser>
          <c:idx val="8"/>
          <c:order val="8"/>
          <c:tx>
            <c:strRef>
              <c:f>analysis!$A$36</c:f>
              <c:strCache>
                <c:ptCount val="1"/>
                <c:pt idx="0">
                  <c:v>2045</c:v>
                </c:pt>
              </c:strCache>
            </c:strRef>
          </c:tx>
          <c:spPr>
            <a:solidFill>
              <a:schemeClr val="accent3">
                <a:lumMod val="60000"/>
              </a:schemeClr>
            </a:solidFill>
            <a:ln>
              <a:noFill/>
            </a:ln>
            <a:effectLst/>
          </c:spPr>
          <c:invertIfNegative val="0"/>
          <c:cat>
            <c:strRef>
              <c:f>analysis!$B$27</c:f>
              <c:strCache>
                <c:ptCount val="1"/>
                <c:pt idx="0">
                  <c:v>Number</c:v>
                </c:pt>
              </c:strCache>
            </c:strRef>
          </c:cat>
          <c:val>
            <c:numRef>
              <c:f>analysis!$B$36</c:f>
              <c:numCache>
                <c:formatCode>General</c:formatCode>
                <c:ptCount val="1"/>
                <c:pt idx="0">
                  <c:v>2</c:v>
                </c:pt>
              </c:numCache>
            </c:numRef>
          </c:val>
          <c:extLst>
            <c:ext xmlns:c16="http://schemas.microsoft.com/office/drawing/2014/chart" uri="{C3380CC4-5D6E-409C-BE32-E72D297353CC}">
              <c16:uniqueId val="{00000008-2910-4854-B150-1DAA96DF7205}"/>
            </c:ext>
          </c:extLst>
        </c:ser>
        <c:ser>
          <c:idx val="9"/>
          <c:order val="9"/>
          <c:tx>
            <c:strRef>
              <c:f>analysis!$A$37</c:f>
              <c:strCache>
                <c:ptCount val="1"/>
                <c:pt idx="0">
                  <c:v>2048</c:v>
                </c:pt>
              </c:strCache>
            </c:strRef>
          </c:tx>
          <c:spPr>
            <a:solidFill>
              <a:schemeClr val="accent4">
                <a:lumMod val="60000"/>
              </a:schemeClr>
            </a:solidFill>
            <a:ln>
              <a:noFill/>
            </a:ln>
            <a:effectLst/>
          </c:spPr>
          <c:invertIfNegative val="0"/>
          <c:cat>
            <c:strRef>
              <c:f>analysis!$B$27</c:f>
              <c:strCache>
                <c:ptCount val="1"/>
                <c:pt idx="0">
                  <c:v>Number</c:v>
                </c:pt>
              </c:strCache>
            </c:strRef>
          </c:cat>
          <c:val>
            <c:numRef>
              <c:f>analysis!$B$37</c:f>
              <c:numCache>
                <c:formatCode>General</c:formatCode>
                <c:ptCount val="1"/>
                <c:pt idx="0">
                  <c:v>1</c:v>
                </c:pt>
              </c:numCache>
            </c:numRef>
          </c:val>
          <c:extLst>
            <c:ext xmlns:c16="http://schemas.microsoft.com/office/drawing/2014/chart" uri="{C3380CC4-5D6E-409C-BE32-E72D297353CC}">
              <c16:uniqueId val="{00000009-2910-4854-B150-1DAA96DF7205}"/>
            </c:ext>
          </c:extLst>
        </c:ser>
        <c:ser>
          <c:idx val="10"/>
          <c:order val="10"/>
          <c:tx>
            <c:strRef>
              <c:f>analysis!$A$38</c:f>
              <c:strCache>
                <c:ptCount val="1"/>
                <c:pt idx="0">
                  <c:v>2050</c:v>
                </c:pt>
              </c:strCache>
            </c:strRef>
          </c:tx>
          <c:spPr>
            <a:solidFill>
              <a:schemeClr val="accent5">
                <a:lumMod val="60000"/>
              </a:schemeClr>
            </a:solidFill>
            <a:ln>
              <a:noFill/>
            </a:ln>
            <a:effectLst/>
          </c:spPr>
          <c:invertIfNegative val="0"/>
          <c:cat>
            <c:strRef>
              <c:f>analysis!$B$27</c:f>
              <c:strCache>
                <c:ptCount val="1"/>
                <c:pt idx="0">
                  <c:v>Number</c:v>
                </c:pt>
              </c:strCache>
            </c:strRef>
          </c:cat>
          <c:val>
            <c:numRef>
              <c:f>analysis!$B$38</c:f>
              <c:numCache>
                <c:formatCode>General</c:formatCode>
                <c:ptCount val="1"/>
                <c:pt idx="0">
                  <c:v>15</c:v>
                </c:pt>
              </c:numCache>
            </c:numRef>
          </c:val>
          <c:extLst>
            <c:ext xmlns:c16="http://schemas.microsoft.com/office/drawing/2014/chart" uri="{C3380CC4-5D6E-409C-BE32-E72D297353CC}">
              <c16:uniqueId val="{0000000A-2910-4854-B150-1DAA96DF7205}"/>
            </c:ext>
          </c:extLst>
        </c:ser>
        <c:ser>
          <c:idx val="11"/>
          <c:order val="11"/>
          <c:tx>
            <c:strRef>
              <c:f>analysis!$A$39</c:f>
              <c:strCache>
                <c:ptCount val="1"/>
                <c:pt idx="0">
                  <c:v>2060</c:v>
                </c:pt>
              </c:strCache>
            </c:strRef>
          </c:tx>
          <c:spPr>
            <a:solidFill>
              <a:schemeClr val="accent6">
                <a:lumMod val="60000"/>
              </a:schemeClr>
            </a:solidFill>
            <a:ln>
              <a:noFill/>
            </a:ln>
            <a:effectLst/>
          </c:spPr>
          <c:invertIfNegative val="0"/>
          <c:cat>
            <c:strRef>
              <c:f>analysis!$B$27</c:f>
              <c:strCache>
                <c:ptCount val="1"/>
                <c:pt idx="0">
                  <c:v>Number</c:v>
                </c:pt>
              </c:strCache>
            </c:strRef>
          </c:cat>
          <c:val>
            <c:numRef>
              <c:f>analysis!$B$39</c:f>
              <c:numCache>
                <c:formatCode>General</c:formatCode>
                <c:ptCount val="1"/>
                <c:pt idx="0">
                  <c:v>2</c:v>
                </c:pt>
              </c:numCache>
            </c:numRef>
          </c:val>
          <c:extLst>
            <c:ext xmlns:c16="http://schemas.microsoft.com/office/drawing/2014/chart" uri="{C3380CC4-5D6E-409C-BE32-E72D297353CC}">
              <c16:uniqueId val="{0000000B-2910-4854-B150-1DAA96DF7205}"/>
            </c:ext>
          </c:extLst>
        </c:ser>
        <c:ser>
          <c:idx val="12"/>
          <c:order val="12"/>
          <c:tx>
            <c:strRef>
              <c:f>analysis!$A$40</c:f>
              <c:strCache>
                <c:ptCount val="1"/>
                <c:pt idx="0">
                  <c:v>2063</c:v>
                </c:pt>
              </c:strCache>
            </c:strRef>
          </c:tx>
          <c:spPr>
            <a:solidFill>
              <a:schemeClr val="accent1">
                <a:lumMod val="80000"/>
                <a:lumOff val="20000"/>
              </a:schemeClr>
            </a:solidFill>
            <a:ln>
              <a:noFill/>
            </a:ln>
            <a:effectLst/>
          </c:spPr>
          <c:invertIfNegative val="0"/>
          <c:cat>
            <c:strRef>
              <c:f>analysis!$B$27</c:f>
              <c:strCache>
                <c:ptCount val="1"/>
                <c:pt idx="0">
                  <c:v>Number</c:v>
                </c:pt>
              </c:strCache>
            </c:strRef>
          </c:cat>
          <c:val>
            <c:numRef>
              <c:f>analysis!$B$40</c:f>
              <c:numCache>
                <c:formatCode>General</c:formatCode>
                <c:ptCount val="1"/>
                <c:pt idx="0">
                  <c:v>1</c:v>
                </c:pt>
              </c:numCache>
            </c:numRef>
          </c:val>
          <c:extLst>
            <c:ext xmlns:c16="http://schemas.microsoft.com/office/drawing/2014/chart" uri="{C3380CC4-5D6E-409C-BE32-E72D297353CC}">
              <c16:uniqueId val="{0000000C-2910-4854-B150-1DAA96DF7205}"/>
            </c:ext>
          </c:extLst>
        </c:ser>
        <c:ser>
          <c:idx val="13"/>
          <c:order val="13"/>
          <c:tx>
            <c:strRef>
              <c:f>analysis!$A$41</c:f>
              <c:strCache>
                <c:ptCount val="1"/>
                <c:pt idx="0">
                  <c:v>2065</c:v>
                </c:pt>
              </c:strCache>
            </c:strRef>
          </c:tx>
          <c:spPr>
            <a:solidFill>
              <a:schemeClr val="accent2">
                <a:lumMod val="80000"/>
                <a:lumOff val="20000"/>
              </a:schemeClr>
            </a:solidFill>
            <a:ln>
              <a:noFill/>
            </a:ln>
            <a:effectLst/>
          </c:spPr>
          <c:invertIfNegative val="0"/>
          <c:cat>
            <c:strRef>
              <c:f>analysis!$B$27</c:f>
              <c:strCache>
                <c:ptCount val="1"/>
                <c:pt idx="0">
                  <c:v>Number</c:v>
                </c:pt>
              </c:strCache>
            </c:strRef>
          </c:cat>
          <c:val>
            <c:numRef>
              <c:f>analysis!$B$41</c:f>
              <c:numCache>
                <c:formatCode>General</c:formatCode>
                <c:ptCount val="1"/>
                <c:pt idx="0">
                  <c:v>1</c:v>
                </c:pt>
              </c:numCache>
            </c:numRef>
          </c:val>
          <c:extLst>
            <c:ext xmlns:c16="http://schemas.microsoft.com/office/drawing/2014/chart" uri="{C3380CC4-5D6E-409C-BE32-E72D297353CC}">
              <c16:uniqueId val="{0000000D-2910-4854-B150-1DAA96DF7205}"/>
            </c:ext>
          </c:extLst>
        </c:ser>
        <c:ser>
          <c:idx val="14"/>
          <c:order val="14"/>
          <c:tx>
            <c:strRef>
              <c:f>analysis!$A$42</c:f>
              <c:strCache>
                <c:ptCount val="1"/>
                <c:pt idx="0">
                  <c:v>2070</c:v>
                </c:pt>
              </c:strCache>
            </c:strRef>
          </c:tx>
          <c:spPr>
            <a:solidFill>
              <a:schemeClr val="accent3">
                <a:lumMod val="80000"/>
                <a:lumOff val="20000"/>
              </a:schemeClr>
            </a:solidFill>
            <a:ln>
              <a:noFill/>
            </a:ln>
            <a:effectLst/>
          </c:spPr>
          <c:invertIfNegative val="0"/>
          <c:cat>
            <c:strRef>
              <c:f>analysis!$B$27</c:f>
              <c:strCache>
                <c:ptCount val="1"/>
                <c:pt idx="0">
                  <c:v>Number</c:v>
                </c:pt>
              </c:strCache>
            </c:strRef>
          </c:cat>
          <c:val>
            <c:numRef>
              <c:f>analysis!$B$42</c:f>
              <c:numCache>
                <c:formatCode>General</c:formatCode>
                <c:ptCount val="1"/>
                <c:pt idx="0">
                  <c:v>1</c:v>
                </c:pt>
              </c:numCache>
            </c:numRef>
          </c:val>
          <c:extLst>
            <c:ext xmlns:c16="http://schemas.microsoft.com/office/drawing/2014/chart" uri="{C3380CC4-5D6E-409C-BE32-E72D297353CC}">
              <c16:uniqueId val="{0000000E-2910-4854-B150-1DAA96DF7205}"/>
            </c:ext>
          </c:extLst>
        </c:ser>
        <c:dLbls>
          <c:showLegendKey val="0"/>
          <c:showVal val="0"/>
          <c:showCatName val="0"/>
          <c:showSerName val="0"/>
          <c:showPercent val="0"/>
          <c:showBubbleSize val="0"/>
        </c:dLbls>
        <c:gapWidth val="219"/>
        <c:overlap val="-27"/>
        <c:axId val="380177600"/>
        <c:axId val="380192480"/>
      </c:barChart>
      <c:catAx>
        <c:axId val="38017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92480"/>
        <c:crosses val="autoZero"/>
        <c:auto val="1"/>
        <c:lblAlgn val="ctr"/>
        <c:lblOffset val="100"/>
        <c:noMultiLvlLbl val="0"/>
      </c:catAx>
      <c:valAx>
        <c:axId val="380192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analysis!$B$45</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238-43A4-942D-6C9A1434D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3238-43A4-942D-6C9A1434D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3238-43A4-942D-6C9A1434DB33}"/>
              </c:ext>
            </c:extLst>
          </c:dPt>
          <c:dLbls>
            <c:dLbl>
              <c:idx val="0"/>
              <c:layout>
                <c:manualLayout>
                  <c:x val="6.5346439004611206E-2"/>
                  <c:y val="-0.142921133022923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238-43A4-942D-6C9A1434DB33}"/>
                </c:ext>
              </c:extLst>
            </c:dLbl>
            <c:dLbl>
              <c:idx val="1"/>
              <c:layout>
                <c:manualLayout>
                  <c:x val="4.9412952463368208E-3"/>
                  <c:y val="4.791454522841574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238-43A4-942D-6C9A1434DB33}"/>
                </c:ext>
              </c:extLst>
            </c:dLbl>
            <c:dLbl>
              <c:idx val="2"/>
              <c:layout>
                <c:manualLayout>
                  <c:x val="0.11079272167184383"/>
                  <c:y val="2.784897821169557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238-43A4-942D-6C9A1434DB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analysis!$A$46:$A$48</c:f>
              <c:strCache>
                <c:ptCount val="3"/>
                <c:pt idx="0">
                  <c:v>Electricity</c:v>
                </c:pt>
                <c:pt idx="1">
                  <c:v>Full energy system</c:v>
                </c:pt>
                <c:pt idx="2">
                  <c:v>Transport</c:v>
                </c:pt>
              </c:strCache>
            </c:strRef>
          </c:cat>
          <c:val>
            <c:numRef>
              <c:f>analysis!$B$46:$B$48</c:f>
              <c:numCache>
                <c:formatCode>General</c:formatCode>
                <c:ptCount val="3"/>
                <c:pt idx="0">
                  <c:v>53</c:v>
                </c:pt>
                <c:pt idx="1">
                  <c:v>12</c:v>
                </c:pt>
                <c:pt idx="2">
                  <c:v>1</c:v>
                </c:pt>
              </c:numCache>
            </c:numRef>
          </c:val>
          <c:extLst>
            <c:ext xmlns:c16="http://schemas.microsoft.com/office/drawing/2014/chart" uri="{C3380CC4-5D6E-409C-BE32-E72D297353CC}">
              <c16:uniqueId val="{00000000-3238-43A4-942D-6C9A1434DB3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Sdg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analysis!$B$101</c:f>
              <c:strCache>
                <c:ptCount val="1"/>
                <c:pt idx="0">
                  <c:v>count</c:v>
                </c:pt>
              </c:strCache>
            </c:strRef>
          </c:tx>
          <c:spPr>
            <a:solidFill>
              <a:schemeClr val="accent1"/>
            </a:solidFill>
            <a:ln>
              <a:noFill/>
            </a:ln>
            <a:effectLst/>
            <a:sp3d/>
          </c:spPr>
          <c:invertIfNegative val="0"/>
          <c:cat>
            <c:numRef>
              <c:f>analysis!$A$102:$A$112</c:f>
              <c:numCache>
                <c:formatCode>General</c:formatCode>
                <c:ptCount val="11"/>
                <c:pt idx="0">
                  <c:v>1</c:v>
                </c:pt>
                <c:pt idx="1">
                  <c:v>2</c:v>
                </c:pt>
                <c:pt idx="2">
                  <c:v>3</c:v>
                </c:pt>
                <c:pt idx="3">
                  <c:v>6</c:v>
                </c:pt>
                <c:pt idx="4">
                  <c:v>7</c:v>
                </c:pt>
                <c:pt idx="5">
                  <c:v>8</c:v>
                </c:pt>
                <c:pt idx="6">
                  <c:v>9</c:v>
                </c:pt>
                <c:pt idx="7">
                  <c:v>10</c:v>
                </c:pt>
                <c:pt idx="8">
                  <c:v>12</c:v>
                </c:pt>
                <c:pt idx="9">
                  <c:v>13</c:v>
                </c:pt>
                <c:pt idx="10">
                  <c:v>15</c:v>
                </c:pt>
              </c:numCache>
            </c:numRef>
          </c:cat>
          <c:val>
            <c:numRef>
              <c:f>analysis!$B$102:$B$112</c:f>
              <c:numCache>
                <c:formatCode>General</c:formatCode>
                <c:ptCount val="11"/>
                <c:pt idx="0">
                  <c:v>2</c:v>
                </c:pt>
                <c:pt idx="1">
                  <c:v>2</c:v>
                </c:pt>
                <c:pt idx="2">
                  <c:v>1</c:v>
                </c:pt>
                <c:pt idx="3">
                  <c:v>2</c:v>
                </c:pt>
                <c:pt idx="4">
                  <c:v>54</c:v>
                </c:pt>
                <c:pt idx="5">
                  <c:v>6</c:v>
                </c:pt>
                <c:pt idx="6">
                  <c:v>1</c:v>
                </c:pt>
                <c:pt idx="7">
                  <c:v>1</c:v>
                </c:pt>
                <c:pt idx="8">
                  <c:v>1</c:v>
                </c:pt>
                <c:pt idx="9">
                  <c:v>41</c:v>
                </c:pt>
                <c:pt idx="10">
                  <c:v>1</c:v>
                </c:pt>
              </c:numCache>
            </c:numRef>
          </c:val>
          <c:extLst>
            <c:ext xmlns:c16="http://schemas.microsoft.com/office/drawing/2014/chart" uri="{C3380CC4-5D6E-409C-BE32-E72D297353CC}">
              <c16:uniqueId val="{00000000-3AD5-4213-932A-8FF190820CC2}"/>
            </c:ext>
          </c:extLst>
        </c:ser>
        <c:dLbls>
          <c:showLegendKey val="0"/>
          <c:showVal val="0"/>
          <c:showCatName val="0"/>
          <c:showSerName val="0"/>
          <c:showPercent val="0"/>
          <c:showBubbleSize val="0"/>
        </c:dLbls>
        <c:gapWidth val="150"/>
        <c:shape val="box"/>
        <c:axId val="237010463"/>
        <c:axId val="237009503"/>
        <c:axId val="0"/>
      </c:bar3DChart>
      <c:catAx>
        <c:axId val="2370104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Sdg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09503"/>
        <c:crosses val="autoZero"/>
        <c:auto val="1"/>
        <c:lblAlgn val="ctr"/>
        <c:lblOffset val="100"/>
        <c:noMultiLvlLbl val="0"/>
      </c:catAx>
      <c:valAx>
        <c:axId val="23700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0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ndc's mention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analysis!$B$114</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74-4180-B642-5764327EB9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74-4180-B642-5764327EB9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74-4180-B642-5764327EB9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analysis!$A$115:$A$117</c:f>
              <c:strCache>
                <c:ptCount val="3"/>
                <c:pt idx="0">
                  <c:v>Yes</c:v>
                </c:pt>
                <c:pt idx="1">
                  <c:v>No</c:v>
                </c:pt>
                <c:pt idx="2">
                  <c:v>N/A</c:v>
                </c:pt>
              </c:strCache>
            </c:strRef>
          </c:cat>
          <c:val>
            <c:numRef>
              <c:f>analysis!$B$115:$B$117</c:f>
              <c:numCache>
                <c:formatCode>General</c:formatCode>
                <c:ptCount val="3"/>
                <c:pt idx="0">
                  <c:v>32</c:v>
                </c:pt>
                <c:pt idx="1">
                  <c:v>23</c:v>
                </c:pt>
                <c:pt idx="2">
                  <c:v>12</c:v>
                </c:pt>
              </c:numCache>
            </c:numRef>
          </c:val>
          <c:extLst>
            <c:ext xmlns:c16="http://schemas.microsoft.com/office/drawing/2014/chart" uri="{C3380CC4-5D6E-409C-BE32-E72D297353CC}">
              <c16:uniqueId val="{00000000-7807-4F9A-98BE-1AAD883D823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analysis!$B$86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E7-4709-A271-C82EA562F7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E7-4709-A271-C82EA562F7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8E7-4709-A271-C82EA562F7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8E7-4709-A271-C82EA562F7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analysis!$A$87:$A$90</c:f>
              <c:strCache>
                <c:ptCount val="4"/>
                <c:pt idx="0">
                  <c:v>Ad hoc</c:v>
                </c:pt>
                <c:pt idx="1">
                  <c:v>Routine</c:v>
                </c:pt>
                <c:pt idx="2">
                  <c:v>Occasional</c:v>
                </c:pt>
                <c:pt idx="3">
                  <c:v>N/A</c:v>
                </c:pt>
              </c:strCache>
            </c:strRef>
          </c:cat>
          <c:val>
            <c:numRef>
              <c:f>analysis!$B$87:$B$90</c:f>
              <c:numCache>
                <c:formatCode>General</c:formatCode>
                <c:ptCount val="4"/>
                <c:pt idx="0">
                  <c:v>47</c:v>
                </c:pt>
                <c:pt idx="1">
                  <c:v>10</c:v>
                </c:pt>
                <c:pt idx="2">
                  <c:v>7</c:v>
                </c:pt>
                <c:pt idx="3">
                  <c:v>3</c:v>
                </c:pt>
              </c:numCache>
            </c:numRef>
          </c:val>
          <c:extLst>
            <c:ext xmlns:c16="http://schemas.microsoft.com/office/drawing/2014/chart" uri="{C3380CC4-5D6E-409C-BE32-E72D297353CC}">
              <c16:uniqueId val="{00000000-0E0A-4237-B2BA-4549DFAC7D8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Informal economy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analysis!$B$66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24-4857-A8B7-5B81BAD38E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24-4857-A8B7-5B81BAD38E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analysis!$A$67:$A$69</c15:sqref>
                  </c15:fullRef>
                </c:ext>
              </c:extLst>
              <c:f>analysis!$A$67:$A$68</c:f>
              <c:strCache>
                <c:ptCount val="2"/>
                <c:pt idx="0">
                  <c:v>Yes</c:v>
                </c:pt>
                <c:pt idx="1">
                  <c:v>No</c:v>
                </c:pt>
              </c:strCache>
            </c:strRef>
          </c:cat>
          <c:val>
            <c:numRef>
              <c:extLst>
                <c:ext xmlns:c15="http://schemas.microsoft.com/office/drawing/2012/chart" uri="{02D57815-91ED-43cb-92C2-25804820EDAC}">
                  <c15:fullRef>
                    <c15:sqref>analysis!$B$67:$B$69</c15:sqref>
                  </c15:fullRef>
                </c:ext>
              </c:extLst>
              <c:f>analysis!$B$67:$B$68</c:f>
              <c:numCache>
                <c:formatCode>General</c:formatCode>
                <c:ptCount val="2"/>
                <c:pt idx="0">
                  <c:v>8</c:v>
                </c:pt>
                <c:pt idx="1">
                  <c:v>59</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C821-447C-B16E-4B469D18496B}"/>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26-430F-BABD-6A3627F73F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26-430F-BABD-6A3627F73F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analysis!$A$154:$A$155</c:f>
              <c:strCache>
                <c:ptCount val="2"/>
                <c:pt idx="0">
                  <c:v>stochastic</c:v>
                </c:pt>
                <c:pt idx="1">
                  <c:v>Deterministic</c:v>
                </c:pt>
              </c:strCache>
            </c:strRef>
          </c:cat>
          <c:val>
            <c:numRef>
              <c:f>analysis!$B$154:$B$155</c:f>
              <c:numCache>
                <c:formatCode>General</c:formatCode>
                <c:ptCount val="2"/>
                <c:pt idx="0">
                  <c:v>2</c:v>
                </c:pt>
                <c:pt idx="1">
                  <c:v>65</c:v>
                </c:pt>
              </c:numCache>
            </c:numRef>
          </c:val>
          <c:extLst>
            <c:ext xmlns:c16="http://schemas.microsoft.com/office/drawing/2014/chart" uri="{C3380CC4-5D6E-409C-BE32-E72D297353CC}">
              <c16:uniqueId val="{00000000-10BD-44DC-8C0F-C554E1E7773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Aptos Narrow" panose="02110004020202020204"/>
          </a:endParaRPr>
        </a:p>
      </cx:txPr>
    </cx:title>
    <cx:plotArea>
      <cx:plotAreaRegion>
        <cx:plotSurface>
          <cx:spPr>
            <a:ln>
              <a:solidFill>
                <a:schemeClr val="accent1">
                  <a:alpha val="89000"/>
                </a:schemeClr>
              </a:solidFill>
            </a:ln>
          </cx:spPr>
        </cx:plotSurface>
        <cx:series layoutId="regionMap" uniqueId="{519BFB02-726F-4DDD-9451-75063FF7035B}">
          <cx:tx>
            <cx:txData>
              <cx:f>_xlchart.v5.2</cx:f>
              <cx:v>Frequence</cx:v>
            </cx:txData>
          </cx:tx>
          <cx:dataLabels pos="ctr">
            <cx:visibility seriesName="0" categoryName="1" value="1"/>
            <cx:separator>, </cx:separator>
          </cx:dataLabels>
          <cx:dataId val="0"/>
          <cx:layoutPr>
            <cx:regionLabelLayout val="none"/>
            <cx:geography cultureLanguage="fr-FR" cultureRegion="FR" attribution="Avec Bing">
              <cx:geoCache provider="{E9337A44-BEBE-4D9F-B70C-5C5E7DAFC167}">
                <cx:binary>7H3JcuNIsuCvyPI8UMUOoK2rzTpAaklJqUxJuV5gTEmJHYElsJ7etT9hPqHu8wf5J/Ml4xBJiUSy
tFSxRzqIVZZVCTAIh7uH7+7xz8v2H5fx9azYaZM4Lf9x2f7+xtc6+8dvv5WX/nUyK3eT4LJQpfqh
dy9V8pv68SO4vP7tqpg1Qer9RhBmv136s0Jft2/+9U/4Ne9aHavLmQ5U+qG6Lrqz67KKdXnPvY23
di5VlephuQe/9PsbRyUKwHizc53qQHcXXXb9+5u177zZ+W38S788dScGwHR1BWsNTHYJYhybVKCb
D36zE6vUW9xnbJdYlNhMmPbNx1w++90sgfU3AF3fC9ANOLOrq+K6LHcW/11ZuAb9yvWgVM785R01
QHp0cvNqv60j91//HF2Alx1dWcH/GDMP3Rqj/+w6q77HweWO+rGj/esdBxCllgjZAjHQrkkEo0RY
c1ogxNeogfmuYNjGnJJbYs05YU6Ns59/3ACYV9c7V9XD4G0mzeZfGdFp85fGRHP2n59o0yLQxfVs
e2QCKtgcIUoIXaMONXeHLSK4MOfUIctnzqnz8z9Fp/3i5x/Xy+ubWGYzTVbXjiixemuM/+nZ8+P/
OPjebRH7ROxahDImyB2WVwQWtnYxocIkzN64RQZo/gL+F8tGqF9cHWP9+OvzY31y5tzHZU/UEmTX
tjCj8M9cC9jWGucTCjQhRFATL+4vn71BLv38I1GXBWigLUqpP/nNEbnWZNafLBnT0pk8Py33qyAF
qWHIoCxn1RK1m4TH08iK8a6FOcEcryt9AyQcoRyDXSCWT5sT8vGQbBZj4/UjAo1vj4mx//n5iTEt
G+DdNFgi5u+TwQCRxgVhFrJHCgXvUtvGFJsjq+sxMGwmwN3KEervboyRfv7t+ZH+LvCui2CLWsTe
HcxdequqR4bWXJOb2FroGMSW5J7vA4Dn5x8PALSZAHcrRwS4uzEmwLsXYET9+0exlNfn1dUSGdvg
fQuMJgH2rAnW0ooeJ3wXWSZm4HosnzZH/eMh2UyA8foRGca3x8T49u/n3w1SaRBC6Ra3gwEaHAsL
mxbf6AYStsttYpmMg4Ra9TgeA8pmOtytHFHg7sYY9/IFiP/z6/Tam8VLLPz9HYDZLjM5EoiBrl3Z
AMZwgxNbIFtsNKrOf/4BVsEDsGzG/crSEfJX7oyxf/7u+Tn/XFVXs3SryOcWg89I/hN7l9nYFLZp
bcb9g3D8CeIX68ZYX1z+BeUvwPj86M3Sqy2KGrzLKaWcL+NNCK+xPYV4FBaC2xxc7OEzEjin1YPw
bEb97cIR7m+vj5H/8QWo3f1Z8n2bZg+mIGwQEuCrzbG7jvzB8B/8ZiYg7rQq5m/g+Atu83LdCOfL
y2OU77+AGN9qOGVbUdbXiNEyAn6zN8fB8XGY1fFnWzQxAfkCU4aphTfxPLZ3EeYCAuALWx+2xCrr
X0Bc/15oNoubxbIR4y+ujvn+4gXI+an2A5VtVdggEOUgy2173bSn1q6AqAO2lmHuEcZ//mcOyl+Q
NytLR5hfuTPG/vTiRRg22t8ZnI/L2ZL//r5taZBX72o1//Yo6XMyi7cY3MFidxAsEE27Ey+rVj6Y
O6BwCb3N+IySBg9Bs1n6zFeNtsD84pj7T46fn/unXpfp7bH9EE9Dg4lD0K31voJzMO7Bk8XIXskg
rEr8n/8ZwPlL0mexcIT42x8c4376AkzMW+C2Zey8Yn+e7H+UsLmYpf0s3abWNYD5CTMx8P7c3Bli
lyvcT/muaZkWhPYXmwNSOavcv4DoL7D/3coR/9/dGG+AixcQW/53vOXYMijdAfNksHzmnzUCQC4N
PtbSA0ODA7xKAIBniC3/BQLcrRwR4O7GmACTF0CAk1kFZs+97/u0vJZBwPI0uQ08vtHN5eYuN0El
W2ShdUcUeARAf6Z2F28ywv/tD47Rf/Lx+ZWvrIoqvdqiyWNAkAHKWCCQwBf8b69vAHvXpgRqjghf
5/xHQLIZ77cLR3i/vT7Guzx8fryDOQbVY0sMbMHYh+AOVA6ZBAm6ydGlFNCOsM2sZRJ/+ex5YuVh
eDYjf7luhPvl5THqT15CEP81ipz+Uif3X62cO7pOuy06tniXQR2cgMrENckCkQVGMbUF21yt+CAU
mzl8sWzE4IurY/4+mj6/aLmo0qDcplEJssNi1GbIXK9QgDQJ2C/UXJqayFyXKXNA7lXtm1F+u3CE
9NvrY7RfvIDs1AnU5l5ebrEglOJdbBKLYAR1IDefNXY3zF1Kh8KR5V17hP6TGQC0pMgmDbMZ+Ytl
I9Qvro4Rf/Lv5+f3fX+r2XCw30GDQt3zEq/rHpSBoTQB7pvL6IIN9s2qBf8gOJvRvlg2Qvvi6hjt
+wfPj/YT1Q/5KajjW77/Jh57ou0O8XgKwRtKTBAtwweM81X3le3aGGxLk4781scBsxnzq2tH6F+9
NabByQtwns6uQdarLabEDQJCh0IpGjU3O08c4guCm4tw5i8J2uPZDtRZPgjUZkKsLR5RYu3emBRn
L0DrfttysnaoAOHYsqGeed3MIeC/csu2LD6S9zcQ3LsZN6N9uW6E8eXlMbK/vYA07WGtig46HGbl
FgPHUPZngWQxEVmoW8DviuwxgPWhD4ZxKMqZf0bFCc7P/6Oh8+L//s//BvCC4i9Q4tdfGNHk1y+M
qeO8AN/2/LqDvqk4vr8z6ImagUHa0ATJby1zJeu7gkPtAmdgjVqjFMrjgNm8M1bXjiixemtMg3Pn
BWjn2dXMm5WXs2Kb2hkSitBaISB7srY1mBg8MsHIitJYNYlOHgXMZhqsrh3RYPXWmAYn+89PA2gQ
2W7dMgTvIXqzXpi8KqHAeBLc4lC9v5BgI9P0EQBtJsLtwhEFbq+P0X989vzof7B242kS6LWS5IY3
HirfOYPa5G1WDIK/BREdISjmazKHol0EYWZg9TtDdVXmPAzHZlZfrhtx+vLymNHPPj8/o/8b+lDj
LcbXjKE1yDS5CSG2uaWz7oVhsEAFGKaMbG74ehiezahfrhuhfnl5jPp/nz4/6vdn37fqfqHdoeRY
2HyJ2SGosyLigTICvgHu1+Ye4Afh2Yz5xbIR4hdXx3jffwExnwu1zdZrC5LiQ8oWKsFvLftVpEON
IOBcLGqSf8nZPgTMZpzPV41QPr84xvjFCzBmHOj4L9Q2mR0sekgCQi3gMlO+3lYKCS1odecWErAF
ViX7HJLq3qjHZpTfrRyh/e7GGPXOC/B2z4PropjtHF+r9F6n8mn2DNRhArvT29kOQ6vVCtPfKAH4
AiQVR22gjwVnMw3WV4/osH5zTIvzF1CsdtOLuLNkyL8f8QRdakIjIhm1oIAlD1WBbKF+QSiBBl7d
AzdgLC9tgmIz8hfLRlhfXB2j+930+fXrbX/G/OU3venTuP61AeUJ9WlQQREF6Wxnb1ZuMa8FQ2eQ
ySmCdsORxAHbxkIUAvxLzp7XJjwWjM08v756xPrrN8c7QO49/w5wgPOLWbyoDk93llNolij6+1vC
hITXEDJYhjVHJYOQkoGCNQhD45EeXh2ocHkD5U0Be3C/ktpMpPt+a0Sy+746JqDzAgj4LUi+z743
W9TcBow5YZwzm1vrCXmobTaZsBgM61iyx3wHPQaGzYS5Wzkiw92NMdK/fX7+XQOvHWy1d27okSbQ
uQiNoUvXbE14gR6HTYQxAoP15jMKQ88BupcJNhPgduEI/7fXx+h/9wLcs8/Xpb4u0p3zGYxFmy15
8c9E1X9vZNcwUmSrw5+GGV0EGigtkIVrxjLcQBZ4K1B4Ov8sXxroBPPLFrNNlhc3YWIz+W8Xjsh/
e31M/v2XUAoz1PTq7Va2D1W9kOCh5uCOrKLehn0JTWaCLp330c67Kb8dgPkLm2917YgAq7fGNDh5
AdHvc1VBTxmM69hmx7y5a4GzDlV2K7heoQXoHyEgR/qLuwLAABzDVLoH5ods3gSj5SNKjO6OiXF+
/vzqaBIG34EewX37/4l+zDC9achF44W+AQdxhRKMQMke2NhiWcQ0qpd5DECbaXG3ckSGuxtjCkze
Pj8F5HUa3Bsxehr6bSiDsSkz2SIMi9aFEvT1DZMlkLksJRihX8L0jvvB2Yz85boR6peXx4iXLwDx
5yqBlsoHbYD1wZ73DS21IMlpDv8scbvuRTLo6Lag4ZtDMccmTTyH5y/ogtuFI+TfXh9j//wF5CfO
Z2rnQiXXO5CU23lfBOllkN377k/bBqCTqQWzPG7LwUb1etCNZkMxGfy7oMVoHyzA+/mHca2Nx4C3
eVv8yc+MCTXHxfhhv5Dt4vml1dxu3Xkd+fcCXMnj61Jpf4vxL2Mwk6CmG6pl1pU2tA6Chzlk9pYZ
kaW9MHciHgHJ5v1xu3C0I26vj/fA8QuwmaZ5NdMKxuzFO/PtsETGJufpaWILkqjDXMVx0B0jqLgc
WgNhGOPNB8izGnRf+Fw7P/+4Be1eWbqZGJt/ZUSZzV8ak2n/w/OLqot5D/O9iHgadV57mO9mxt+w
0EMlN3NXNKjKJbv+/R3y2kS7GNr/KAIsS6W3laR6rf1eOTzhl/lQs+x659N1cbVFkQO1fQgqhwWh
o7geRH2HxAh0NC+9jeUem6tkZ5YZAMu9Veib1cDdypHov7sxFvfOp+cX9yezTun7x6M8UdpDOhBG
uiNmivUCBMah/gMmw4rlWHEgzao2fgQkmzF/u3CE+NvrY7x/fQEeAeToH5w5/DTEvw5Bvj2Z5VFC
fmU46rbk/Ov01ycUI6zMcNsa/l9n1A0HEz2K/VfT7ld/cnzCtuhivJ44sR4P/f87ruE2tbw9er4m
z2+OAHvUTvu1yW9bdHjtcLzPq3uCLrobqbUt0ryODXuaNbaqjh5ffPY0C/m1MO6/OhXowfkkT6PW
67iUxxlyt0N0tiW6XscDbTrz85ew1XB451Y74l8P73yCxl6WSGyL6V8LQB7rON71Vm0L96+NY4/0
2R/sEnqahn3tVVo71Xks4ddGFG2L118HMq3h/AkSf5FCXyYN/n5OFMoDXou/fz3cfLwNzh9b6/s0
4fNaerySE33CNrgtT9yWRHqtv3wC9mFAzv0HTj9tE7wef/2oCOpqcAh6DhwFA1K2pweMQQ8IRqEz
fl4mhkbN28OkIBhQDNMLNg/peCp4N+88u7oqrstyZ/Hf399s/pVRTnvzl8YJbmf/+QsLlqfCbUtM
vR5294/H1Y091Bn1RAn12qb1pNPuNhd6bm0TvBa63p9WeIIqv6vL2hp1XqvOHhnI+JMGj20R4rWN
Zawqlvviz1uzb1u0JjM9m6Y60N2Hu7rl++8ujbjR0kV530ZPfU7qw6vf3wxjj39b/YW1qsDxLl2u
uIZRwb+/MQiBDlWYbWdTk8KR5zDN981OA83qwy0OjWUIDkiBaTzQ4T0cZpCqQvu/v4G4Fxw3gUwb
GpAxh84N6Asoh/ZauMV2YWIJzMEzbU5gJjzHb5agvVdx56n0FhOLv++kVfJeBakuf3/D4Iey+dfm
cML0AGhrswAA04b5ewxambPL2VmQevBt/L+8RJCGs9KTLTL4YcQS+F+3tMVXnin2to56+i3rOo84
cUHJNPNz7QR2ROle6lnJTOHwre9WIp8ahhKTNoxLIpMYxaci02zGLEWOKgslmbSCxoqk25O8lyTt
rC+ujY3TsIqaYBJ1Kvlsu011bLTupFWxKfOaYHpQYNv4XOXKUk6oun2/Yvx7iJgxY0lHXZnhZspQ
1Dtc9FTGcd0dQst8M4kECT6ukHQDnsiAhzU8WZbFoGqUQS+ygGkXUDm6iifVhXEepfQHNzn5SFEa
OWWct80+rwrXYV6cFDLFiX/g8TQPpC+qS97ZdiNjODpNScPz2nMjCDGSoUnqT0hESSeLui2c0PBP
VKyyeBoaqEZSF4XnSlxVwTSNWD8fUDWv3Xnse5g2dOraMHQajnqHLtLV96B16Zm8UT/yzPfPEte9
9mnU7cdZWMlYGNyxPXVVZC1zzNSj+17tizM7aTtHd6UhOzMLHVd7+Lsbu/Vbl2sm7QQd12FDDi3P
L46itGbvaeqHhx5WwbxZ9E+BH2Ab0QBm8Vs2nJQABdIwqnwd9oKimJa29yNN3OQ4RRY7tjxPO52u
yTGOqJrcT3OMfnmejQW0dQJNgapQFLz+vL6Jgw56qq4rGn8xIv7Rj3s85VmoD7RK4yO3aZCsYOM5
TaaA99tk734A6C+bE4axw4BjcPuGWmUyzCFYJVYSlm2hW3Ud9DHC0gh50siqDPMr5abkRx+7OXLc
sj4UhubBNK9R9z1hxM+cPuDdrMG5X0+TIrGO45ac8tREhqz6OP9Wu3U87aPO9CcM6YzIPjGCoxrK
1dOpwqbxSQXGtBYo4nse1b6WXkHPetswqoMkLrzPaZp6Z4ZreZGsYis7uv+1yUDHNTrDSV4wbJ4P
Iz+Hc9lHr81oozzf15e0LupcKiK6t51hNl+KNm982aNA7SkaoB8+akktmduyQRa45bvYisW5L3zf
l21VAsqiRnXvKp2Gliy6rPosDKTf+YL1/V7LrQ/CKvmn1m+bd3CpcHw/ZxLEkDpMM784wVwFF61l
fTBNZh7e/46/sPIwzHRo/SI2TCNkeCx2sVJeXfDvWW4yyd24n8aR4Uvs4VRmocvk/Y+jm54Hj4SZ
SqBPgJ0HTlsR83kIjeO0y79X2m6/cNfj0y4Kokka6yQ8rBKbzGhkmwe10R/52s06J3LLM1KnWSFJ
DfKImF59rLLCSCamnYqDEqeRNykYM/bjxDYPDWTl1MGmpSuniuzA6TtSfgisvL4gEOI2ZK695gK3
2USbQh9hF5lHSJm0kHWqiVMYtKaS28VbmwbVD9j9+JSLmjpGWNjiAWT8yl4YzmOFUYTQ8wgDfYfB
Kqu4SFjA2jbpLxvbrSeRV6BJBxiTbVj4R5nsZAna5YFHgo4fcTQ8UsC538iyYOgVhWFJq4/0g8DU
PGsvUVxYh3ak+wmJTW/CI9d+SGj9IjNgz4CQHNrRybB5Rm8HqjoxSFFednb9RRQq92Smy/grTl0n
7G0VOcJr+oMIpno3MrDM+FtQhNFJx0TTPgAKGXTi+j6+YTgEPRUAkDVM1Vx968hOTMsn9nfFWvQ1
6vpEy8pmxXsSFmkj2zqLasdvO/Nj6DaISoN5xhc/LZsvJBSRk8ZNftrSSsUTjKoeuLRNr7nlckvG
PKi1NGu3OqjzrCilWRTpEXEDmsmY+mEgiesKeGRiFg9QcjDXRi9FMYFdC+3l1DaBd9dfCgW9lceG
mMURUZ4UcSuuUFn0TgFb/bTutFYytVKwcmJh4WkGu+e6LSxblgFj1sT0SOjkBY5smQVR865XrZ7i
wA+sCU9xCgf4ed2PTtQgFYjRt2BJ9OSclXH5LvI69qVvaf0pVy45BVlcExnig8jNgw+Rr5Uhzc6q
ExkoCxCAtGdiWbgqPSBd1X2NM4OwaWYY53HUm2+NnvAjlqnqGMdmkkhch60tbR4KJT3Mwg9YUF1O
7KTm6QMYJL9yKJyZBue5wNwwzKAldmCbFVlEa102pUdmBfHRV1YVInWwz5pSIj/pPVmmXWFOsN0m
R0KJ9tD0W8OJ+jB+GyaFF07gmE2UyyZ2nTiJP5tE87M8KMqzMtK+72QZLbVsPVEd2a1XedLQpfpw
I00Xnsf7OQvPrehLlXVF4Pl69Nd/nQSXhSrVD/3PYdnt125M8bu/nWbX6bkurq/1ySwbf3NtIfz+
4vmDi7L2l19cnaW9P3Jmlh7U3J4a3XycpwOHxK4oluEn1lydadnMdJDeDpUZXIibJXNfhxI4yYfB
1hCguS0Y1g17Y+7qwOh0czhXZjgIeBjWQ8GUWrg6gxcE5wvAfrLguA0YdcVBdy18HQNOnoGuaZAf
GA57APEp6FOcHeCy9c07zFOGqcowRQVmqg3m72DxrbKeV1OSta4hPeTt51l2wVqj7py0To1uv+B9
Ly3wl6a2lzJZVWF6mpVpcNSEefQlRpH9rSVWd2n4RRnJ3CbhxLSinByqLDitK0PITgWlE6XacJrQ
/2yJYJLVwXdwvugeD9nbVKNAUteaJnUxCTW/GIZ77as0PCRdsVcJt5pUqX0UkupLVeTvK48Kp7N8
MNJa0k5JnVzQykUObQv2KTHA6fJR2MUTT+sETV2jq6t9GlvavwgT4l4VAW5LJ2A6Vuetn8bE8bEA
mcGi2IIUXuxPedyHEtw+r3OSBuXvvNRMnDYo9HuDJ3UkSdcmZN9ym7oEac1z7xNRNK0usFE2sRPk
RRdMdePj+orleVVKo6xrPRm2U+pQA8xFWbcu5hEYZ9gvJ51u8InycX6shWvAu8Yiqj9XjHb2VISm
2A8iUscyyzyUTknRkkB6WeV98BlvTvwy8mMpLGXKIqONOwFzxkpAoLneRY/tvHpH27TaJ65ZGI5C
lnfCVNN+Im5tT5UtkpMmxvvw7A8VV700FfWl14HSaZBRHhAwOI+BdaZN5AIVszCXhipssGoql0pS
uge5FThN48o0DCZe5R+woGN7vplFkwYsuCOb+9MsimWOwiNdRBe5mXuZdItz29DZXlD3/QcTR5GD
jOBzz23/hPh+uF8Etm04Ibjg6UR3DGVO3vkF/mwVhp189FFCrELqxFce6A1bdxMjZTSPnKdLs3vl
1Jp8+1O59wKlGUiO+6TZuMFxkGY3S+bSDAItwjTBjBqGyQzH3IIwmUsziOiYcE6BDc4ZnAwHk/NB
zi0DN3BwJYRzIGADpiWcGTf4NgthxuCMaDjkbzjxyQZrEMGqpSBfUzkQGFv8fTVwA/GhNVlmUggC
gQsBStTiGJlwxvq6LDMh1MLCypVxHQZZu98hiL5IShSyD8Fd7Kx3memlAWzcIPJPKm1qPaE6LsrD
0GutyCkykQqnJaK4MOF0tXKSRY3XnNqK+6A0eZAP26/KkfU20zgNbQninsQKVkSITnCZ9b7ME2Do
vYiYRXhgdizkToZCJU4YGHHIgViVoWQRoIrLRBsdlkpAiMup29AMZWtglUo4hIO1soxVBLZhGdET
xn3jW28Egsu8alAsOTe7EwZu/7coDGjo0IR0tZOKJIPfS5jbSNZEQSwjyzOzA2ZoPwER1yS9E7ok
DBzahHYx6USrc+mHZqOlDvyc7tEarIupQEGmHCOPRHfAUhZ/sc2IvGM+U3iqvdg7LXptz3xs8S/K
09ZV5hK7cMqOV2CaFSUIya6qsPjiEnjkZw/nmsuQNW1y0pHYTt42dRTXMlUglyYVBzP5kMVpp85p
Hwo96bO+IdPI7O3SMTPT6qeo9l1fhryyPilVUnzOlV/1JzwsqmNbuFYLNDTiLIU5PlX/Ns7dvDwt
SxfFhySsLC0zQaIjmFzYaqnKpv2Seq5V7eW25YN9Vbep+0n5Yc32Gtvwk4PS9QsqPZGHdJoHZf69
6FKFZZ9b5qUvUtd3EOnYpybh+isKtMGnOI70fmXlWe74WWpdlq5SoMuaoCn3iz7ijYNwohiYwDxB
0rK84ijk3GgkFlXH94pQmOBbsqCMJRrMXAmxS2o6LQaw9nkp2loWoEogwGIYV35tBOAnNEEADmPp
nxk6KH/ALOePOvCySPolRhCX1FYGVn9oBedVo9IAEBTle3GMW/Ae+6IwpOgJ/UxUG0E8gCHw7cyO
87OK1SGRdVghzwkgspPJOha2IV3SQAxTt0n7pU3h5Gunzav0kmgjKByLapzIXvD+Qx4LDrBhHCR7
hCorlXFa95FDbVRc+yRxL90mSU9N8Me/Bwis173SUy2Eb8w8rSeidnkEfwbNN7AOSC5RhUix7yK3
yiQEnaiSVZv2M2bw7LSmHOzYPC/aXka1svQEFS63peXnoMp8EoTqLdEFLWWAiAocj5e0kchtOiRJ
0OP+Sxx57mXSgDW+nyWKpEfcqkA/dVWSleepR5g/MV07CGStSfQeh5ycuV0WHWOj1+7ELyJ0lUNE
tt/zAtEmsqxD60vIPfFBC21/UaYZp7LOsBkcqphqdeg3cXKaxwpFEAwmEM3QgRlmjq0t75qUHfIk
L3ILwc2mJ06ZW10iOVWN57htG39sfM+3QZT5ffUxVLH3tQoH+thxGDDZaZhPOBFdA6KvDWKCwdGC
kLH0qZWDkMJefmJbYfIREXja1DXD7lPfNdQ/rZOyEMCHoorOipYV7oQiQ0QT1+q9A4ia5c0+RMm5
nnqFaOMpD5uicyD4zLwJNWLwXVUuCiTTgMWBtN3EK2VUQQRfGnZFswmD8G8C9l7ooz2IrvuV9FQ0
vJ0dGGpiMAWhrCSug5MSBv8yqeCMikji3srciVVQV+x1plF/NZCpviYsJ5VsGiOrpZETr5noNqDg
UVZWF8Kfnm6lMEtxGpdp8720dHGUtV4fS8/mqZZRl0GcpYR6kjNg2BZPOzeJbekx5jfToMtFPAkg
eIAmGWy4VFLa68ZxWUVTpxNW2ExNM8v8U9dH/mERVVEvewj/nAV5Ak536/bVXkpykMk5AxJYXWwk
MvHyMjlxe5GqI53EYSLzLvSqKQMdVMmo52GyZ7mJBkPPTdJvEBcCpqgCr00dndvmWekabi95Jnwx
iTXoO2DrNvgaBCionKKEWO8ELPrggjGhS9m7VL11E4LLaeRZPHQ8lrlagjRFCAy6uCpkl8O4RKmN
RHuwSWMjn8QeGOdShST5FJS+m05MDbkVsNg47hzUouwTCRSYY0UVAfPVAUp9J04T/tXXfuQ5sXKD
SSHC3p/mOPMziSEqeNXaAfiioOvDrxZ3BUoPwY/lTfPJFQlsaCnAnLtqdJK+q/o+AIsa9+YhL6Ok
3ncDEv0IWxK/463gH4kR9F/jihSXvgGy0OmUEle4rAwXvAqEPrUqtDtJy0L9YB7399veVEcx7vtv
ASbVie3iXEnfVRQCC3lYqEmex0EERrrCZ53u8WfBQ8+Xiakg9NDA6i9uDnFWCe5cfxYFRv8jMnT9
FpsgBpwCvIb9Jg77yvFr0z5lJAk6GSLw0GRdkNyXKPdVLbVf40NemcAzVRMJEI2waQLpVg1E89Kg
FheRZ6DIiQrXrGXsMp3vsRCMevBoiiaRNY/QiR/n/mXZGpEl2zyjzOFx3FkfPNrj2CkDQem7UuvM
cwzParoI4nRpYmPQ8XVAZ5GNtA8Le42ro4Z4Sfu+7xPeZpKIprKOPRvX0bHwjDoEzdL2bnoh4kCD
2W6FDHggMlv3oIqMAjXS9hKEDzuDx+hD0eUWdkxWxMkEBobYKSSVaHZiqdyKj1Lti0KafYgvTctr
misMGbL8WMVubExAAicgmWK7CiYd+BN0WNn1Ttz59LsXG2HjUNQlJeR4BHP1JK8C1530rUbuYVl1
lf9Z9Npg09Io0/BCd3WqJrEbovDADRpPBFKAlMdOwjtAjK1JB2Tvy9r9VjFW0ilqUpsdqEpZppK1
HdfMAsEV23m6V3Beo+s8AjEmDTjqHu13IjSaflLbnOlGcith1rEdaLf7AWFiFL0rQUAUe5omVnES
RJ4qTlwUhfahb0e459MEbIu2mfQoRfGe32SVeeRFIfUc1nvgUJGaxd53VRiFPfF1i4BMkMGA/CFz
AVDiV25z0Lrg/7UyaT3KrqpWV/FbL6q76D1MvUYQVANz2thPy1yjtxCVrnMHdcC7B3Fu5GIvR30U
O8Cmijq0FwH+VKKeBPteboIpDIzM249WHaaWTDlvglyGJM/Nr3aD8RcIArRkP7Eq9weqIN+0n0ah
6EBKRB1kMF2EQkl6YOaJrpNK70Eg29QHaVxE3SHgPKqcDtXg7IsizPVpCIInPvLBcb82wIw+sVrX
/GamHTL3sAWB9j1clCXZp1Ztd9MG5rQSpzex2zuKC49P+t4MLEBard5lVmnQaVdhcAaV4J53bMCL
xY5pUNxJC0ztFvxfM/8OMiGo9nhdWsDqGAXM8WhTW6farGCbYyumasrA7MjBWoNAAuh3kldTyFSj
HzlFEVjwdpCC/R31OZ2KiuREqtSP3InAZhuDDVLreB8MBFbInLew31zwcTOZgd78yOzAhv+lLL9Q
DKzpvaqD8LZTNA0rncTFrZhmZhCeZUXn/0iJCCMnrkWVSLtl3ZHO3CSXJZjUeqJSk3lSFWWlZJmL
xpaFnQjrLfY9QHFhIv+zgTMzcyrhRcjRtAgTJ+VVBKZKHiH/Pa0KrzpMIVPTgnnbVeqINXEeys53
O+X0jRGmB3ajMhPCMmHPZF1VUXqSt4XwpYqtnBxFtupiQF5h+NO6MusAUs24MSYGAipI0xcRnzLV
W74TwY/FE1TlvutoVkSlDLMurRyvKTtzAhGfppOotJtLyKLEYEWXvrr2siC2p7mb5uH3LM5YV0xy
zwDnoiuDrJ/0Apeqd3Jl1lblUE+LIpKq1lWby56bGa73wO2weTwxuUc4xB9aarjTrvt/1J1Zk6W4
lqX/UFOGQAh4bOCMPk/hwwsWHhEOGkECxPDra528fW9lRlfdrqqnast4SQv34Aywtfda35JimCZS
mjS9y1Dz6/NmRuFuU6cX8Qp/d5nq0rhYkL50aP7pM1pPEaNBcL0et/+GgPAfygJ/EQ/+qczwP1BA
iC6nzv7H5Mf/xukjOIz+t03G/xBFL7/4f0TR7F+gd+J0cxg/mNP/JIoSnGHL0G9iK3noAZAq/qGI
Qke9uGJYTuMszJLLOVl/V0Rx8G2eAf247H+bxn9orP8FFQEG1F9lhIRRnOudkTCLkjDHpliXF/5n
SRSjGM539VFUcEZ0VDXhbIskUkPaFzQdp/dooWwtfGCG9LqNUXFtGdslbQuYiEN/G5ON0WumJ6sr
17ulK2NK1wBzumq3WwqFInuYbZw3eZFsY1M/SkqdvzYiVHYXh33ujptm4iAT2jTnaO7JqApipjav
OKOzf2JbGNW6WI2JMSQH0TZB8LTr8F0Rks5RoXTUkKxCPW8ezDRsSwUbcWUfIfyAPi8hAkfNQYoF
fjMG23pd7uI8Xvqu2Ayt/W52Wo4vc9qztLQ4iXgpl2zd1J2GQuoO0thMPIVRkMhHjFK9/sSynD4k
jWHhQzLBXDyzzg6YypcuNVVEFu332ve2OyqY19kzKmOXDBX3WSer3M9Gfepm7MVxzPJ5o1U01p0+
CcZ9fuO70UVV7LcUigcUqURs1aghBCVoJ7a5uSWZnaBD4u1163sy5sF2nhc79r/irM2tKkbfDdjc
tO2krfJNz+gIKbTRui+S1QzRUbaWyIeetMJ9tEnKh1vOgiwoYtbPwUn3sci+smkYpyOZum34tUqw
K+ifY8lpiKlvjoOoUmFGVFMpNpoYIoBbeLtUI9u67SgafCVfS4jRuOJmI8G+7kiHr81qHKu6FCPp
8+bOzDTOIGzHgjG8QY+FuC0yvFiOD4Krerr8vFPDnZp8F9/63OTbWzDlI4/LZeHTUp8wqZPhgy5k
qN+2qF3sNzvOXXeP2Xo3o9c5bAN/jtHVXMk5lt8gFoynZgaNM8r0ja6s/0k6WS9l4P0bpOK+qhva
/nHjPrRSdiVlS1O13TxvhUa5dphvmgUfBIbTe9HAtn6NG1pP7zaSar5KIjcWgLj4HFYDDwNRZFNP
J5h9kzfJAlAo189qgc4PaUh0e3GRg+uLMIwvNcCIB44hLNIAwEsV51C5h0Ti5SwELVeZc8HebR0T
ccoT7nJT6nzm4a1cpAvv5yCvm7psMha4KmScM8yUWGWma75ieDrwIFq2T/AH9VjvkkUm0S36t267
U1Evo9cUDdy7VGu0szTApNWNq44PHbrGPZ6w+h0/Gh1Ej/G2GGkE5dk2+O8mV61j55BgXirD0Pnx
Meg3iRUVo1KkYCl0Eg/uKDsavHG/Dv5z1WChfmaQ8bJTyHSQHINezfzGrn0XfbkwlN2eBOiEz2y2
QsDYgKxWwO1EJPjODX03Hrdg0I/gstBMjKutCW49K2NwBoMo6TS4ENpZSpeSpl7LclqD7j3wrW0r
IeNeFO2E0nHb13hmgNxAR9hyfKjFnAXQ1HIps2NqsOLuc5oGWO+1ZWWejl2+a7IuKaN8UhajYSCu
5QqJsyASYuVVvY16O46ko3ATYLViLuqbLNrBT9Bv6Buhua0ul1dB7Px9t+pAVbEQbMKkS9UAqzox
b1Okt191R9kVYXwr/cTnn12U+V3TzexRt9nbVifrYz0kND5xvGmoWG0d7OdokActA7arw81HkKlQ
P/FCgqzY0rA7pZaTw9Z5jPyM45XpYBjelxyzZsFB+/xo6jl4NdQ3dyP+TQwpA9+pNV4fE5OpQ49z
Hg62ntZrEyn93Ag9PwxGxtG5TgfwGWx0Rc0N3dtg6997gAUv0FYzTNIjib4A76m+cNDJi2DN4Nhs
PJ13OhvJM8a6LSsS45uvcIzTt1RFTJXLRDEXrGgcHYAUdZ6YS8uaZ8m3C5ewHTaMt0Wr1YKuvIvk
NZpysEs+qu1dmwfpjs11JncEupgqzBAvvybnX0bHfFukszdv1IT2GRUAIzmhQe12WgfyNAH5+5kp
n9/yASpPlhhIPSZab6CS1x9z227kWnXjjL5QOV9k0SzuUivSB3zMy4npXH4M/UTQbncQWX2GN1WY
JqSuakyDRnKBhF8aS0h/7KGzv85Y7Juqh+ZuD6mn9FEFGUNVTNs3E6b+pvEYdsKa0GfWDu4dM+mE
+YGx/byk/LGn8bCzagmPPg3O8AWhQMf9cygXezvTfK7vgOjJoxMrKeNez76cXYJ2G6dt4v/HI4/G
6CILOnucVhOe4zlMXhzhn9T25kyW5hrCBxQRNSfjN9L3FHd9SG9SOt3JNVPP/bZt1Uq8Kye3tdXS
dWPpeX09AtAqk2l0D5NC/51vl1Yg7iP9zushPcPxDR7RIctqNF13F9ayrSIZNO859+5gdep30GCC
L7VF4VLmVkywAIOOPixhZ+WpX7ulWAGXsHJYfLMPQsGv1TZ9NVzc5VAcjbX1e02i+3SWwxO1NtgJ
7uirDQDmxby/TdV444idTqLteQBjT4dftQQo4cD7UDeEJbG0/RYEIWTfZqgWo+kpbzzahWE42zyA
Thl6FBYcB9SVGB2itsi3uX5e4JXssfL9jOKa+5Kl3Vr0ejrkUnRX/Wz2xmA6rPygkv7UR+7iD/ah
h+413pmBLldocrIjCmp+rTcRHLRukm9ogwL2YTvnm58LW0lehMrYR6lCOJa9slsFPRGDWy3q8VXw
Lo7PbuwWWMndoCsfQEDu4Ra6fISVjWbtqBs0JY9kC+f0XUEN+WwzzSAPru165GIy1TyysAp68tU3
E1/3KHL6l8SSf5tN7FV1gXjXrkV57uxW8jTU5VQPjb2KYW0f6zEnlQcTA1kmaVFfJmjq4AztjYKg
Ay6X9/s0HyEbrou81j24XzwZwQrWNYbzHccTxs5WNfsOrea3BfJocFKAjNtqIk3KyolwDN+pW9cf
SxtcJkjPu/GO0toeMMvYH8liol3HodRuZFYAG4VW5RgyX9XM5/iOgyjfiyEddmKl/a7u+7tICAjD
wMLA7V6s1cCqFSwuofq6HjleTyPGspu366SebbPXvTHXa50sRW5Wc+gi3/UlC1KyD8jsd7UMgqhA
56xsQQfU04LBRtsvWzTtBh/P1/D7XdnzpaeFa+T8MxfSPBkcgvmeyUS+rYGnECPa8XHJE3gvTbrZ
PUDODC7wMB69l2a/TN3PTafhEcIe7H4RZjc9MfqmY/Owh2ukfuo5ig8T3I1jK2cGNgESKLx6fed8
2FYJE1M1NAN/9DM15dAGZA93Qr9AI93OSZSQV1jZL4rDboP3Ex46sflfUWL7clHprw53wwFS0lDm
CQySvk2bwkv/iDZhwGLKqS6tzZOSQci/j+AancSWNjcuT3HLZkuDtTasb2Q3/OIqEUGJ+z+vEkrt
o8O3GZ+HgelqmCb9SmMdQBMI1cF3qv2ElMuO7ZrhgRsiIl+GxKgDHaCmdvNEP+D2qOdBaBiImEQg
WgRLkB7GpUd7CvGlvaOzA9VMhOyKGgIFkLJRJqXE1Aflb1r8XCYi+jI8mU5qQ39RDEuY7uZUR66U
PCWwKSR0DVh7atpF/cxOPXh4Uhhn0DOApzq5WDuxMzojQ2EbVwfnLNvgdNRLNh2GsY5etGhljpuz
h9iRNRfPoo7oGwi95Cthq/qEKjPfcDgjVbpR97FGJqo2qINd6UTIRDEOpv8eR5k+EzNA/NvqaSnX
jYa7Jq77ygbO+getUlAiM9satHTDvYpmeuv14g4E0MpOw7x4THEw9u0IoXosAVglRaM6b8DOwmCb
oumCq8EEPrNoC12hQoc7MXapSatlBKN/YyFtlVOvh5IscwrzOPAB/Cctk4pGSlV12m7XNAH0ddPh
3laVWSOHt7SCCYJWHGMSxB073+ZTKp+XbQ7rKoBE018tiUiPrc3iRwvB5Wg7ScXZO57W1ZjQ4WXu
Q4wes1hIuQ50TcopJW1UDK0ky+s0rDcuMh2k1ECqFo122B7X1sQ7tDDJfVz74GAbyn4k0YUvVLKb
7jOU4RNdpbgGAtp8poPOhhNooCjdSViZu5kmawsLhaFoSd5FSDuIBZqMUG67Sjr44hDhud/n6STf
A5GhCVSw0JtlwKPYoW8s2jQJv2g2angdtTgFqHKvzZTwTy8I33Wj8G8gy8zdRFGfCHO2iGIGBA/B
kOBu2qbmbh59WJd91KlvdSyAyGKBWSHkrO0tlfm0g42d7ETSdnA4SBze8limt3lH5+8ELeUODg/9
4buOd6URSQhCQNTuTqEonlxtAc1TZp5Nlpt3qNdop3s66q5Y+rF/7Ps83Fuj1NUajuEHk82wM6Jm
p3B0AVxWu9U/aT/aiuh6fspiNz9sZsp5sa7DbA8wLrIqTEZykIz/yMOl+QbDEmZGELc3I5QI4AC6
FtVq4+GRULMdPXcT1DqTimvLs+wMWG8+9MFK4eOY5GxZtq0VfPPXlpD65Ea/Pq11IH6xUagSPul0
ZTvcilM41j9gSA7FmAztLdOLfCQoilh4+ARlH9PSA0hUhRtsGb53eZ8/cJit+2jJhx0OPDslLJyu
FdPN2eQJjOIMb780RtmnjOr6Yxytvol6h4F7nvh1qznW8aCV622CuxiI21HVpkYBAaGwlFwn8UdS
1wAYg6G/hiJOdjbunoYNTQvsKNLt81hwtkf9XrPCipXDban5mTSTKsnEE4eO1qlvdBvmuGw2LNCp
UV2VasyEqN+aPORNNLwaCxewZN06o4GfGklLUjcbfmNm+UPTsK7HQttvaYFEBoZrqCdoqhuOLzsL
2XFE12SKERGkvErd4r9b19G3aRnml57ARCnpkiTRrrEk+0bMRkFdABI9jVPS51frZrn43Lo0z48C
vEAx51rGJ0qlXfYhZrzhgFb5pxp8WtXhMN97A4yr8Db7CjPh3weuwuFq2bJJ3HUkgZ6UodFH/EWt
qhBOfg6JW5Zn4SUeXKBgppB2bpASWgGfL3R4gvBRHyxfGGC7qAmTU5xYmZaha9bjvLiEFqFOeFBq
wIi6ipqV7TKxOnMOEgrwZLb5fG0mE4rdBgVOgl5AqCmvh6zinU1+sia0h1p2sLZUi268TNFNlXNa
B5UMVPiLbStEkC6Mdkue6rkc4DPJPcbTbd7hHif01LMZNNySRes1hJ2xRwjI6ucOy6WChO2DpliB
PRY+7O0LiD4Ol2I0UL2QwClSzfWPaSTJeWhhuk4pe+L15Cs3zcGPcNAt5l7YtXqLlyfgzvQaDWoM
nEQDpdBReBsIDoRXbeYQzXFcZM6kN1NAl6d0NPIW7xSDWKDlO0OpB/nTrA4uq9YS/nksb9cMWrh2
W7/DuioaYBx5s9uSdb2xI6TqAvsQoD51gvN90jnxyDqQInwwULrbFefXlRi51D0LuBzKpe6S8Iak
NZRBSRDbQjOwxOl52totfHQq99Dd7LiqK6gdTVZJHsH95MuUTAUaiCB+cv3QNfdB3U+Y23BnzRp4
t2wp+0X1NpnPqdEi2UsQBaOqxsz1vHDMbt03uMwsg7knW4Sbslou9dsIsAYevrcAEA+R9u2UVz3m
9uagRCqT+wHDOD0BGpBjKfyMQWbMERO4aiO/brsMNgv71Y5Jeg2HMfuaxSjAhGZDnQBnGVGcdmB2
mLv2tU7vMTlQ8SLzmY0FXQUfThRkdrZvp67ObmrMtfVDUsd1t1eYGubTNqNU7jfQK7rijU5+IoC1
2WrLhLjQAtFW8Nho4UuSYrJdEBOhTV6tSVQTYA4p/h6gSBg/tFr06iiID6Ydrj3uGfgismsmP8Ic
aUe+nzWWmUc7p37bg7nU9SHE05TcwEwatysn5UqPiCbE7RH6kE6vVEcJ0NIFNj5YgGkj9WOQJbj4
EIRBVmV4o80BSuHqT00+6PF+DUZgNnEm2/UggMIFe9mGRh/HIQqCe+BquT5s6F/igq1D1B1zurD6
WoULsFuHMSp8gZbOUHaNmGAkOxBVhUQUMrjPtwXX3cYNQu3/GgC823BJ6wJR0fUaVqZBd0y/5y3p
z0NY51u5tnmzVVk9dNcw3Jat1K1fsz2LMFuVwUxCVjSJZvfDoudrBBkhMdcRtD+LxxPTiTputD6w
OXBokEYGymzY9OHCQJejzNF3aM0++TA2O+/C+gUyhi6i0KWnCerhScuIXLF1c6d6qgGaRJjipU+C
XQubn40RL7Npemu6fAIlF9kb6K/pcwKz9c4rtBeFh2uOBCFGt7tlND9tvbwsmR5xrezNrXopEOg4
834A/TPWhWcSyn3uux26LlX41uSgGyTCXRKZg3aEotWq9tVt6Di86NNC2GAo5zGAw0s3vbOgbg7t
MgTHFB4/BD+0YGbMCynnwxCnbDdmVpd9ss37WodrQfJx2kEYJ/fJYOvSR02sd9z3bQ3CwSN3wqNQ
QlRBAV8pzXeZIfz7ELfZPllQZaUcyJqXaevj8GZzmzi2Kr0KkE88irjTOxq0695G6nHIku+cqdQU
GiX+oclqcvBhI08MduOpXfvoeZSs/1oz1t4OGMocSBCt7tWWYe2yCeoXcg43SFTadxqSsQyHSJ3Q
48Pi7XG5jxlHzx7bxMSVxjN11XC7fGUmR44jGfBgMy5Ba/SEfYKcu/bbor4pPzavvg8YwJw+/RHX
Iv0MNYdkiQ/2LR3Qd/ih5U/AAnhBFuJvCVHrzsEiApPWm52OPaQm7/MyCxq3D7uM7sMe1n+Xr+Iw
EgtQ3NkZnVOUI2k3sf44MP6LSsNO3K53MQRFsGDpCzFtXxEZoFRbHkII9R4ua/1F/SxOpNXZZ5dk
otQQx22kf659zKAx0x6ec/I6sViAY6Gkamd068Fo6yufuv4+1ct3tPQBMjgekgcevKJLZHPPszWD
QQw5tkrT6QE92KfGQ1v0dY7VZxH3CvZNgSZl3pOtNW9bJ53ZKUrGXc97+yRHPgNdFIt63Lr1gUxb
jaFtCndbMPcnPTVBBTxyKbo6JNWqOClNLJ9Eq4Hl2dy5qsYje5Dt0H/3Mnzcxhhsy/qySnlkBjFb
OnZvQeq6KzDVR07C5mgl7isRz++GLNsNn9Zzvfhth4hAXdC2p4eamPHKL6670SZbziSB3DOjrz3Z
KMDc07dLQXhCDvlmmls+j/sGYMgvm49o59IsukjAgLSZZdMpjd0PwPMXCryW5xQMeJkt3RFInC2j
MVf70KLfEjQ/YGyk1YBET+WRxiqjgb2hhvr3qZ/PVPn6xKXzZTwJ5neTpSncATEcx7w7ryoKKhjx
Cuqijg1EWALmcox8fIcMuqRVG4+JxgRFzRmTm2krgudlPqia8asYoajbmOG27Te+HPNYr9Xm1Sug
XaypriYvoQLfCH1GV7CXzDltNboU7cDiJubFNewNaTmOuWhcKhUblO+UvOpooyW+rMvEJhZAiGqF
GsaHjO8wwb4SRX50rLWV1AwjGmX6gF5A7zw3yTU1U/Azr5egIBdysZ9TmPZt99JLfKXLBLurJNDx
CgvY+cyAHUJjsc0rsA/0foh47nkKVHKTwoLhZPrdwz/cuWBdqsbrrOwFzDYMjiJ5iIdhPoz8Usjj
pr8sBGvzE4Moeo0IZv2CdEGLOtjjPu6a/jxD+y3qzFxPyFd9I64HDNRAuBb1gocys+aYEt5gjUiD
ZRc2CTtOzXTANMMxFo8jrWAQrvPOzPx60mw6QxxEDW+ncjFqeFiFSK7wHZpfQDRqCAwGQ0rI2xc6
TcP1LJR8bjs0G0WgFoO3JjT8BYjDX0C00qoDLfESrSGvJioziCawjirkOeZyC+MJ75cEM71xPW7Z
U0qTjwUa8inIkecvIXQO425JwV/nrUHaxU3RE4N5WGmyfLZRkG/VFLha7Go/87gCGRWCLzGUdYcZ
CdIzQpLjaw0l9apbsVjyrO0f4G4bwBE8RYsOKa0MOTiOuOXBdwgYaKIDecDIQ24i4OcvWy3WfbwZ
3LSW/8zWpKkgSj0Qkz+MFwTs0ikysDByq4TdmgrngkPIlhRop2hHMFyzNOhBbFSFffaDizEoNOyI
egdSzDbolpzsC0uViMuo78fCrQ0EYZa0ZQInDV2tju48vFcIQHTYez5BFUKorhg7Bn5tdf28X7cI
NUioyO+x9cG6b0MVHg3N4OTlRP2aNnMWYGSgvIfrFR+wjQHqNTusK5ZmNKtB5bI6fAZ+iYjiOvub
PyEG/w74/1v+kCGITnEONEtx2DMFsftblNTqZg5is7ICYZkjJrS9vHAqaM7T4p9f6K/pzYxkcQgq
gBCCoF5OcXToX8GAek5mmdZalC421J4149FytSYbCat/fqG/5nEzvA2cjZkSHB5OwiQFgvTbhbJ1
Fr02fBfDTU13HUgrUcBdqd99h96xyvGhbmjT8vaZNCzxh39+eXL5xP4tpvrH9ZE+i6M4ShNkNi6H
gv2ZgJhtltcdy/mOm4CqooYMi0w2B7hA2zQ2+yxI8/4N/ITwN+GkyH249VAaqE3qCoZ60IIy7MP8
hozTkPw32Bqcpow/v6cH/wLW/Ofwm8Ov7nKG3PD7P/U/kLwB+fKnb/H/CiL+4+C0f9uk5Y/f+Bty
Q5N/wReaoCdNMmwhQC8bCPwtuYO/CZE1jEMgBvi+/4Bx/k7dYHNzFuPxAo4TYUuWOAEp83fqBn93
ySeiEbyczIfDWpP/UnbnrzccLozbDID1JSRE8Lp/S+4ElkDRkwvATNj9B5GQ+HpirdyjVf5Rj5k+
/umj+Xcqxm8PMi6HZCV2n4kzQnIIO5eK8qfQI134nMAWyqEl16DGgD/gHkea4Z9f5bfdMi4fJy6T
UGxqgIgTnqLfLtOqYLOBwsBAbM52KSaAs6xh6cV4W1egweWhHgaDlKBDssjNmb/tFhr9P2rJb/Hs
v70KllDs2xExvF36W8ITW0SE09JjAdK96z6FCpuHTR6wyoqvruuSn8Pksax2akBBQze2kdbvRWCc
2xmsHPcM8Z+PBEUdox2SRgcBZ++X81ohN+j885SgJ9+6UV7zIcCIE3aKXJEAw2qZIhMKDKfO9hPU
nFPjochAJ4f6aVv0g+iFtCltLMYfU6IQF2Q8xfVnNoDwi6aP1pj5Y3PrPc37+pb1ipQZSJ59nun5
GcIdMtKBE5X2GZJNAJ9c+9+oNP+5MvL/G8VHKJ7//5ji+8eR1H+qJZff+FstwcnZNIH6CwQYsb1L
bfh7LUE2GU8vNtKBqgJEDhnBPxF82b8kcFQoos4ZNr1ICTLwf68lyEKzFFs4/bE5Qwbb5b9SSvDj
l3X4T8sXONkYEi1eZBwzhjXstzv+30SQEcNfZQUsrsmgD21mDNnxFN722kFsdzu6egWRJRp3Yzed
w9h+INFxgk96tAN2fUrCdjok0u8xGQOOjZqptOmCEATPqymHYH5xRPLX2n7v6r5skAOyjTivvYJ1
xF796DAH0vEWbvDzmsLiDga7T0ck9vL0JzYH+eEhTOK5V1APxnvH1cmP4qOh6DhlHQGGodPy7aKA
FlmcuBIT7rd6ZlWburbgdb4Uxs930LGv7BhjzKHdtVH8AIH9nsl0LhliyGAttpOBlNz5iFY9BWkA
AO3C/gy/knj7WP2ykyKDm4gB1Qb+yy5sRlSsL3WzfQqJXask3hbQJHWmdqySVHwA35wqFrt92pqv
YBNd2XXTm3P6flrxQOfhgGKa/0g47K8GfM63JbD+Q4SJLVMIJsWUIGPdz5cNtFa8TD9iI6myafrg
2YBRN34pltHOxUzSxwymSdlje5+y30xfJnZ7Y2qsRrXQQwi6UMUxwIqlvYoH2I3xNNwZPj9QH93F
NCu3CM4e6W6wjYsodGfeN0cAwffLOZdNCk/c3CTYNqgkzvHdEsAaAE0e7oO5Foct1Q+t6LEHDZzX
zC1Fsz3QWt3ETt8GORxahzhTGvRPMGseIRa3yGIE3Z6NUMRpkP7Atl33QcrOS5oh5m3xw+DPXRED
1DoEioJLwF4aKLZ6CK7wrBQTIlyI0XXHQatbBceExP10D2D5Kch48CRdDpCmbsKCzDkk7Gn7BoXx
isruybrNIntvPzlAmDJZYvIFZTgqppXN4GLytBzitYb0S5rKxC3AAs5jxOvn8yQENtlZwG5rZXm5
OvRqIlkwlzb0wNhw71z9ZUl8w6b+1UjjKrghSPgl8o4jDHsd03Yf+RSE2Dqs+wBAQClsfgP04Lhy
OAzJmJ7by6g8rtMtSQYHVEW5CtEbep9n83fKx21vVYpRtxN4XbZ9kx0+oyhrVkzUMLGDNrmWk3uD
KP4SBuomVVDAWhs6PILRckuNhk2dTNU6ifd5IhAU4f3uwrj/hpAWnsaou50xQZcBrfWuUfwzFpC9
Orj1CNeLHY/DYy5uFEUQreZ0Po2igT0yYbsyTWeCjQGW7ioQ0PhgyK8HsBHQoQk8Ssw6vmgz9WNG
2BGxHtdBC8XICX3hijj+wgDLVOOsjxoMqgM2Bf4Es1Qqlh+5kdeg2Qckk5Jwj9mojJw+p6Dbg2Cx
JeHRp/HRIRpga9lJmUrzWONayTHni4OntQLJUbtW3WFKt7seD0g7Phjgb3n+IYhdcCuIH8187ac4
r2Lu7luKHYiUiLAvFHUY3/2qkTQTafMUR74/xhLbD0ABGcok7/XObSAoorBpoZUpuKPefyjAsPuV
1ORtzt1TAgJubVagIlAjCmqa5LYHj1+uS2J+dBPkvclMrJp1LE40gKywGqAwOcCQTIMyMBj74235
V/bOpElu5Uqz/6X3LsPoALYBxJzznNzAMpMk5skxOIBfXyfYT+rHpy7J1Mu2WqhMsiKZQ0TAr997
vnOvizU5MUabD7QvitNk0hTj43RHCve8tNMZQvT76k1Pea5fSgZvisx/VM3iRwbEss0qI6bHEN8m
suVmbJ2caTn3DXEy6S5jKGUeNotv84UaceiHwtgsRND2PfzHtbXYQNNkCxj70QXUh0ZMd6k/3uRN
wbPASMrDqDO6C4k+j65/6gsQ3zbA8LQGBq0L8dbRqN5YuMV+MOz2mQXx/GotP/8saqs6GTUxMHOe
I39V8xWoUr0f6blseq/WUd5zPbU7b0eI6dH1yvdCPTSLfag1yEySk/konXI7TImmhVMuT3F5XBvF
83s0p+FlkVZ/LRLrVOt1y6DnlC66pxNm+9SQLllYvIV6N2YWQCPzllCba/tFPKkLl0IW1/Cot4JY
ZDiVRAaNMcXQUA7MJj0G7NUHPRcjcpsxDz2muOXiyI9pbL9nyUCQ2Uzt0BncgwrMQ9rAWg5G1MSE
bdsehjiVJ52sIQ2gG5FlL6ubyW06VacCpDBzefi6qoXEoh6UZLn9ZfixeECmXVKeSXDHRyxrHYaa
Ncc70obFVG9rgzOmG6+zwX9WktNgjM8SVsgwu3BNgrBwh1DFfnqNGuOH6stnuiTrtnGUuyNgiLPN
LaudTGdzk6X1CG0eF7tliHdBzTCsJ0a+6UgxH9I0yHa2GqdwGPWDMxnvc7aCXpF0DBr1URhiCGuT
BwDQtNz1oiyug4ATaFr1O0RG22683jT3Ha0Wxl3oHGc/VrtFrS4l9Lhs614aB6sW69u8ruhPIPls
TQDTBRzZwI7P23pw28PsNnif6jk/lQADn1meTDtnFTV/0EvdiEQeaWdGr2Eqs/HTSO3quJKkO4jU
GV8zx1pe6HY070tQV/co6rbBQlNMubdusiPYfZmBzGE7GY+2cF6ruuifcgPUZ/Ve69Ydjg0IxC4d
ALUSXdac5jxkReEN2FBo3fY6/hbQ2N0QgXWwxOgqcrp019N6nQ2DkUD3Q/fSvopNPJOrcMH7Fvcj
z4P9VHvuseIu8Nglw6u1SM4y7yH2xv2gJ/vVIX4aukpc2wllf2J19UmbA4Qil8Go7Tkty6IdjuRB
dgvAOf3IMG5gc2sEm4FxHGfAtMoMGzgo6NmO4X21tYwpwh0VFl5zVeV6k2fJxindFy/rrmj1bkB3
w4pQdKz7YLfEZr8DsLNDImOHpTCfqsAhZl5pPA5ol9p41reDbe1TTG0czoCqFR29hchdJ7d57nFm
NlfGKLZzkuJf4MMQxLd+Oj4mlv1tARgKlpmzVR3B03fIrp77ksufSYYUuDFirrGROWFFBr5YwEqm
6uaNWYyc82BY5CZzqULkheTDSyC7i96RUfhCRn2CwiKg7d5hs/iCWz+vPQ1sOVaIJKiXEj4IHlY6
kewrfGBx1p6aztqXfk87OdmNUp7EMPh7M2BkktSi2GVLApPgEHutaYc3U7MpyErsk3l9Zs5q8J1o
N7TTcTzAZr34jF4jMgMVB7u8HWmatq7xCZx4Ng3Os35Zf04TCFfH8NYlMBDX/aE0k6OdWbe8qSn5
4HCgy5gRBDuNcqKsnMPUxwwj1KfqH4ShH1tHRkUfR6392DTl+9Qmr3gY9u3g76ZAHVdRXlWJAOk2
bjq3imaseBFEkhXNGmtXa2S7ue/sTaWWn03hv7kXFpFnQyG798ZTPxwjPrt63IxxcwV3sdfWuBeZ
s08ZDrpZS/ZGf580wzupTxNjiLU7BPiRcMdRzaudXQVXUAEwr9+mxbrqUeU4D4lc75s5OI8lnAid
VD/NNypVV5I8dBfjxUhNHmTNrM5IAiF4k/Ga1N6HpNYFxqlCxcU2ctsaAM46SJqmbXE9rG0cGknn
RoFPSrmtL3oNQ/6EKEs2VNPO1SI9Kqrguuua28ZW95Nwdzw/rqXkDxT+nTtX21U92L2YwT/mKbTK
WySewyVGf21kS0TCxo604DDpgHkh1tJjsLzPk7GLZfmaZeW1Q6Hq9ubZs7yXzEmf29rJNoA7CWPV
ISyZMpXZeNeYxnuWkMsjojJyJIyHZbRvveVrstPoMrFf536JasI1CmQGq9PLICleumE8LcrYzZat
9qMt7ifbfO4YGc7yapbBF++kLKoGwkZ4fpnopogtyzLZ6lR/1unKELUtdlbpONc1o7x93VaHdbZu
8pwoiFy3FVTvRvUyvkSwcS94P2Tm0mwZl5dMBJcbRRr6HGPJ5W05Be/kbcOco8yoxVVZe+E6P9NU
g78qUp6il3irMz2Q444Wo7/tZjOkU3EuOANTQffKmTgCxtk9xozxyLm9T9NtULY3S6KubeE/BmMc
Fcp+I+W8MXnscWYo4HGrfR7Xz0J+5K74sdrnTLh3BiaWDu6Fx979sriHfh2vm26071WTf5+b7Lox
3JfKdN3QdZZtQVhA890Rg7gh17st/OFkOdN2ydqfgdncz8m0bejY5h522/5Q5TVDXWO+SYivp3Dy
becVxJnsE4c2tzWExIRYoyLnP3O8y8zxaDLMyFb5vQZIDNO+uVB8VqhLzwIa6K+R6e0za2W8nB6U
Ut8KX7yqVtJby+edawzF1qfJFQqOhrLSR0F2y1WUpKvgYWNfZrRZr80QNNQP41pvBdRSSGaGYETa
/hQ5HhcrVrxMxkMhfH8LuiA3mQdO5A3aPpqakWPGqAzb11Pcpu9tVVBsTeNVYlo3bde9TGuJycuu
9amtZBzGC0GKakVnUUxrZNv559A6j42wmz1I7AcKkQJao+n2VKbP08QogWTFUVRLv2Ea9DbF3XtV
1HD5vUjAz+Yq9HR+EYp4oVpnotlN4+1WgsYYJeVnopsHo6/dyBz9O5Uj07JihjJL099axni9JvIG
UplJaG7KDTQCn6ieNHkc23KT9wFajS55R2/mRqJ3qgMOSb3PHVcy+CIKYmCcwKjV9BvdXmjLYNZh
IPP6VPYM88SSxa+mmTylHcAA9+P58q+RYOBJnHCAiYOl0h0vDpMkQZ6WbCFu6rFgkueM5/JCiAiV
3JdgsrO2HmrS1akMtnHWQz+6ehs03Q9mGXfQoLu4bKBSvbikA5IU7U7puL724JeOJkId3HCdiGaM
kLuUsT6UXuY9ZpOTbvmVzjwfjotVcYdMqFbmZr4bYkLNCWKYq6yp+mpjgxWenbGud23VEl0PdA1+
35pHqwDJctE7fEMHVB3BrPBfzl+J4LNt5LuFxHZWeG+N8K+04KJ0mZy61U+fs9Zeqm9pbPiHZiEj
CHiovc1sTd+qDGNFXh+FQzbJT+wTyQcRroEDCmyT4+dtDmd/pjQFh+BZFakqCwvsJK0g+0k8/EhQ
8Gk0mYJsl9LlPa5FeuRoqYTHzcOMOfxci1K48XfeBQMxS7QkczGV+4C79T4Z6MHM6ajD9Bc/kuVI
KbfEmkoMAOtAm9W+PD3ic57E10sP0aa6VYbYFBR1nfUyxunnGBQRqAUAQ33j8E70+/QDBPKm9sRT
5vdeZLbFNobNLlW9S2uVbPTF5ozcWMULWPbAsZxf1EVFXKiQhvm2dsaNNSYHaepzolDwqGDZtaaY
I6TPiux+fTZN+yanVKus+qQ0gEZQbDNnOgWZfZgq4iXdZynhgnr/biKQ41jubvStkweXTqYo7Ecn
32RT/w35DvRy9alQgnZlei6X98Qjj1cv97aT3M5L8Sbq9qolzwG9uJFE0qogO7m+ce/TYbaxc/RK
pFEt9JXT5Hc2Ebi2H++S6bWb84e8hbxFerx1/faNroKDJ33SFIzNxWAlHFoE0k52ZTKYuxIa9Uqk
lKdxdzPGyBDWcrmGmiAzGNzzsYxS2T85CUmrVfzAk7VZ7fFVpx2ofd+csUc+FLMV3GD5ki/dSC6P
LGnUM1WHDLBR6aj3EvLcIIlHRMG8EqiJN9AJLr1w3Id9/gyTQzur0zPwY3Yf2y2mQoNmO2Hcm2Fi
eAA38riWXhBqprfFLF6H2rxNcC6EVmNRXa6EHGrVveFyWBLsCA8i6BUVUYm/sNsMa0cLogSBIVS6
KzAiFokJo5SkP/tCNcfY0MF1HbRA8kNuj7ucbKDKijtp0VDc+Fx2x13f+C9Osj5bAU/OCZc7HIh3
tJP0msZQEIoqlRwMNmopz8yzvQX5cbDavBi3KB2O6Qq0MzneY1LPj0Re35iV/E87/7Lv4Ve2/jLT
+e/b+bdj8lF///j78q1//I0/0vgMAA2DJrnv/NG2/0c7n/262LiIHjtM1jH0/aObj7iPaBdTLZst
DsFFlP1/mvnm3y5LAZgLuJfZNRGw/2gbAwsh/tLMN/yAmZVJltPHwIKw+/dZnS6XvLdk8ICnBHpD
0RAQiNLGlJIrmcU1pdVjJzXdYUZYVAht61q0dW1iOQuX6XehAbkBIuBaSDSRB94P1qVCTxfTQ6Dj
BQs8YW5qLLu0vCV9lKZvohRo+c0oG3c5osXh9PcTC1vLEGTx0zQMdM0tYvCwGQh6P7gJJTSIE2ft
rjoHD1C8t1Nj4GmCE2aK74N1hQrCWKLr3twh8apbmhzSUtw3aCGgrmlK8vuPmg9ceb64ysJukr9C
PJqzI9RtVjFNG/PsUTmJVHtD4VsJeXxO+QY1W5NycECB7pNs6BDUTZWB87gyqzc9Cg+b3UQ3hULV
FH6YWoz9jJHATSezjsx0VQPHWzFV8pQlNVsN+tGSiF5KMpIG8Y9ux/iXK9WiJDnZQHoJgVND5xB7
fUv7lJY/LCBCky8IEAXp0XIz2Oh4KM3dRMbkm51b3XM79kmY+vhydv4adyANiWWRNXbafF8aDr+P
zu9h6PPM9Ky9Kn0zex+pkb7cOC/TqFy7tX/NtNbBu2WI9h1erqDASxBCRks6AS8upqO3HFnua01b
+cObM94nPLQXxgxVdhFa4SAk345yBNWRm0cxWQh0tVVNqV5UdnGlPLMCZ20UYQdItTUJfasj7tzh
IrzVTuDS/+ZdT0ks5r6hQ7ysV9jdmat0mnTFwbZnZ46mzoQ8rVMTCFDSaNIbDz6Tu65n464OzNpH
UJev5rgrqoJDS9RCcs0NJrZ3MMVd4YS6hdQZ7dTeiKoarTDXw0YHW7O2sT7kS5/+MKsalaxKGIps
bNPsylDHE01PXwv6FkHiFpq+jfZvlGUhgqSpivBxJumUXtd2XnyabW3eUV2U1Z5UItBRP+CNwCuQ
Ztupl9NTVnnWgx68WHM+FZWy2i0YukEHAT2QTaGUlgUh06VIgvJnQpcbHtLivjUeuRby7qBhPdOu
WkdX+mHDJ7y4pnfmfyX+SIE1GsQV9ilvtyH0zWm5Le3VlttkXZR7LQYeB2HajNObYgR5HdDkafcA
JrQu8IFn7tarxERbDhWVsdOk+k9W5c/fMTdxaHfj4FovCa4dAEWvTctDjUjZpV3WL3tS78NnPKTe
U7oCLoYrw5Z7lOYgxYK5Elpcnx7lefDI3WMcEjMnFEEKbos4B7DPzDf+jE9gVxXoKpyyUBpdUrI+
ad07HpJcK/hJ2p2+QNytyzVN5q6PFOjDI2CzfkdkiXrRIIkI94rt9kUb0ERRankVu0Wcbjv2hFwR
f+cD/WQjba/wI3TdQ6NtKgVbgmxtc79u313ENxc50GS/p7XMX7sKMyp9ptmmBC3g6kD7Dcn11+J9
53aow8u5hSrryfE8J0HsxDc5Qt+a6k2VJ9VkfrsnPGHPu9L3lBOWxBSWEKVbBaY2DMvPFsfx3F+h
NRsnufNsNAYAE7WuHoyUztpmxPD0EY9lc+uVroQ4J/vGfG1Nlyzyh7G6zkcnSTczoRFnb9fQuslQ
DBVXctQqOzeoL4qzmIR5iMo+N/inM9VuaifN+3vHSKXYol9bsB9ArSNdM8kWRlw6q/wAqcW/Q3tA
Td9IuBCx7yd/5lF/ifF9Yj10gP2HdP7qeM6/2W4AlVxX5oOsga5t0nHlNpjV2t81buvUaExtlTAQ
uEwFkaIxxEQe5kaNtxb65A+6GSmKetSOaZnj6ydO11Ljde56MIMpDrZu3PLrmEECqc3UJOkSFuP6
bSAOk2+8ILXWcCRmiBZFkmPaMFv3xu282CLZWb2TJlFcjh0mdzfAhFWbYjivY2GaYd8Y+qUNBloM
htv7J/vyK8ADq+hcgPvAZvyqD/7Qqf8ByPzF3/6X//n/q879Ul/896XSXxb1/iqVLn/jf5dKLrWN
abuuT6o3kBcH8t9LJcfAQYT8mDin7V92RsFE/N1/bPL/8i22XTm4Mk2giT/XSlJaBrojU3pkipGb
/yfkw+9UEzSTCTJoQA5SquFpkHwPf6aauFLrHojRQtG1qM9Moz/F5Qoo+6ffyP8Fnvq9IPvjy0BW
UHRhXXJ+6ZP+BE8hV+3jeHUsNj3k/ZXw++So9HAJvSftNvUW7/Fffz3rF6H0Z54DfiqgksQqbcGg
UQj+/oPFbAfRMZc5UtxNbgwRTwF6LBs+yTbGh4psDZsejG5M+OgQWMA205OYP2USm0vB2IoWBf35
Sg73QOCVf3LM2Ql2DkPDxt8XIEoW4RUGsyy8mQYRC1jtLNcDyh5iXkMWCSe1yefO3hJTLRVJqaCp
dMu+CQVAbeYgkss6OuAWyh49L2NU4qL3OKupWPQXsotp4joN/8KZUxmOF0zhZNjzhDooaBZvDbWP
481+V3W1ZDoituDAJzBdEaSjXUahstt4jucpEwFFxhiV3kOZYP5I2b8Vv7mLHtYXrzNZSBbOPfnX
w6Ay/lyohp6uteF0l1jDgEaJ2TXKEsSdm0nXy8y8D1rbb0MjziU7bWhaFYwRXXcuXQKf2iuYr0vp
RIayJVqBlPA7cQWLOOfsbvheSP34wiHtQXRAjQ4Rls7ys43j04e491VmpKdqnETAKIcfPN5UWaOq
c+Wa5Suhv04ekzwooOLb1WzaqIIgSr71iVH1RzfwF4uHJnRy83PJB/VkVkNtHQVmqIzh3WqhsO7s
lOy5CxMB6FL51pNjEnunS5jU45YRf5Z/x13AGEUawjP2/M4FYDu7YtSujdsg/dKF5ds/6mZ1GiB+
yIQ5tPLars5DZ5siWm2LjzVZURq7nwU7i4pdS+883aH/XAoGVNYqyYRMq21WN5mjPZewVhHHZyrB
qXpoV3bAAbrXAocdxgyqLgihjtnFxcw/PrZkBySt0xGdxYKk5FeQsjBuSm1o+9wA8xFtJbHJUIfd
KhfKexWtjTWGSN26WSw9OYw43Mv2p6wPYnmWQ9LJW6ZROFhCrADtBV9oArJPmesOw9FcCkO5zH/p
6mxnTYgGBirJ8PJwB7JaBhYlPEazS9Tcr+/UpBYRZ1U4o/FQFT0baAblO2RAKl62O5uhUnCjkqG9
KET8omKdG6uKbiBQCVM6NN1puVh+LY6YbKvDAlG2cSUCstQcimTLWrSM/jaemrK+wQZWZdcTcyjJ
L31x2yNCNRS611PiXFoapTKCjsQpg7Ryj1CgXY4dkWJ5yuWwLjek/1GejijLzEjDM474vZJ1Tcto
7cgMmftM9Zl3aM1WqvcAtkvfJwTKab6sgaqnR1XMTomqSDCyGoGjyuJbg6B3IHyFB+k5xybFDL4j
5of8ebSNDsSLetPCyMgGvqpbH/REvc6yjH6ck2Z6dCpHqPZxCQY7C254ZjXsxFOkcssRz1VQz+O5
a71F+Z/rQM4QRstKY/U0kkgQy2MHBop8O6Mki2RDG52+1MTFa9uhfqNR0gSq67deLplw9h6pzHaj
2fElw8lsNbRIw6M0uHW5RNHKYXZaBPlGsJOqD/vC4KpaCbtNdvSZY7X3+sEz0MbkIj8xnBNiy7YY
P4bYd2NxmGFNukjlgnaawe6H9ih5cJjPohCduwc388rNiDfEORVDq86ofpC6saMP+5MnTIIcDGYs
ElILoSC6sStJrwAXq82Am4uO6ufE29AHc1T+jvcLM9R5YktTUt4HtU/zGP9PFacED5kzkBT51+fK
78cl5C/dC4hj2zNoVUjY/t9PFWkhUmG4nDJ+cJOL/2jEVlPKNXv9f/g6vumyrtyw4BL/QgFz7hsD
gS8YvKKlZ8cFdHrMGxX8R8cyP87lkCQCQRF7+S/GXw5JLyfc68V8GdGJQB7Xaj53RnfslauusPdP
1u5f/1iXf++3Q9k3DLoxjoT29C5LHH7/9cVQVPMqEZFA81CaZ2jruSI1DYQP5XlScW9qnMX4KOJW
/5tX7vfAx+WVAzP1eIrYcJ6M0f7yyjXGMskYIRxqg5glkbood6SwDUL2Sv87evqff0qTXpcH4X4B
VC+Nrj/XVBzWLguf+FLmoNBJpZi24tFP/s0P9M+/y8sPYhEz9KgE8S7+/lXGZcEuabM+wtFrzxRi
bvlh4sp9cxyACL9RnHJLnh4mG6rl18v4P6X+/+Lz9qd39D8FJr5l1efHp/7xW1v08lf+aIvafzN4
KFCMsdaE1I/BK//HrhOyFLZHQ9S9lO2/kg9/r/WF6f6Ne8HFX0rgWXquxyv9d8qZtbcEJfCKAkdf
OGjeS/+BpxSS7Le3Jrkc1m/y7AKm5i5iUdj//qbp/NrnWalBQtEiM21vxnioHxMYAVAKcCP8Wami
D3Kdxz1maNNuztwV1dNcN+xei1ECM9k2d1kHwVtxXW6OGK7VOWtHN6qHdoaQM8wHQK1X9oGeifDO
+77N9L7z6QN6MR933+8I0hIgPOMLmA66ZY4+Bu4Xa0Mwc7T9k9do4H8oZoNaEl7LSMW9jy6SIarX
sdiidZb6yyZBdFxoAR+UHMH5Utq8Od/+oeWPAILgCNrSAvHPViMk64wcPgwxGhrIQ8oHuk2M5Mw0
oifxRqz2c3TBgWV1z0uK1gC5wab0C0rbETLAx2965ovejbkJtVrfe8q/IYFwmRel49lbktyLloWx
yn6lU5r9tGdjIWWdIF/e9A0xa6eZjWNjrP1wUkYhr7LRdD+6Ca0hPlVWwRjOI3o7cUTLTriSRg3m
ET/Ah1TjAyc0x9YH8qSoHLydMhcM5NrrI20z/xYW8oh5nb4qGg33rbW0tx2MCNBGHrCME/DbL9Zx
a/iYCyFjnsd6WELZtjkmysalcd0A8pZpf7cGQ3schD0f6U73JPGYhs79RCkoXPxhM7pa0x6SYy6G
MerqxHya/LhuSH7Xw5eCGaSp1ptvazU550Wm9rdSBajYclUdUn5/x0tHhxcwGwwSG9bFwTbULLF0
GMjTWyKF6LlX40BNkhbVOtMKVrvCTOmLGFovhzYg1c0YCW12eFHVh2470UHLKnaJDE1/WjD53Fd+
Sua+xTWO79Jlx3JbnP0F1NFAgbSniOJ3iLAAZLUvva+GTPEbCy6qQ8HajHBFJ3h0ZjtHleLNu2pl
wlWQlN0kNFxPaWKpM7WyeUSC0qCfm+obH88OGWwmeNzqhqDazmTYdmNqOle6McRZ5vRYItZbIBIr
F6LPsSqbj0Xrab+Qjt534woBjBxdHuzOJ51JpsWj63rppWEjvbLVsB4v6zR4X/vFuWFZTrBJM8go
Bx2jLSb7i8Uun4T/91i64piZvxYvQWnWUYN2fh+PTfDR1H33zE3UeeSNw7LW1SsitKjzvWMi3aMj
zYYIb+i/ktURJ4MC60EVqwCwy17R93l7F0n4hjVgfWhwjWPUO6VXuuPC08eVvWsFo18igWrnJgZA
G4k/hswGYp1NYafez0533T4IaufM+pB7TnemiHWd3WNz3U+zuFWY+/aqgl9nUdrNrCQ7kip1RSv3
MOiufvRWC6rKTG8IHD7mQf3RWCypzDp1QMiRR6rGvqCDCdtXIK6pCB+cyflc3cSFVHbUPu0Y5oQB
0XdTBDQ47cy88ZUJJeTIF9or+c5mxgHJAEjmVdQccPxosMybuSxtFkqvXzaCrk89lbcsGH0i97Rv
F7OKGH2hwkhu03V9roKePFZxX40sCraSNxjK57hSUV8LVnUMtcuONLXtJXok7pKuVD+JoCRnOJw3
s5y+PAtIs+50vJ1x/MdWd+sba/otI9+5aZjNsjJkTn/Esn0IUu+mx4t1pvf+2mTmbu0hr2rmHBgN
ztWcHblUvolJe3cW14EtsP3rxAD44mhll2MaNm16l3rdyW49gVLROImxbrmTmlfSd/dTPyF9stud
yC5XBvwyRe+hlOkBXCCXe8QuC49Gz1zZ5du57s/W6cqduPDgTtwwc17OfsnvDy6I/Eod3CSDwzCt
ZjOJt7rcOz2N/92coSntYN4CuUB2f3dseA+btZNsTEmvfbzzGy465WmRjXWCYrwJktSDjvDRcpDD
PqjSvaL3sDJ8Lr/yYGajs9i7wlo20kmvg5z2TZ7Xm9nhBuq56VcycD/pkid/qg+SdsQmdeZt5sfX
XEMVtgbOlEF5P4A8B/YOyftU6yd2vJzny6zGmyzrbRR8nkYcmdXk9Yc5NS1UG9Y9nsCtEei7kvUz
P4uEhgKKOwkPG+A4U+IGTY3csX2VwTX/wI5R+RxKMCEvCwxSIQNbsZwVMzgLWDcdk7bIWr1zPk80
g9L12aiwhiuEwZy2dcWhNfSPaadYlkD6ZuxNdIm5X/7wy758CLiWASPzd5nak7fu82HYm1bVffmK
tE+mZnYxM3X4vvYwSw0/6T6wBI4xJg0e8X6d5mftdUNwP3qk07GTYuxKaX/pHe3J+Kaha4akfMpc
M+xKXX6Ow5Q9th3/N1JGXY4h7OqkD+MCuNl58n5ke8oWJKDdJENKhirooMXYbXGySnr1AROIbTWh
C3CoiisWGgFUXGRQgZOF0mW9Bi+2e5P73d4SfOAEWaTQxJm8k6wz3ZrDPH90BiHqKB9sXMVKAcQm
PerVjWSWAuswBJ6I2CkxzU+V5Bg8ZU1SdFuLTh4dJzmPBAbmHEHlVED6tcgZtTarHQ2ccZvF2SEB
5cjG5sMdWVGjksgKmoiTJWRJ4bsBs71J6VnCxjuvcz4OR34xdwYZGK8bo6BhZJq63VZnMDJjchM7
2MpL1HNpxgkQtgCSoZOZZ6NcPttpgfkJaEzOxn0L0ssmMHnHdh7N3kVO1iFGabFOHT8j0ZImLmCP
DJy03q/Egok6kZeQzVAah080Lqwd7sryI5c438aYAZrDMieKoW0+E2Iba+uJZcF8NqUtLrfnEshW
fCKFzW9l06t9FdhvaPd4crIiLrRQ+IbCZrXM0shnTClsl4mHQ4B9bcMVjjU+gqtobFSoQEvepQ4j
vY1mNXEUu9iLCh9u5+J2wyPmxgt3+0Rf46pNz+DexaEMVLGfSNqjkKnfbWLjpAA0O8U3MTGjbauH
+Kpx/PgG1KSMfFfkL7qr1jOo5fA4ee43L+069Hq+uGK9xs+uKnZdx7fCJpFIIOw9UobJb3lvsoGU
WQ6LjhRr1Zo02Jmq2ffeytvIj5CTvxZLzI4zTWNJwSBiTh7OgZBvrlP1JEWW/Kmq+MCrhj6uf9EE
upKurXa77HPs8MwtVcdIXXo9k2gmNx8dPPHgMQlvB9hFDra2XrYyterSpzFjER12PV5UMawMyTAL
jvJQJLwe2OWEgEPXcwFBVyeL6O5NhPSE6Li7cdo4TruqczPMF+3MYs4g2CygKlkBNywZ0kmGa7O/
0zNt7R2Bw7dkyRakQqmwVYT6WlTXvqiLCUmaDVLtZYtxb+Qw9pDikoRVZaxZeSeSxTa/9bYxHzti
mn0ZqWypmhcGajnbUoeqSG9A0wxSC7OzeD/aOtGwrHaKQPMU0OMd9l3RY90eEm8SkbTKHPLNoG/1
aiiZ/JxNRFzY3zO2n7NnbAJoLBOrzE5sY+0DnGxWj24qlpSE9F3luTaMtPsE3h41qDbWg8OarUjN
ukas2XNLcXsCX59RZvA8w67fpYh0czT5q9E7JxTWy2YsoYzOvWJN3LZGrRh/k3yBc2b4s59gaJ4m
hfOZLiW2rjR9YpdIzwKyIdv2jq7H87JM2XwaM8Qmi7J9dbBSSI9jUgUVP/HoZBz7Tc2IYeVLfPje
UnQTQpSRhg0mm0JfEaXJe2rkKrZuXLlM3EwsoaYjg4HqKShc9zNArcKKR9yJLTYZBLNb1svDR5XM
nmtQc4dlDxxu62rd5RObp47gG7zLNN40zi62fH+rF8GegEb6SPryuTUdEOqstd500gvvVENg8Dyq
6VtF8DcO21Z0n6v2kMxqFg9FSnQrrGZACgBl0PpX0+t5YNveQvrAKAMx7PmMGQPK1FGD2nV4gxEL
crRd4NokE1E9qY7dQk1T15QAQyKvQSIy+zSbVlpuEzNDJ4cDSFIF8+RQ3+1p+C/2zmy3biTr0q/y
I+9pMMjgBHQ30GfQ0Sxbli3bN4RsKznPM9+on6NfrL84dmbqUPp1SnXXQKGqgKpyyiGSwWDE3mt9
a+DrE6Kx4cM04tUz/Znvnu8FnylciIfWZfklRcevP7lAcLINn4ZsOPVr/1ZvhU6tF1/seDVYc3Ma
jcUsfrpm7zbA1ya9D9atEBxZVtXUTRdzHxfXxB3W445XDFl+0frOSh9dLcaYV7v9Z61p9XITx+OY
v9eroeRjm00cj+FKsiVoy8ZZS2J6V1MjrG3X+1+KzLVvIz3JziJlMWvVN4c6ccZpFlR53Y/kERLz
idNjGk8b1MAkfRrdmTubOrkKevIerlm/TgeP51oT4eOsWt2ovsIdF+/J9ZFf/TCEdlszP0WnY/AL
VX6kwcsHxdlDnYNk44YabYdmhwhLtlh1229cMG/tKqQ58+Cltpw2OoWpVVM6rQe7yQzvOfG16Gwo
kDfnJR17fRPOE/XkMYfcZmAxhh5EFo5dCZC5iV+33nnvueT0lHaf3JHj8NAmhn1FVEF9QmqAt+5c
eT0bfbdNeQB50F0hE6fiHMYfmkCi2kEscJ453YhLdxDpDYnjf05V3OBpJDntZCrDAHuUDdCzwtbQ
9wZhAFQzugdNyt812/9Uq/4Q8tVgnauHnw/BQ/PjoX5ar9r/0O/etP6O4iE1J2JwBKQPxXT5Tfgw
3xGmQyWL/pRQ9W6qi38TPmhOW8D56OQqkgeu6Cf1KlXLomENJcuFiG+9rV61rLablKfh9PAbugYB
6ctyMaGOnSvCENlamI5ns1sgvw3a/Ei5VnFCnhal+fu5GJr0rm3AwpQLjghNcZ2I7zhf91Z1EerV
p74jT9saCbxW8QuymY5UbpeXxVBU+zxpcm8tQB+qWf6kGT4CDPNJD67oH9v6Deg9H9nRoB2p7T8b
Bd0jLk7KfBZPF4DC4ShxEmQDDcIa8JxKDddJTiPZTr5/Uv98obF/WFB0BQdEVe000TdQutT3VKAn
1xIDm0pFnZPXno1yPdcqaTs4IZr2ErX43RjHP1gD6iOXdqgmUIMaCqXE9SH1Ri2qLv3JoNMcBO1A
hNBaYnfZiM4Gbl9O2lYdBS8L3SmPzJBl70AaJmV2RjJ19GrwjQ7Hc6ZJ9127atkTE7VBF4NCJRt2
GSTtkZGePzQ0spZlupJOk607iyvzp7oArD+iVLPC8ZwWJd3Qskv/jVH2vQMaMchul1XgPhloiLsw
zogIwEgdEwSjMRkrEphenx3PXi2lveAd1tGqGtYz+FUs6cvNoYfhi7jVNWaqZAdZ01q7fqTKR4TW
kEl5DNTzwtOi0W94YHTgDEEgOnxauuMTo0SIxhqZZb61ZT6eYJ6j6FGxA3/9+paPiyI/L5irGnXQ
37zl7Kfcz7aoMqkWDUG8KwrXPPMHBJevj7K4i0w+Vijmus4KqOt7CsrT6V5bCYcPlYrMeeWWnjy4
xaC/LLFsjbl+5iVecOSxLd4vNaDktUYeAsrJRcx4eActjuvlSADAWmcTZRJnwlPznPMUlvoZu9P0
9PXre2k4ZE42s5GXy16+zlUzSLfqEDsbyIU5ebkUCQGvVulFn/aaWHdSYUtfH3Px5LhEwEZMD2G4
iIMcRap5ek9NNJCNm8BLUCfPs1J6H5PKat58YQY3EIEVNxGZoFgswaEgz9dq8L4546Dw+CSikMRE
LpNf4dsZOJ29/aLU8oQuGOocH+jDi5KuWvQzUuN46aMTpA34g71A+zeuitg0CpaebTL1F1F3uYkV
tBTgUFHrwnnLiWMqamNaFy3BBrj2xPbNV8V3TLVugW6pbcfhVTlSA3BqM/1nhdFj6Uy2qSjHt32U
mRA8IjYZ/FvtBlDVHUwIbyrS3pqQq1RlBJC2bxQ3oylOXr+WxdqkRqHdLoj8sVDiIP07HKW1vSaC
xZ+u3TqkGs5/3TYgDCi9mv6RC3ppKMth+WWrBsdLXw5lEP0yDw6pUHMKs7gDW94Iwts8Y4rxffyt
d3xhE/DSUNw5x1VvE1Q49bI9+R53My6scvbStW8HdwDGxwvKHd2qJF38zXNB9RdN/B00V9kILC4K
oG0bkcyq0ksD3Ke93WnrMSqcf+OCWNstviKWqS7r8IJCs6Cc0WD+JNm3uZo1fRbXBjWf4FrH0nT+
+t17vhSxz1Ufez73Em3AYinCFlG5KMCytY73kopPBB+xCNyzN4/iEpNJKiMLLf77xVubYZC3Jl7R
9VAj4IqRaskpdY5M7xcuBaEW2g4cQKYJxO7wvkW9iENfMAjNhRQQZC1RbVfDm9idzDCTbe2TURZP
x0AuH+UgSNeRP4SnbplCw2+J5SWw5ZiO9PnMlmwiDMPVMSjp7M0OL4gi6TihmSeDaTBIZ+JTiFTJ
sOL71O20I0/ohbFsLEvMbFgIAuHI4Vik5yXGIMn5JoudyEXHyS/bIcDsz3J1ZG14/pykjbIYPS5b
FMZa3MHBp7g+FQxVsK5urXrS4KCK5sgoauI+OVjxnKSNno5jpWFxkjMXsyGnIpC6OTk3YVAG/ZXR
FcUXLL5ue9HjjsXOZGipe2QGPh+TQ4iiFlps/1xWisObOHC4IjYwwAyBEGjlI13caBTaNpCP2bCb
iGJef62EeiqHF0kagCtQdXgw6qSxGBDiqSdCosHXqBh8uPdm6QU72ytBwbXe5H7W8GMmO5reZElR
Smum7RSX+leKnc2XVri9vfbjjpZ/mRskn9he2N3IzgPVLaCokdNUgkg86aRmX8zSDL69/ts/n3Lo
Stgsq6MvqhB98cvXcRNg2uRzNMwEdFF17Kllh8TTfNdIYf9NYQWhGjwW/9JngneJMzbqE5Y7btnh
s2nqtBzrkn3eEDvthCPGMj7VEOJIzUA9/9u6+d+O9sJMEKQauQ4uK1dnN3s4GkqMOCJ2IeWpU/Uc
ZQi8K+9TenIU+yaK4WVRf3j9dqq/cjEX8C+CNWWxQJvvmIdD6tA8QkqdOJI92C2d/TjNBL0RsL2J
qpJUEDl8fH3Al66Rt9cxkJqxHVsqzTpd4jCv+Bzi0Ce+JzDvvTG6qqCIr5MUZMXro70wW7iZVIoc
V6IiMhefeTPtYWTX5JQFnFWildY25Z1GufoslpF58/ax1OcQYSLVEs74h7fSLa16mBRZyHKbcYv1
X7vIekCJadbM29eHeuGpgZhXJ2EDG8a+PPZ095KHeWBjEspx6hP6VxF/88lwGx0wlCu2HCFjAj2n
4Mg37PmTg+7q2BROeAHVu3d4fYULjo9oWd4FDH9XxGEQLKsP4gzTGAggIeXJWy/SRSjIpl0djOUz
4So9EjpcLlu0bhiHndsXmNM6UqMuAZ7r5zGxLu81A1bE66M+nzEuE8WQhN9h/MDae3iVRI3JwgFT
tK6HOd3NFR+yimCWNYyoY5NzUYjiY8P6ZRKlyRYHG+jyhpqx52CIL7N1bOQdjJBJZu8JOwCQYeZz
/jkFjfYxaUC30DrruuLIp+75HKLcwHzFFL2vEi0uNEV2LaMSFpxT1+1VoVoDQOLDREVcxtealcZ3
vpVZx/b4z77jqINRHFq8/6BVWXkO72/SV9OUgzBaEwXjndHUSi89okGOvPcvjcIaKk3Oe4buLJe1
uZ/B5FcR5/PMIhUzAT/jYco8MkOfzRUKX7wI6g6ireZbengtbUtbU1jsHUU9hVu1IVsJbBOw2Ib5
3xmKmgpnRRtN5fJDRO4p+bgW6CsjQ35l2OQwSH0ClRFr4+71N+CFe8cGC5MWaxnLi6X+/MnRiBAP
F5bJCEampPGe6aw2ACfT4o01ZeTG3D2DIhHTn5rXchsyGE0XY0vmYNQMJURlP0y/2S44uc3r1/Ns
ou/HoR9Jmp6E863WtSfXE2hj3aCwyoiYNSKck67fa2u39BDmjUgYx0IzmpMWIeKRF+zF+8i6Z+ME
oYVuLzbHiRlbsZ2j1Kstr6K7q8UPALGhA71+eS8P43JK53DpMREXl0eATu3YQ7bmAIKk1SlB5Kw1
ymFHpsW+9HOwVeA+mjrmP0aiWfLsehxiEruZ5wVnJnCVTCC4Iw8ci7iVnhW6eVpGFG9yHNZu5XY7
x8uPafFfutQnv4GzWDu8dGyczhYcCDvN7vFo2/k9/Wbr9u139Okwiw8dedgjIkweXG+O41XmuZ/M
rOiPlKRevha1fDhYDNn9Hz42o++JvkGPQoU0SMAF4CqEHqJ5+pHH9tLsp/gAlV0FHFBXORwHHnSf
dJWRkXha2atBjuK2keRZr012fBJtTOVfihDH1r9xDwWtB8yaqLaX3oWpswpPLxhWKsvEOpzj+T4N
OvPI9vWlFRiPJgcjSvVCmsbh1dn9pFGxZH/n62hNy2KSJ5PTUmaRA8mZb74mXmZ8GPhc2QVJJZV/
upAgSJD9YHFNGoIfFEmkSiOoxlj+5jeacZRZFh8oVfRnJ3izFJ0sWLBMZLQxVm9C1iw0UUf2c8/v
HSd3myQC1kRDp+N2eDmOcl8ZMkDG22A6j2ewdX3oQOEWRXbkitRkPlw62FIZzD46iFQR5eLOpdPY
a4hJ6N4MmX8SF6j5SnLMbkJbFKdJnjVH6lPPIwkUsEXatmAHp0p8i7U3tkprMjSkNjHutfgGlJ5V
PKTsyGrOVl7dfgitUr/PERsU26Qkiv4zet/OOWPPAOz69Vfh2X1WzHfKMULRXWiGLO5znRuk5hTk
iCdOpZ1Ejp7tdIoZH0ITC+3rQzFNFnca4jxmHXrCjsV3VS6LCX6V55j3ImeN/V5jpZxyrfduHHLY
mi+5Sd5Tukncoergr0lw0cOak+88kxYduu1O8umI1yll2LsKVmP0AIWjzjdRpqwMgJys65ST1q1F
Z9E6T0adzKe6HMS4RehofpFkJ9oXY5URoFZhpMVjSihD8AlmpbPvjkRDS/1zZrtnbg04rOhJIE8b
sIUzO9d5NN5odMM13tmyvgX8LtsYXu3o+58zdD0gw9HCJuCDk8j/Lj3Y89mWr5SLBF+fHQKJoEpN
mBxWkXBKE2nylDkTQiU2GR+mMNFI5SoCTaTNSrh1RgXOq50muyhQAhZbIjdtVI9DGpjmVRPFvka6
lN2EHfmtk+ZcZn3iw6P2vBrh8iq2rFyBU+K5g1Joaf547lhu6q/RZE7jD9MN0BOtZqTw1irOxz4i
3rsZxmiT63MW35ujGUoEYNHk27dOX3geBOo6t94X3eA5J9Vkm80ZFgAbv/ZUEOFoY+ZAOBlIyOab
oUA2vAMUYXvXCYguaFhIR8tLP6lATgxznWqftCAzmgu/b+v+DviaCZIvEvp5H4Tou5Ejz/ljBQ3n
MS46DcJ5N0C0d8PIds4rx0znK1smcX1mIMAEdRIU5G/iG5DOF5AfpAywDCLXdAI/+CnZVOGEngPA
fuQKwsm+MIcROsqGYmAY3aPkhyQWsCgXq17KevqRTyY9fXgufhh/421L/I1PyJj/0feB8ZwLq3Sd
kyYxRuNrNooo3po5krCHsSaNCTImkCD8u1NrVME2yRsX4X5Yj/ptELa4yLGjNvZNnhjVsM3mSud6
htz7szY847Em+4OwLQeM0SnpCGHKhrB0wq0KO5InQaFrNw0H0mRVNkM03pkduWjrtJFwV42pt+rH
iuTgr6YZNg7+SX43pO7IJldzFeXVSZ3kw6UOIwkLtDHo8z1C/IocqDpCbar7g9OuRcbmZSXqJPpi
1EZKBnRTWHLVgJyrCNzCcAIKLyiCbSpznbk9J465CfXR/CH6LANO6uFcXXu0x8JV7o1wmWKriG+a
NhY/dKNJok1BWKm5GyD33Hk+1tIzS++GhtRJhziWUDYEgSXwGW1Cw8rKOslL3XgMYhNnAuAnp9/N
HMStVSPmkajHIWm/OnFmyquAXNic7HGbHDeEIDaBtYE2Fds6KcRdOciwx5YEluFcAQE4OYdJmZy7
/qRPJ6gSgx+4S2INPbNBcm0u7PabM8dW+yliM9yt60DDaw93ml0QBeDqY5PjfLxykoBcg2oIiT3o
QQF6eM578J3XJdrW5iS3EgsbKw4aHeI2csWrsPRdGE/E6DTnMZAEuSZz2bybE20O7+fIznkYMRo3
zPk5/fW4FfITCz9CM2ITb1m7jURxrO34E8C9nOXGrfT5dGDN/LMGv/LV6rN6vKBoEOMYV/K5Scey
vfKbyh437MGRhOvQ+B8BS4pPIZA3G4e1bAcs2gZx5BTRKwRkpOLa3/qij/QPI8Sf5j4rJ/1Wr7X2
RsyC4tGgeXK+YB3Kb3qY/ykwztIrTuHGJPOaWlD1sWz7JF0Xmeb+2U++V5xNLYj6nRd3RnRZhkL/
qoW6FexKAie0Hcqg4NEchChxMDce2aTI2zsCPmP87CE7RvdE4I2LL0HDeuJcDrp1b4d6g6S1k8YX
CNoVSdUBevKKl3100RAHunshCD2bL8uO9BrsOUWibd0hMIs14HNwh4Q1h/awwq1gvs98LSSkumqy
fqUns3Qx9pOl/d2nnV9dNVnhtFiTCQPdspYgyPOdDJx0o8XzB0IP6uFbrTf6N9f2g+QTkqdEXKSN
ZqMZxQuPWT2w0M96nUAKKAitS3asJZiAgQcg9lxhyMYrH+DrttaNOWbBl1SMCUr2yri308L1T6TQ
MsQQZipYGyK+AfV27Ia+oh5jBtWtr6VNdpcmZu3dg/qMgp2T8rquxoKjyCoDT3lrGrMu4Sn4Mr4Q
5GEiEg5rfF6YAUk8dyqrDrGZJzBxc6C2+U0A/D29t/MU5HbipS54rQDZ2KewLQm0H8qSr2QC7Csj
ErlwXCZiXLdrLyRgAbhFjBGrnpjlX7W0wwsft313LrVgHM4kqYZA0d1Ib7bIcnADenA3ktM8G+fi
z5pu/8SZqc8ehtBxSLK03frHmAwCAVSPlGAbaQVMMGgOFZsE8LHwxPVRxXl0fqp7H1itmua0yMxg
PC95R02lPideCRJwq48rTP+1f29UdhV9JHdAF0x215428Hfdeqf6/P1tImQZfsxKv5VnBAOWTOnM
7WS2dXsnz+5wEhUeIS3EFDBL5jgqrmoMLsl5U9ZEuIOegxTRz64E2wlvv6rvc62NySLx0Kd75KIC
qOi/tR5d/QerDZrgNurLrPlhjiqO04r80LoG6uACr/R7Pva611rnEbKNaJXHuM3OJrvXoi1QW+x3
+E6SBMWA7XKH13kxRtVndkYk52DvyXvndLRTIe9kMunipgY7oN/bXdIEH0fudIcGuRoQkcq5Eie0
F8N+F6NWh9RKtvA9zCo53U69mWsbLj+uvtNtbYO1l0yyA59qVPoZAcsInYu8c0aqSo55bjXR1Hwp
w5manCHirF5ZdOMvYn0e3NPciSmej8IjNTJuehXmmaR6f1pPJI5thBuJ8qaZalC4QznwzNeNbHkx
V6He5do3AsC1YSfCKhgIL2GESwnKyznhXJmKq0REOajadswQKfd6bJwgQ8G0BEjQGN8j2k6Mzz0u
jWsMP4VzSRi13f7AANkP1zKYCqotDlARDEEG+pFV1gxGe9JqTineO3kcuzu9ld6D1mLD+wyJDdqt
tEsF88D4giuSzxMVUQ3Ah9TQ+doTMP52CF39gfTygZiKIiCcREzZ9Gm/mf6PCPcPxBxPzhXPLOMX
j/n0cKC/Vf/8L/2tREmLNI5mioGgVimu/tLfmiZ/Ql+OiisSJRsVwt/6W9CbaCxo2knVhKENQxHi
L7u4fEfnxVb/P01QTi7og99gF9/L1/45adLEpzfIkY9y4p4OtWyhQdHAAZKL79aY+8L4AgxwtCMy
Sdt2+OKNaWnden47wGrpu/jRmybTYSuVj9qlX2j+wMvozpq3w9vbTYC5EQZMX5/cyqMdxV+/IMcj
MgWRMCPcWdRjjMApSj/pfo7q7Ls1NZ/ihZWlOenuY1c6R6o/iyqTwkdQXUJ8AHCUs7erWhBPap9k
Vte17CgiwGIONrKZ08/lmJRHqjAvjUKNiRoCrRpTWKoG9WSUMJwQ7Bs5traJPU6Sxc0ZUPn++vU7
t2iX7K8FlR+tElV8dJ1FrcfVCy9wDPz8pcjik74c9GsPuONpbmNPTULN2wKNeZRNMB25vMUB/tfA
8ND2LWddd9XlP7m8qmK/NwBXXk1DkO4mMQ1nNYveiZjq6m2Fkl9DSRoXyMbYcS4VUHMOwbCa63hl
CdTdXQsCO5yrB3iXf+pmdqxI9+zCqBizFiC3smFToiY/vDAvwycUAxUg7CO4b2Wlb13ZPGLtmY9c
1qIIiVwXranq5lEeoFa31LfGepLQNQ+jlY/VZWPEUQZje5CAfsgjoImYX3iwuI/0Y5/NSpfaFq1K
9H7U/ZmYh1eH6TyCnwpFKxlqoOLzUHZ/ig70/rGiC3/PP0sOOgo1Dqpd1YjlP8s6Wu/R2rNjxgEH
VHyxfByHQVTG31+f/fsOz3IYxFD7f1FW3Ze8nsxCi6OL0RpseWXcAm8q+UDGXi93UZDclbW8SoNi
k8Zy14BgqjCcM11O4QGczXpxNXlgLLASkgE+v3/993rpLgsXUbuh5G1SkUCevhyYSXN8iuwk4tnK
z4TFASvpsUe+PsoLM5VmN5IcbrYC/y2epT7HmQtIi8CygQDRlS4oXq6spimLdWpOAO5fH25Rr9w/
UiqvpCo66nNiLoaTnk/6QkyGk0ZS2gla32+idy8a1zoHxhEcWaNfHgx5G1U7KpVLabtVOAIsKoPh
68tPs1lvP4iokOQ8a6axxWFfHZtKz19Hg7dQOLRfaVsy6OEzI8EurgdYFaveG6rrOHS/NMI994ph
WCcmCU/zTmu/qAyesTE2s1+SHAEp1emrija4RgBywG875fHnUCPI7vVb/3w+UfSmmo8Mi+40/r7D
3w2HDkAYF9wGseokHw2DjjQ4m85eH+X5fGIUjCCmw76EDu7iAQs/CinyK9hZowMCGDF3wTSOU3/Y
BahwvCMXteydMaEYj3I0j5fVgBt/eFUmnZ4K/We0KvW6yc57mKkc4ecw+VPuwwYtMwi+xFYAooUK
VuBSdSRZRA9j6W5qfyiOlP5fuslAxtWGS6d9spSSt10euJnKW8sSr2tOh37uxlMArUS1vH6fjw20
2BmAmQstTpvUq6o4PS3YJmyFqI+tDs92BkpgSYtLCR5t+sqLOWNAdZZ2z93N855aQ52bnEdbUkU+
Dzjeo1PFJZ7OKCeDSPergpTK16/ypdmESpUWNpnOLE6Lp1uIFPMp4LdV4mjzZlK+7Sxw2o1X9seU
7Nh3mCoH3wEaQ+qZKTGAx2iLxqHemFoem9RAMTM3FYlTvd8RceCRHJJRbNNhP7jenSHVac2nSgFl
YZxEwNcJWt5P4g3dT1GGBN4lqyPvW8GnpJincUU+oFt8Z39f5T9QenfONfHrHQhNKwxNDI+AqdE/
xjM87LacOnFOZYQMiFJPBn/NmW5MPmj4JrN1V6eUtMIx4sOTD1VTZ3AVZj/f6XVpwVMNcNRrG0Gg
PCQBGEPXYTlSretifqe1Nvd1e+KhXG63/WhjFB3q0YQ/7WnaGrxE9DPQAhAEOYE09oVZeHOAlTRr
Q34Fzuu7xivNFkNXXkB3NyezX4ON9DG560DTd2RP1dU577n1jQ2RmV0mdVobu8x2IjJSQC0600qa
/ZBiGN+j+MLfYL4wiAw4fTX+VKh94S+GH5JnRfSL4V3C9xvSMIH214dZD/tv8sQICTCsaxcuoKsF
dXfmFH77ICuzfV9mafTBcTG7rhsqYP0mrjFHYFWWJeyBVMwfE4/0mp2O7tJZd2WefOvbLPtZ1xrZ
K2aSiHLTTBRnoeP73vtkdvyvURYLvv5dAZ+l422DFw6ewT0Dl+oSS0T/0N5ENB6ijYRAE57bvhl9
pS0HC2vO2USF66mdaML07APrL/ogK2BPBK18bQgbmp2Ny20jC633LI0bTP/i3B9IVZMrx9fk+8CL
cortGZxMuCRsszZdSQ7IJnZ9VFRQbUoaIe2kOO5m8FAlBFaBBfKx1VM7FOHWI7a0vCAEZvpMwR2l
DmF9Wb+h+yNPA3Ar/orqYmamUMCGilc8yYQOJaYUI2VNG5dlHHbjbVjnEe1ZMbk38Di8D1RlCKKc
E31OWj6vwQiofDDKFFQKaQPjVewUGn1jeKM1HPvYc4OGgVNKc7vMGer7QBmYgZm05QdiFyhkTKZd
XzaN9KIN+yHh3OVgAfXbAftzs8ooY3q7Uoo59Va4pfv8M1iWblOKoNU/Ju5o11uXlESQ7WNKwsC5
lIWWuxd5TwxadBbzqYrOONGQwQltDInUsEfXU+jHiK3p8fdhj7anEgXmHl0oyPsEOfJ1KJoU/j6H
hGBFepiDmUYoWD42DcD5YHPho1M6Ch+tKcXplYTN6CHU4IwFw1vh92MjJjEYJRBY/mKP6Gd9ANef
gHK11p7R6h1xtLMDhZvSOcb6Peo/wvSokmRibl23jwMw9tEA5T4mgLIZkQFGQ3kTiRJwmmofKtAj
YKnhBpA1wFmO2IFyH0EAKJLSY7WPJoDlm17a+8CCNg9kufH3YQZNTmOJw2VEFdPfBx7Y+/CDTOUg
CG+27tNf4QgqJyEKVGQC4rqYbCCVpEAZkVCFZB+wIPdhC63KXaj2EQz9XNvGzqa95l0UdWGZ57gb
StgtjpPVJ7XdcICu08z81u/zHqp99gNQIGKefFuPfyiVYr/LppAQTE4d+baEjB5zOQlZEtwlciWa
OoYAwi7AwdhCYcVeObzQE9W4jkwKN24oQhNyW12T5Cy/pF5Han1LaCi9vY4gxaCiLwcDmrALaGJz
BgAaju06gzIfkMIBLWlL0Rr4F1TeMYHXUWQt/JDEug2wNdjr1Dbp29nAHfCuD3Fhrvt9Cke+T+Ro
bYGWfu1mbSV3xq/gDq0lYJQ+XK3XUARSzO4DDcwbbXZEsA54z+bk80AAsJucsulnE7utyDUseYr0
gru2fXRi36q/ZmFptdVK9ESrTszFmjesYy/fvR/7AMwxXeVvGBER8o++lVMut6okOQ8pwOasOOlI
tmhU6FG5rlFrauO6NtG/WRsOIgPpzRiD9KT6tTf8T93vD0TXyl+grGIIPzBRKF3E366pZ3XA//19
eoye1gFf/PlfdUFVIfzNjXTecaTAaW8g+UB+oQitfzHi9XfIZ5SAhjKdi+6cjdLvOqD3DrECgnBE
L8qih2DuTWXAwzMVXkIca+iOcDAivqPusNBcjIHlD1rZfpsoqNhb2ac2WOWmDnRzJmqQEwawITsv
z0IY76vanOpz4lhlSrBEVtbubZNYQepD7u3Tsv5GUk6tOjNRQsZEnTr6FGxwqEvnx/7uvmni3ZSP
+ce2fnxsrx7K/6F+9EdRTnVE+/p/Hf5Pggx+/83qwR38D9J0iUz60D3W0+1jgz/zr4qq+if/1T/8
r8f933I3lY//848fRZe36m8LoiJ/OiWwZb02ha4eujr68fjsJ35NGtt8h+wILSH8YbLzmJh/TSLL
fsfZVJUU4A4o2j8HtL9hDvo7xI5K4EMRkGmmarx/VZMN/R3CbRyErk0xRhEi3jSNVDH2yV4bzz5a
d2Wmw8tMGWfpG51j9gJJ4ozrPHHY8FbO+MkGmUTcWoc+dm4HAsHo/27iCk84fMo5foBpDkawCo+d
WBdnHPWrCCDAXJUyF1BvOTxB5oTPgz+LJphpQXPK+XneOFrUgY8EUgMVKWw/JG7g/6hGOR853hy+
TMpsTB2Eeqt6EIB7l+otgAWkkJhzsaHM89lthYq6HR8BgZ7AoDKPDLY4MarB4Kzy4Cj04qFYVu14
F2wLQkO5STWgMFPYPZikkh4pubw8CHEVNpdF2Wpx/A97UgDJ8ik3BtsJIj7jfjOzqHx8MtVfKPWz
BB7MHnDKtqqM0dNAIO4uRWhl07cFW+GWfVTxwQIBRfZ3dec582MgZvYi5ZnbZwRKetvXx5WLI6LB
wC4EFIpJ4GRxiag/f1IqxOBVa0FrdxtUb6S/dghUppNkcKt7giKIivENNq1rvqsPgIzmq1ErvDuY
p4lJe6/wsw26bIKjLPTzHIoG99M0aR7bk8wb7yOzB38rDbqEsNYFUX5ZZfRy49kzIUfNaN61DcfP
sKa6NHT9XKxrlB3+WZVP8zVhT45xho0kNVaGgb1NkQfJ7eu7wPXOvKZmh2nSr2DPmUXaZ465n2tu
GXKdurOTlWg7h+DG2GKfa5ZNTlqXbbXjWycgD1r1r/BmqLCSfSnn6c2zykJL+qAjlKohzkknD7KO
POfIKM/eKWpAGBSoW/A+K1nk4SNqo7HJRCvazaC31cZra2M16/64JlBBP8G9kK9fnxOLkh9TApWs
4uVYDguutXRx26hIwAPW7Qa9H0+uy00ImJXcBCVBRBUJXRzIq2MujBcucq9BtA2LugFQl8OL9CCA
IoPxCa9NuvcNm8PTNmw4iJne+3xCKPT6JT57qdVnxNIpGirJJ5Wgw9FmJge7TLfbOGHcrbN6EJuO
1KMjD27RYWQ1hHADE9tiDYbCQC3mcJhWlFSTWLg2g5Xk36giGnCkSWf2VhURU4A7y0utgx63mQMD
h/RUOdlJHkmCPzHFOXfIYK2bqKFV9+vy37R7uIp+1OxG/mwPtwr7z/8/+4j/7/YYiqL0329TLx/+
6/b//p+Oc8DhzkT91G9olPVuv9RTzFfvGk2vv/cZQM5RqLMl3WOh6Jb+s89gL4GaFuw4KylzF/TB
k32GeAfl0cZHS9FRKmv3W/YZ5rO3E8E3NjBBJw5rJJXpwzmFjKMF7kGZCutxqF07KDSKtTtS5Nr0
I+34EzSolPBklpE1IXuvb1fIW7XhQtRSAijM7bnamr4XU7nvi5HUsjn3mjMxGhp531Ubp+eOQLW+
Kq0Q0b9bDYKQPs9NnU1j6jZFgjo03ue1o4GODT0Cn6WYQoSymVP/DGTM6p8Ryn3bJnFZbyR1PKoL
qddQURqoHwPLNDvcEuWXprMLAokj5zsxY8XP/WP9zwz/A5/EazP84+P0I3xM08fm6UZ6/0O/J7j9
jv4m0Q1IgqnmMyX/muCSP1Hqc1ocAlQNGKp/Jrj5jj23mvnsbIWET8Hk/2sjLXR+TvVrFayKbwaS
jb8OEb93Pr+C1P41G7UgDEA11ejdYGfgfTuc3/nU1YbvGT54S6hGxFHhIFKZi+00em/8CuyHcnA2
gmHjisTiVaKtnIFhBr+M/jRkiwzVF33/sc+3+lueHgwUaU538K1x1+DGLZuxVVEB2qxSbRW7Zrax
60Zucy1w37hNZRQLUhOdQY40PAW1wXyyFel0rsFPSYjnPs2nmW8i22qb6OTJXHphm7pvMC4uhoUP
lwI7VYftyOIzzZJk4XXN0aY508+qu6zymiUFKC+f0diQ0J8d0uSDVTGlhCOSDJQRqEW3udBrch4R
ShbvjVK/cubw4+u/2XJZpF1GB5BTB80OSgI2c/fp9bNZoBSsG8E6zgRN7Tb7WARWu/LIhd8wkyYS
0mgJvz7mfoIc3g1AbZQvWIxRzwBrOxy0D3NovrGPGC+PXeUOLM7gXTbrCRDlznKzcsPGadjizBnO
WIn1NXG713lojzvbzMMzPPvVKrBo4b3+e+0PeIvfCwsXnzC6oyD4lq4g6tbELDU5GVm5Nk2EIyGu
roWhbZy4o9nRiX4gRl5M4nZOx4/2yO56jrzi3o01lQprDpd0tOvd7EDx8V0neISbHpCZadLaWJHI
FHzrZku74EAz3/ZGP+YbjdzHFZlIcus3Gran2oyMY6Cw5y+Sx2aUkxgPGcTTUjwx2A5YvFGn+eDM
49o0o3RXkYW1ef3mqfXl2b3bAxk5D7HjXrxIc2JyUohQX2qWPm/TQim2g8zekPhZrTEIOUcWIXUY
X47HxFSvL/96dgCTEngCnQfeqDB11kPVE4iaTTaZG5hVXr+0l24g3nilCyG7h/Le4XSl15boZUX3
xrHnfMV5sOe9NfJjs295luVVVOo8XghH51EpiufTV1F0ZRvGOndwlh45ZoM+3hAKXBOX68pdWzqg
dwWAvK6DnZJCa73xY2GczDaa5eGq97dh7wxnZfKRqjKJGVObvQ85Tq4hhVinlRF/4/yAfSHQOgTZ
/rwF2tRcWPmob9PYBHwRAD03sIecgd5Oj6x/y8qKujT0tiznNjKeZygovQdF3WEzWLcp1JzIIToC
cE66cbzU+H/snUly3FjWpbdSFnOEoW8GNQHg7nR2IkVSlDiBqUXfvIfuATuopfzryI3VByoySnRF
iqYa5ywsIiS4w1977znfiUZqlQQjjldl2f+uz+/5wSRsbsdIznzWya5o4pHqU+HRJUQYDKp8XrmY
Fe0rY/8fFlG2XapiWDc2o+T233/YRGblVVjQIPJO3EbZrxZ1WJWFGH0KXJKUlwynhyteeeg/vVNO
zroOLYJC7Kkznpo/voGKBiieLQplqigvtcAv76rJFGcyN/LHEYbL3scYdvzt+cC+zBFjk4kg/do+
2Q9ft2SOrPOS5xE05XGLnSZgANL9K/PhHyY4LnzumdsmwSHqZGfyB7uClaGzGHMhhQpkqjNQyUvc
FWTc/voLnQq/tiKowRBBNULqGQWr02GyZBxAhs4matd4wmMd0+mMXQTRh1ma4PHb/g6xQU8MQZff
LLK5z+qtHQig9tDkfnXohDUelVkFJFQ3xW++7u8fDrrKs/CB1eHl6yYJR6A95cORgZ3dztjDr4gt
1V9ZT58vQD8uqKePOflVWxddEDEPNonjwbIzkB9E9IqJFV+X9VMJOuCIi6q/1DFA3YsqJYRuxLaV
j9l4i5nbiUk1+6y46IV5bltHGZBLri31B7YMf+fhXLmdAkIGTTrqO2su831NzM7OGIOvv/4tn13d
L78HfQnmGWs1d05aVi9fFwvzUkmx2uHgEycS5OILLoLgHRM31+PcGz8NhEJz3jFLVO4tmn76f8ai
hyNIr7Drs+oDUOyU7gWTF0+h4WGCK7E5UnuwjLuKC6NOAIJjCFIsBpt2KWHyY2TQlKQ1POUVHVm7
J2x1TOGOi5W+5q+/4E/VES4NeOnALLJTsGafcmfhMNVEPS1OKEYD+Vbezh/4WtVO5VlwzqmDIrLl
YxAKaCtywZnf5tgW8qBxd0mtRXXv2K+sRNvsOHnjlPF06Lss8lsB4OUb73FdBaW9QG73W/Wucqxv
RDqS80Lw/Y5shNdgE6dKL2YrBGq+OXQTkFHsyi+fR0a33TdM5q1dGqnJuIQjP0bEUWnRONbyUHKg
hL6fuBCkRLlryxovZKBemZbP8IyXX5spwaLP+ZXVl6LCy4+x+KXcbhSIfExyJohgT+8HoMMRx+3x
EtfWGitjda5IOCEwayWJfd6CR4e69XcdpcmQuqDxsTNrlo+uLs9ziZeRinxwP0FwifGmfqUHePnr
wXO6qHINpWpNWQ1hGhP+lJ1tOK3VrQkhx65c3H3QaJ+rFFdW2RC2+f/xJJBXXGypGAJsevl2BiE6
zITwqzWt+VbXNXZ0ByVykOnaK0/a3vOL3wHx8XZVBJ9JDfants2CcddwJAEluTCcs6ejoqi0b+uZ
gIjceI0Q+9NYR5CAa4vht52kqVK+/FrGmo0imFtOMv0KOjubsiio7EPb7Yg5eO2i9PM32xSSWNo3
SS7d5JOJFZDU4pczixWg08QK4TPJndEmItQrR9KLqtYLI8NA9etf7idn/zbBmGLchz2kQvRuXn5H
ulv6MBANElEdi319vJ9qddVOdliQqlrk83np2Yciw4s7la9Mqp/G5yZypiFp8o0ZOqdMCyLRxiWY
14wAEdyKZIjg94bIy8kbA+uvv+ZPL5dH0ShHcrM1QX9qQhRJNwiPpLwIHyg6FklIU6ZQpDQdJcGy
cBBxdGLY//qhz4zQF4MVGM+mht0QTSwcwcnaNZkS3tOIny7nUnYQY1XEhdGkeKjn9NCWZkRVMfIK
q3vTpYN9KWSCazUdca/jzXzls/zUet0+iwkCY8NHUxI9Gct+PgmaVBO/86CwDHg9sIFAjPqW6tFF
VeJ1hy6Z9Dedu68JNIl0kqTQKb0ilP15P9swyCxHAPA9hrl78jGQwdk6VFXYLJyub1hKuivX7No9
yB1U0UH6pXRkQgDljCCsUMYbN+n6wzAbS0zlwPmsauvw/GL+WwT9Az3KD2PkJzXK3b/+p/nX/6Qf
qxc10O3PfK+BagY1ecroMAXpzVAi2Wr53yUpmuEhC0B1Qn10w9YiL/+7Cmq4f1ICpYrPfEY18CyG
/6sIaph/PvuNuKKxNW0w1d+pgb6c0s/0HU7xHIvgJKB0OAX0thzs1FInt26uGe9daVUPlBdndmQ1
5lZkD7761Cov+T5c/iNS0n6x/3x/6oYzpZDLFkQf/+Vy6fkEK4kmuIW94IbERuZ3pG3mFz/8EDff
V4j/RbDxTZsT3Pa///jHh3ATcpH7UIHwT25DkCSEnw7+bZna9vvFk/19mQq1vLImvtzdvn8V9uuN
mMdjgLq9/Cqjn+AvtX0SjDL6x76Z2rc2y8QuDWb9TG+83wKN/vU4+HwMma0lswmcXlwkC2P26Cne
GqUhLoAw3KWz4Vz2oz+/8r3+6e1xh/z3g07Lr26D2hnRyO1cSSPmrocBQ2rlK/vmP40+LpAcqsC6
4Sc5+YnctJ/qLHNv68QP3vI/TXSNuK2dV2tHQT4oKqCjbpq9cvo5ubv+9RI9LA/MSGRdp9Teqljz
Jav8W+SNREDZMuNiMNh2jBPb2mP2Lu9GGSS7hgr9I9hMd+9YdfopT10P9VUyqlAVXX3hSQBqc1YZ
SVwRMft7J5m/PiRlOnQgDluNfjqwpOTYVHi37Sj6PeLq1YbsYntRrfv5N9Nag5uOvt3Zb88ZkhFQ
yG1kcGRGJz/IMmaZnc3mrQJEcW7KOYhXYpN+f2KirGLycxdg2TmFf0mSu7Jl1G8D8DWRmdD5h5/5
WmUay9BPi8zWx6fHw0yhMXK6tGGeAZvQ5ZfE+nrOTjoOXlviHttz6dd+G+NHKOsQq6E3xpOJNnxn
NOtEMI6wDAKddV18o4qa0DGvm2mmXGN3fgi2pfAOcu29GnV8lly6YvVpureKsIAcUMnbcl4ITKMv
ltysaMu1UGSDojsQ5N0DkJfuAe4rEIpJCfktm3pMc1Tl9Sl0NKvn7rwqtKqm1lmPapITEZzmUNwP
HSgHv7aN45YkMOxSfTRKLAQ5Rihab+uuHwSsNGasukQVZd12yk/MuCHh8COWzRwBB2wTI2pBwh98
YVkPyWw3frgJaN5KS1hq3zedVYbSkPVtoTEFDyX/wsRbKiXog9mZn1wDdEdYCeLkQkd0oCRE3/l1
1C45/4sYkuGrnTUCN7wxaJ/T0VTfZFHYR78ZvCJ2ZseBjSe17I73GBxN1QDaNAAk2BuZNr1wBbGJ
x3bJhnvdKs1inzZDcmx0BORR1xMnC5EGEsAuKds5IybNmNo4RQP9DQJ2vYQglMx0l4thbS/NObeI
t2UJW7AEbP6mtJfaV6mmpYxpTTtngUt1/TwZbRKyFRfWpyZxcxVS+0VPZgvNckPpZ6UInaEJ7qzc
ETek7orrtuYJUVF61X1TEEEQtr7mP7CppAf+dsRHfufOH3xtHi99v/KtWFilvAEG7VwIPUg/ZoFX
F6S+QbY7uFKV75u8b4p9Xjrgq3tbjVvYz1TuzKmTFXi6bk4Oug7hI669YC7jLJgJWaNZTtnFpdi2
93COGLHjps3H3MAMQ54xxevQwFb6qe4TbwqperTXyOegVlmlIglxDDJrDtfCa/h51zL97EyKfpVN
CHAZpQ0sJH0WYwARwct3lirNR68DahUTGaiKkCoDNspWzJaIZWuQa1qOZnXFWZxkkdqZ25mkbH++
G/JyuCTm0vpGmdJdbkrHmC/MtJyv2wJRa9iM5mLHQNZWwCRLts5hTXBJHTZrUA6HpnLw8m1Zbtoe
YVUF/hVjrh7NgySEc6rJ20TnOOpvhcExO8QastWTptlM4ilopzFcUuWTh64Tnjz7hBMjIfPdvdbr
zBty+SiR2gT3+HEl9KLYJdaoPucK9I5ZVv3TPAAL8WavButBDqgbwWyzPs6kID/YXu3cltaafwoU
evE4t9GHxUXQlseW0kV9DOpMXZMG1+aHnCD241i36MP5rt0nvDr8QKvv1J90PUk/8An6R5Adgxu5
Dc3MibDZEttQGzwFlZU4UM6l20Ud4BDUDeu4fEiaYc2AlOWkWw4UkEo6ybp+VQFnf8rhrBhRo+ri
68LPUGBqbqZ7gzy4z26pJR8IrBcdzkUzfep6w36nLIjoYRmAfimadCLdO4C2ETltW+aRabMTRj2/
+I2vOSYVicbLP0DmyK4QyGVNBCGAbECPa6e7T9pVzvu5FlYat9DcaNGlnvPQ2tN0r3MlmkKlj+8I
BtOIe+256IVGjlchHJSgJEti9vzOUG5yK5auApST9xQFVqg5OWGqARidZp6yK93K3T70NN+hydhP
dgUGAbsgMpKU/OnSyY1vs6TYG2YsyypesCsGMRsY6YOZac43Q4dDam6XhXRSRyOrmaM6ApNpC78d
HVPgKtUCwld7pLUzr2mqbkvGPV4UYhGanRxs56afaw2W05CuDwauDBvL1lwe4SF5/pViJe+e6lFi
n4zAlCTaVioyWIFE2+CxjVzQifmlL7EahFQRVsBP3ezU4xqOnpytO6eWviSxtjevB2kDoVs0K6tj
7G+Bea5Bde+v+qosyIkcGmau05kdt17+Odlts0KFYPU7BkSwwsyRTipZNs15if2ZTNLdpHnmhWHl
3remHQN7VylEOasF4ZYcXQFHr7K3AN8pmSqINJN+gZvPVKFupe4H6VTLpd3pPqSk1Z0AAFiu9mUq
tf5dNSWBs+/Vsg67ttDzpxFmyw1pxtNXLXOMr5y/0f2qJuen72SWzccxSbMi1tq+UjtN+PZtZ2ZZ
s7NaWmHGOz/v9XtBviF5iUuf5mfCV+mwW5281KPOagn01DKJLTDr6qWKB1U56d6jGfcF8zC3W82T
pTqDYuCAyPGKrTaAx1WdWVUHCwqykHdd9Sr1zga/KozdYokWK14gwOtMXUlY+VTb4rEoBk/FJln0
j4nuL0M40cweLoBa0eGmYcRGiaCDkWW7BLxGROa6pC9bWeLGrZpMONnNRoabywaf9Ox1EWmhkwD1
PI95KIlPriJngdizV3a9sMUPPSoqyy07DXCynaU7e4SiF/a6clVIrzYBFWRTnJ8rkDNZIpk7hmQj
2nP0qJLdQhutCDnNSCvyMLwNkV04WRJ6tbXA+cpn0oTKaXVBDY/tZIQ51wrkjnk6i2jOGfU7r0xG
M+aCWtq4eaoUWA+wLooaEo7YlW6qedj3xuxPRLS37FRu5S/FWZ40rnapVy22PcVWEOxapyzUse5b
6xFYhk+SOniteNBcnHscFWZKIUuaRE6J2jPGGUuOdaMlMrgH58b+82bFH4aZvpbO7Vob3hO8PHr9
SSAWzifrAB/ZKBO6A55VV5yYZgjooRA932wFDwhE2Vi0NyZwIIhSvYXigc4VBwdrnmpeZzLZ+j4d
B/iT7EYjAbio9wTGILtZw96CDwiKjdJuLK3E+KZGayTTPukr7iQIQQ7mkmjqJoflqPZc2TPaomja
tDPsb/Wdq1mjD9Zo9jT8kr7HH+qD1pzOJVaD7AHBDEpM21mDze1ppGs0sok0+2qQ48BPnM123OkD
u1ovcz//PEFHbHOC1ROTMrkR9PpB0G22W4pNZOCE5kqocbkfEQuXbxbamK0qGziKuGWPakXVSSuj
rqEqpRvczi7S7mvPiwZA62TSoQ3VOG2Ua6qTLPVORfjwuBiXY+cWU+hyUhkjzsB0s4a6S+twQ29V
0TCs7pvCYH8N62StHso1KALqfyvWe+5adnZQGudsBZPtXuEZkBe1O03DsSuCEiF7lRfvx3zyqu/l
z/9Wnv7YhMn/WV8KSq+VL6V32x/4XnWy7T+JW+LOSNOZ+Ixn/cXfeaQUDbgRcexC/I/z6u+a03Op
ChoAIvPNYcKtnLLi38o7808iWQIuhbQMuLHTQvsN5d2WbPpjAwKzCIYKoru48vP5KHW9LGNI0Zt6
XrpW2KWokkNdc5azwfDXt4Q56G+tIXXo/4+OsbMNMX3WGzCjCfC3O7PpnWGHL3k9kpP8oao48AB+
kPRWA3tkUYELTwD86rIiMuvbmwSjN/0GJ/OuGiMhk3f1odSHTp+O91xJkncQ9vIsnKyheupkU1+2
KETHuLE589AYW2MiOtTV5gtZ46JLuu2wtb6n+W3fjVVpe1wtuErW2YNI9faRu1cLYg+g04gGzXAP
elKoNGpnf8ehOHnMnbah4ytd7ZVCymlnjRcKXIpSAf01lHnWaWctC2pjqWo6nDnT+Z7YRnlOp6li
kcNhcdsSu/xlKOdq56722nOOnrFaCFb3t4FRl49LGczfVlGtZ3S6OoMJDvs2BJJ9J81azRzr7Om8
yOhTnpUziNkfBu4/FOpeltAYnNuGjEDUAZZNTea0qF7hEK7EAgLWwhe3mwMnOTTmonauloOcKOhB
//p5zzqPHzoKPz3wpKNgJXqWEankQPj1ganob+o6CQEJhtZo3y52SR2dw6Gt/HN9tPYkR19Wa3Vd
VSa8/OXRTKZdz1kNSOFvVV++vwiQPf6WEMFx7RTwYspezQx46LzghUOa1u25Vqrkle7By8reX08h
8pXSF68dndvLuddpveg9r2OoaM5wKbnzw/UYp1d+1FP1+PaSkW9ufRvXe2b0v3yMZZVrjkabW0Lh
a3UIO0bj1mok6YVZzcm7bMxoxcMUXB51V+rvpONqOLYxLn+U1iq+AQtNdjlPsCIrhbEVFtx9Yna1
8qtBf9hidCbGDkKIi8kYDGiswzmazvSg2s2JdTUG6XhjwNYsdkWVdndT1TfvRZe55wsn7T5yEjLV
cxNQjGiA0QLN7cnebYzqSHsHiBGEtvVoNZabfa+r/ne/+oNt4Yd5+FOn5J7TVJ9/fdEn2f7E9x2L
NgkNb4wQFJxpDNjbqPy+Y21NEuA0JLaiJEdqav29YVn8JzoWm5CLgaw7W4jhX/uVhVB8y4bcKFd/
tVZ+Y7vaiur/b73g8ALHhd1UBxJIaZQd8OVQLmjvKpIXYB0bev1UFXN2vtp5EGfJON3NWlVx31wV
3Egd7wOknMMP7+kf1setm/fy8TSBNscnASsOu+a2mf4gHrMXi4JEZYPKFa5x3Tbr+Imjs7obvEzu
f/NRVL+Q/nls//SkQCa+fFQN+E/1WynHaorqXg2FG7UV4mphVMEr3+qnl7rh3aBYoTyiX/7suv7x
W1myUVxbgyrUQYiGg6HlZOcFU+3AlnPa/coj793Jr409TIDgaz/3i/X97Pgf21AnqurtVMrRgzFH
/qXPwDuNWeyJwJx1qB2stVPRns3BnLE0NBWJJT6rVxAaSDL2cunW895bqg9OyiGJw0LZvbMqSmp7
zLfrFxecjLlrZtn9ng55+3z0rpBWQ7bklMRi+vLnyBcf6orbcd/01v6q04rpXKtF/UouwfMG+2KA
oVzgQVvK24bIPB1gYiy6ALEugF+tyZPQ9RGnhRY2SV6GNPUPHuj0N/Wo9WVkN/W8HvSJcL6QCpn9
hegEmd3m0sxuhWgo6AvcmnCX01xWaPIL/a7oCQGNRv7qPJpbojLXNe2vgaAMFhWkQZMHWS6mtV8y
C1SEKDr7868H9cvzBXgAkp1Qp5MJSdkdgxwryI8jDZV3vTDH69Acy3Lvlrq/F0y3cF7qmdJ5Nt/8
+nkn/aXnB25xp0DaeCD8pZMHpkCvZ7+Fh2Fk+oH7VQn0x40hIsXQPZ78RN61vnMoQNkErf1h1t1z
PBXY9Sh8us1Vur3Enpvcrz8Vi+GLVYS3QIo2lV5zk776p0g8z9F0B0JQHXIDzO86VrJdDWt/7Uv/
QtmTGVWi/z3zIy8CwR1yCSYFM5zZfrKcrNgWgCgFRRiUfnvMTL3cN1U//daB5vtT8I/yIGx0KJZP
njLmNBAKE+SzqDpKk/Ngof7p3Vfe38tj0/ensAsgKcXRyd3oZBNYlO0mU7M9ZapSkIID1R6i0l7B
if7DU9jj6Ishw35Wf78cqyJoapKhWqZiLj7W+COeDCHtL78eCvzkp4OB+x+PQSEFNBbG7fYxfthS
lOFCyZqczzIYWez1DNfomUv/qvvqGsRVTp2ePvapqvQzmueaGVfAnJxdakypFou5q+brcaBmd+2g
XAW1rZceFMfaGfqz3i1g1Kp1aMVxoI7pR4WSAyVlRWBzmPde5dzWdL+qCwo1vnWZbuzZa3uk+nue
JQ7hmRbo6jWaeuI8z6jiNCWEcijkoZc19ptVoBEN16rT6zgZs+KMmKIgOIgmH4ly4AcR4VI7E32e
tFCfBscoi1gOc9OEay0L1KU9xLA33ZRakOWkqh41x1q8aGg9rSfCj3rs29ESq/6QtFlqwqmXw8qV
xJCfA6WhopayXv1IxxhZn3k50nxw6JKkgWZBlBOijqrRIbZmp8Vy6pd6LzrHTw+LvcpHvSMRIB4p
/Q/7OumcN42QpU5Kie+P58naTSv9EKc14qHqk+XK7npBrIap2iV2ctvrYzsxsnsUx8iNBicLDMTC
tFhDA/D4HInC9MXBBKLnwS/Drk7xVmhs30bPNRoE2phG/WRYZ7rR63KfrlVrHSGx8n7K3lmPPpQ4
/kyf6k/tUrflrsttoiu60tHE3lADtei0296gU9XVsMO5kt4OZNtzsmfPvl7MnBp0yivlpN6RdsCP
sWglfaZ1+qCWrvxKkXvqdx5BKRQK+fQPcpIMgsq238IzNrQ3/GUy2+jGJKjIEgHdwexUt+zyMlkf
SzNf9CvVFtmwMxRS1n2wqGZPOGGTHM2eRfjcpFQ7h760yupGm3oh9/CDiJ9wgKsKDhij9t6Q1HB3
WidqEXaVRGptTfUnsIsTTAHby/OrRagUDlfhquLaaFfxQVdT5cc1lekci4BfmHGv1+LLZAliFgIz
n85yo0SwmwoXrMDcV/2RFkBT8OJxikSMpcXYJTY0MawOXu3RsagqwRmixva+SMeyIiQ41icaL762
gwhNf0TVWgbbylNGddEZJd1nr5iL81kby08EFdYA2NfUoIHgouoNlScQx1H7g5+UND2bdN566cfF
IyXyzBWVLXf1opmffFWqPur1tlUheTEaNnu9Hq5rulXesbNo/RFfiYPwxqkCh5kCANfEhmQmJqAn
6auImB7Dir0p8JL9RJRCvksbegyR45Qo/k00G8M1uGJbHbBWrt7NOPXmB1cTXUcZhsLvgzH0Tn6u
LV1yJAmGVtzY4VdEXz1h8+tLZbrkr2YYf6G3qw/F3Gtb5VrR6U0UNvp9H/TN0xLk862VVRlBCmaC
3WdHcpAzhH2ZOMXe7gfX3XVTZ7iRIGZgPRD7YcsoL5ETH0zYU5RrUqOn7qtPnnXmNyM0Y/KFO+hc
fdlc0s1RHIFYM4PI97OeMDLiYCHvrYE3kvoi/QsBQ8MMiUoJiDodp4aeQpW1dJbbDDz8XNvrjUlW
QIkaSNhf9IJy8sFWS57t3UJlj0bVtnQzqGd9ya3BuzJbK4e5TYPlQo0q2HQIQa9F+Py6C9cQ7j0f
KblKEHW2YdNimgklXUorVpUQZ3klaXfqhcQdPTmNe5eDqjhqvgzm2NUr+4ocqWYOBfkVM5y0rkzj
vCqmFfVAF8Diq1p5hSeA01CRWdI6mnqX3NGe4htPZCp84RptXGv26okjoolljigqwWaDRzCiEaiC
tYstp5vFDRCy1T06bmenZMrPuHhcF7AbJZZefJSOv1zocMLou7ZAa6Jpyiq6foQy7TpWqwNxbIYN
oi+zxD4P/H6MHLwOUWolbjh4q/FmpUed7jrN6WfKe+xrYWripSDLxDhnbtbWpQuL8aIRxIvzIoLu
tgIBUu47UnpwPiJtrqLVo/IQQpVLcwiAxUCTHyv6N+ZC/34BfvaxBbJBAMMqLIfuSUauzKSGgX4l
MEqaA0i9ppA2wUIQd6lxHezcNNDpH9Ujucid5zwFdmmYUZZNfr9vvWmAmN1nQxMRfKTdLBNJFpE+
a5oerTzzs93MfbKnqk8QE3Ew/hgR4CL13Vx0s7kbLAv4KptTc26nZmZEjtZSGpKtq71JE1qjcT0u
7R3CBRPMsZFnDJxqzO/LQfkPgeqSb/UYFH2kCWHql9ymFLL7csmbw5p16bfenzL7SPRj/W7hBEdP
Ie1JYMmIdC5CN09A0Au8w36YJFJejSM+Fo1JLcKcvuiNi86BE2MymQ9Vkg1+xFLif1gH0d06WtU8
tGVvGziQMtOJUPV2gsZyo0+xQ1LCskMRafm3XldU6swYlV0elnmRpNHwQq6txmvn86yHbx5nvhyJ
jHfE/LmeiB8KAT+Jkt1TI5+WVR2ZQoc+wAqR6IREY1C0rKd68nlmwDKCqkfXzixO/WxTI8OXIHMN
6kc0mNu0CvLtV50aUV/bq9HkMQHjit4qcb62CivC3I296nQvvbFo96o7zbCLSkYIDgfvvOXf0c6D
YUoQTdF4C7PMrNyUtqTy1OgfBTFKVAZIEktYZZfe+jZmtlHHhI/5Tb0jGMlFVfF8sPtvcemPrezz
n5sh//o/Q5a33cvq0vZH/mqHeH9CGaAxBgWXooa+3X2+F5cs80+AEgb3BoxBKFG3q/G/sXD2nyRL
b5w2Cj/IY7cz8r+rS39Sn8VtSjwE7bEt6PF3miFk2L48jVubMwdnIGJY8qipfp3cFwuSCDlRqixM
S6NFCEID9MbsHAHGlF1OnstiSMfQr8DHAsrE76p78VSuQFClhPApC9uU70Um2eeawGWxgIo9mvIi
pzX+wXrmqmbPjFXvmbeqP7NXWdRo0Q7PTFYSUuCzZs+s1mLDtlL/Tm76dgUVYz5zXWnQsPitplF/
GTbwa1mXhseeDb3uwLFgvcsFpdw4fybGlk3ZTbHrbyTZSs35LRKz4YakukwL0So56qA7Mm3B2pUo
NlYuFGVcDJ28MOGTOufFsnpVWKW6dDjYO53xQPTd3B0Frm/StZagEnz9Jk2Psh0CJD+2TNO9qhFK
nVu6CPQ3jb1QVgCcK9I9OpFMEQVHFHnkehIBX0iNrmYHn5VlBW+KdlipDcw+OUtRzwEIM7RbuBjv
5mGQ/a5zVxIcYKAA8Nk5pACi3vPYrVQsFImOmODGMl3vvAIC2v1UAmNej3mLXsP/RI9LqfGCIA88
ALeTh1MOYMCkZUVwPXLt7+e3JvvIuh2Bsnasj2pSTr+uIZmetVjfri6Wuw1hoosOqmrfyImd08rn
IIKomxqh3pDqsy/buh93BHeUBCO7wuouOnbP4SKnQ/VkaALeNYfETPg3+GpBqq4K+SV6H9lMd2nF
fNnZiCDb0FGm0bxtBaK1KwukQ0mq1AR93aoKqcVu41OAN8SIeIDjBRszfWwITdjvwWetgw8ZNErK
ufPod4kgP1scczz2MOn6eBySYGWVbPMploVjzjt6dsrbu0uKlG1FfmSdm4BK2yuOGLmLLy9v7rkK
o4hURjncpNPEnzQsxly4YqWJe62Ce4ASx7/J+l4ZcT8TthC6/FWX/ELFmxwMUncWjIDhwtLK1XuP
IzRdxNaft3HLVT7fu7pCrjD1LSfc3B0NRBR+D0RhLqbFPChncJBiFBj0wS77ThPPDueFJ1MbNplW
Tspf2FrTKC4IiKRwtfi16aLMSLgm3RqkONJa6+b8DF1gj754TRKiXyfApcYDGF3iNs0sn519zljv
9mWltWQaspeaxwRsa0X0ab86xZWzeP1MUEqe2O573QCkm0Y0JQpzVwy2n73H+OYNb5bK5XQ7FENl
Pw1rqqPsciDJkes5BJqXR4Mq24Qz1DRbVw7g5ek6I3EqIcdpcNrPhHpAORBphpVETJhprGxNwKuW
dhaZbi2vjVKIa00Ysx0Zk+HfihUXzlmlOggCdttrF+ga14ninqV1nA/GjnR6lRvtdjPQb82UluRO
1zIcr35aKi309LJGdbIm/t3oL8gxaYmOsCLyed0tFY7dVFnlgafW2KSDlSiQEdsYDUlRA+pyCbzN
9no95kcSClocyKXvNnExj+14wL7UfYJYvwS7PJnVCr8sKEDPFhpGzxHKc0xE5nTrLon3NivyzN2x
muYcdo0+I4W1LScnRL1W2rvaaaEneq2fPhTttHzsdUuHWI2sYkU80xuKk1vCXCA4sQJQGZB8VWqL
/0mhYrGhkAj9yR003aB2nvhHBHWABWbLKM8TREV5JAzNt8JpcawmBKQixighYczctUFiTmHFpW8N
TSLvztdUdgwcgla+AUKqLiTysIepqUR2BLmbZO1jiUn/ziX7U0SLEUxft0YrCWLoibdc0qS7z7PF
vqbiJ+ipThSGqJEZ4+a1LJZrV/mAuNH61y3D3+39A2D8Avns5MrbVW6dUT8bXBlKSwJ5YSfL1suS
Ne8G+mTp7JCxMKFSc5qaGPu5wYVvUKwT9rjcSqdLtd3C1c8uorQzR//NojGTkXxWSSpCXFapHxJo
GgwtOkddOQoom8VPIOve7XZ6VdvsdL47B49dkW4EqYHFC7mJBt3ZGPwMwjbwXjVFYg6gdtsQ/gaU
c657S1xCPlh7260QjZW6s/ph1Rc6AZiVNpy7CzFuoWsSXYLH1OdaHjS28cXE49DsHC/rm/MOjVwW
IoaAal41UlQ7ewC+EGX0r740vb7Kg7mVz8JSdcMow4UA2GFvqUq6Ua01yQU5co0AieyPJKyWpXUl
zCYrl7Dv7HZC/AbqPIQhbo0PM9qFu4Rrnov+sBI3TAG+K8Q3tGdAE6djnSd8bfoY7eNqMjbCVGWc
XY2+HstdYabBeOGO63YLd3LhlN/IOPX8I2MDKmJtOAjWOlVRywoXAvgcxOgEJEZwZqp3Xtkv1Gqw
pKf3SPa07lrPB1t8Knq94O2aiLLbeLtZ6/ZuWGVJOW/0QcqR1fl/2Ttv5cqVLU2/ysT4uAEtjHE2
gK0FNYvlIIrFImRCJkTi6fvbddrovhFttD/uOUVyEwSQa/1yLfRtm8nUhA1vCR4dilbTo6HgNR2K
1SjcTTV7BRkjbdIjD8wksqxVr9ACc/HoI22IetloiSREx5mCrIzpSax+8e/UG6tT8KQKDXGwSdry
y8yufgVb8XVEwV33AzExa169LBTQrbPJYowENfjWhoLg/bIc62ugz/lzoGz5YAYJwv06Ddb3QCb2
Tz7q9FFo/XpBRttMG7pQWRbdrH+5h0hiSEfzPG6FzfHIJkAr8/0WA5CtwXr41FkDpU3h5EzwdTAE
Ocox3WWUsRqc1U5w7ySuFoJPY/LG13MyzAtmqvpe7jpIOYcIKKEg8i4VO2ou5bHmVxlooiv7J81Z
UDHnlt6cg9LsmzjzneZt8Of+OqWJOWxGgrKf/KIdvuZhcJ7KMhE2OeIEuceKFJ1u4yYds5/MtGRX
wfPJcKpn1j2WX+/gwJCM/EUARjb54oh6q1tV84oUuj1qfdr3kTnM7Rcku2Nt3GzpfzChjSYDZWb9
5gW7cBSjHis33VJKtYGw6G+Z1wLcBOvULXe50r07NmA1C7mb5r2sE1LvZ2Moz8pqqTE1/Fb/7Xas
zpspn/tg0zuBlmL/UnqxEZQuvax6atUn+jAL4AiB8JbqjAaWaHR7d9gFma8oB+0n9wMZN2oNZZGW
fM54QNuNCvqClz0Zh9SHSAod41UvjTqCc079aCDWfEXjOkwfo2kXrNVGx7cVmeKlt7olazkDzLDh
QRK4QUi1k+HordpXP9JbuSlskZcb+Ge32vTUI8t7Cmdqb1yp/Nf7z4dGWpIM7WJldVIPK4+6a2/T
Jo4fcGKQUbeZqccNeMdZnbFv0nkR27JFT7ckVJRF0lws8meKpew3GRWql9FreoPQvMXJd26wMpu3
OOWGKM1GfU+H3DogghZ+3FBu6W+F0OanOaFjbKcchkWNN7bNFdtIE10kQNLo/Gn+pv3Pf4P/KxC/
t+afQoCEVKBgN/1tCiC5bNWfjL8NAv3fNgGXPZ4OunvHgJCSugF5bx6ovLl/D/4pJACsITtd/VNV
kP9TXOD+bTEAiblXGsx1wgBIHNC97IAze3W25b0EoV8D/3ZPbBdhfi9JgLFpCZewWroTaOM1EKT/
7VTQzL8FC0AGtC0kUjAt/O1gsMUQjNt0atWb/7elof7b2CCyGSTMBXVSlAC06S/0sPQ7qL9dD/m9
9gE1a+mCtKMAjXCx0Azx/3dwqQ5f/+//3oPR/+cdnLTLdvys8m78839+k9Ld//omZJvr+98kH/fv
8c9Sbnr/uodf3E2nOJkRrbFf/7OUG/a/2LZ98okRK0FWWv9lKTf+dd/GKWQ0US7BjrNK/+dSbqL4
IOQD1xoObaQivvu/WcqxUv/bVm7yAdDR8Z50dBenl/vvtOJQAKz31S5vmPkm5NcOJTd7tt8h1u5V
v3bPhDdY7U5vg/EnCQAD1Jgrb9ibmnfDm5ZbT14FC7vm1ds0MYK30s4/kZz3SQTbM0TulLs7aH8j
Esmc1yHLs/PHswp1dIThYvngOy5dvkTaWH0quhAiBVvNJOb5zXu2CJkfFLLpgz62y1vqtBhuOOqf
7Ll3zq6hEEr7TctXF3jT1q4vbowD7mtCMeLbMpEuJsfhiyAIvuPgmPesmsLbt3KyLrObUaNr8LU6
JEtMuFV9IcUlGpJK3rJclKxX49ddJn/1KkHsD6XBB0phdIT2wxeLhfae10LeGKC9sDA8hJELzT1Y
seodWi3mGZV7MIjt8J1r+ecE3XG4f6U28x310nJetHH+wsivTggNqjM9z+oNBFfCEWnON3J9b5+D
Q+79tfj0Ui4gOdnlrffXFdfK/dfIas/dtxnX6e+n9NVc3nSzY4hQ7dec81Ul79C0tYwoH0bepovj
7mGV7q3M0vm2C8ScwWjTCZWZs7yNhtD3QLnlzQlI9TENLCbA0vx5POebv+pClwTWNtpxNRaUoTOM
XYWO8NXSucyFyPQtnUHzNhf82un9g0uTz6uSnjWrU+Vttl1wx4Y77rq6Jr+Jxsd3vFY/jeOgl6Fi
imUozuBjAc6XGPgBqNOgmDqyWBm/GAO9/VxaTJTklBdI++5/vE6BXfeNV+7uF5dCNXe/Qi0hulWJ
81141WdXV/xEa/6CG/2kPRK+p3Oaw/2y1lAT+8DmV64VF5gaok8WyzrESTJHXpu6376v+m/HTvOD
1fAHwcXl7Qtr+LKWxL3aTqmugDD2T7MxuYr+dC2lM5OwrJP9OszUBFrDm57oD0aVYMKYusY8eD5G
kc04d9Vz30kvJjDDu2l5V54MmeQ7b5rpYWaL898423vG0l6/OZzBcUty8Vng0I5TF/8Xk/LcbJlv
tUjjsb12Qh9jvV2SE6Jk61LWgYg8c+w/8nKZQ9de8kNglRnrqgXm7LEtb7TBS7+gjB06jOsliRyz
Sfbe6FtfzGc2ldeqac0N6v0GFUUPCtIg0JFp24Z+48s/xUwWLUwZfSvpEqyhzdoBgeAPt5kb3idD
iYllMdqNWC1n59ml+wjfZr3jOJqfcPnSYg+Mx55kqexXOvEgrCuKer9yjH2qq/lJpV5x5a4f3/tM
M+J6sbspLMeOzvtOT6+Da7RHj+btLZwLxM9A5znBTG4XN+ZsXjXVJU9B42XcWjJ4GNFiR11x72LR
O/NSqmC9pi0h1fgPrMguJxn2ua4TNjkVWdj3U4MLKpj2eETmjth9IkZzay1iby7cq3RH66bXyfys
N0m27SjdDllt0mNFv1Sx0SgculBRb30KfuxWLZVzN8n9Hj13eDJ4Vc743hbnWAmH1vA6uLq5hekp
TfTQ6IYXuDELhKas+9jSE+ued9LxCet+a008EhbxM5GZm1BgZpaEI2ql46TZb00XNA/ZaBjXwm3y
V7K5+iOdR/bnwDaWbkpTlxtKpzKkz5CpRzGYrJ9MjtbBuMOPupu/B5XnvI+te7RWh2Axyp5fvLxu
UClLnxsOBepqCLXP1xkCZa4zebTrIXnDPYfljJF5n8hGPoxuNu574VPHmQgHJMEqZQjhU56kUWgX
t/eSJ/rog1BPWjxDvT7SKOnORrfBP7duW/Txedj6efXVtsmfXtIxlWkYnDLDi5SLYHsc8mA/ai3W
Op9nX3L8FMmWnjFsZ1nvvlNWbx4MWTOaY0Dd90vmxcOo91euPxiMTYByWInilsEUbf3O717TuaNi
aTEcCnD09CFNFy3MqHqPesdePhbLy0/gRYhGhjGA1kixBy8dJHZpVnGGhWcz9ixOemP2qOUhpldG
8I3TZygHzE5G+qr9KNcEEgfdi8ajsjTlcfWJbFudKo3M3jQPY724UZ+Dx/Q1+febGRtKDDoUxMTH
I1FpebwTOf2eiETsC5/aOMnvi3XxVC0LNQBDNR1oVAz2bVKxj/mN05wqIay4H1V/KYkpazAlpgvl
XZNlnDLwqJMyMwHh1BOkTg5H95TpbYa1DCmb0BcVqiChcFef3Pd+Qkqlzf78W1PsGqDZL8NEgmDf
tOJ1aIP1DQmif1JLqt8fCetK1imZh2QwmUdp1HB6burieXRnzXnE0632zqo5h4V+83OimnVvOd4U
m2ZSAakDdI1a4sXmalTXhL2SWX/odoIPEmNN492qNzwQdOEc+sk7DnCZRxeX3o1CCBnDPWmb9n5S
cd4VBzOzi0ctTZ+qcVTXFNb2RG1V+TXOBqN44gC2N/ULdWi8nw2IfhzhgpYIVV9crNJYi5nYk8Im
d2YkbVdUw7Mg2IO2LjfxtqJM5j9Wn2K9Qk8IEckLf9gHiTBPPsaxR124BdHLWusdCc+Bz8Ujdwva
Uv8qSHg6DaCbb6a7fGhqsE86+fRYQOyx3gZOLh6rwW3OKuWl5oJXQ2+v2LacvHmiuRACukd7sTHb
PLkhQ3pcsBaiJcFE6trdI0tKzRdo3O29NPcO33/raOJhBFOK8glMvJ4HQZwR3fNJJm5t5ryVylse
KF0AvZZIRRJESCGY58bmwLVhDy48qwqVBDfx4NvHmbCRULStuHl99zBYHAC5MF+yoo5csX4ywRIS
TPbctgngjBOD21T6Vtz2Oha3PqedC5IjJCAa67lnoDnCo9c4i35Ex+FsmG80SGc5vCWUWJ5409Sx
AbK4bUabssm2nD7XaWl+EgXc0G3s5/1tdYzloInEvg01FlYsLcET/H+wG5p5vMNB63cfwDOBszwb
zpDcOjPXrk7tT7HdmekWuZSKRMc5586+hXLRb2KQpn5vQphjLq2sOJsttS2Ua23bebR/W7lfx1Xm
qQ6X5eJsKjm8uhxuF1Es+JATBD8H2xxZzepGM2eeGphiH/aCNNpaf/XpifytjKXa1gy+oQN1Eg9Q
upFKxmE3KolMwPeWrdUscusjrAn1sRGwQssxCxxZbUYe6aPlyAvWcmydY+XGAxLyY1HUYgeodals
0qs63Jg7erTrq6bxnkBI4L5aUrwXPRTFaphdLD1bO7hCtjsHemQDkiqILXPtsKhoJRSTg1ZEmx8X
SJYtYbE4l3kphkbqlZHW8YpLG2fdN2Qjb1dboHtQkiQHWJsTmqP8NHWQC509j3uyNP0dAQv5TrM7
/UtlpbsrBuzD+mCpmN8pidJ8XE+OWa0PC0NBDSb/O3URSeh5/3MILCz8tioeV+aVHdF99rlRNtPw
5F+J16chjdnNWLIZXqHWn5HY3aSb0YBq4vZsRuXvOBgkAKFnTvEUaAN6t9X+qDjdfieZCg51S9Px
hmJM41DXs29s9YQYuY1DHfBFlomWbwyExWYEIzKfAr/pAecr64EntiXmwXYufttbCFEMmf/QPUAh
R8+aa4JsJAmVcpaXSWrdL4zhWtSaDcGzK6+UcTCM0Gim4kJ46HryfbGifmnpjGxzOto242R0T47d
13QqatqHYWU9egzHTXazNUxNzKlCqIFNvuUD9kntaeQRRQDbWAl6qzLZMxMOb05CDiEj0qoOhCfY
rzQ60IURuDTSFE63I0mvqDaUFWAbK1ofEi1o9T3Ge7QkfS27x4lqAm9juQnxCEM9jYdVeO2n5Qrv
i4NiPeCnnsB4yLF5cCdz3UkCZjaZ4Y+7qpu9exnsHNNmOjcbfWqMSxpU4lDTmvCQWzW6BXMadCKJ
fau4oF66wF1mkesN6zETXYZsiiQZ5GFmFi2sSk8a5S2GZLCCJfHvNulflCOkkRiG6UR1Qx57mcS6
5AbzPXkzISjB+YEyk8o/zXgVruWHtTd99fynOBU6M2OjeElzTp/HBFJk0dhOxNoOcef5v2RbrHGH
AGmfooE826lenadU/ipHSuE7BHdbtFuA1RrDesJN+zVJG6WamJ68td35ZXcH8fU3pTx8qHN5TEd3
jqdRoLzKOgz0AlJymZzLUgz5hQTw+bN0+/JaQWd8G0FrPM5pmp8DmtsjZI8MZQqN0GLpYs/48+jV
6qcyin5j5VN6WXheoxVhdkzzpHv0DCc91p3U4pLsRzJZu/NCzudGZylFO2o3u1bL1muL/mSvvMl4
SxykQa5HGkShoSZ1THmeSvXFuxORY535e+HZ26YHxkYPtK204C3pxUu5qGchHbGVRJWERa5eUHBF
ej/oG0JlXhfh+Yh+CvujnbP11IjCe7BUUr9qS5cQ/Gq9oS/7SMRaP4ywEuyBgOWImNZL2xac5uNX
3jpNTO3o5wL+ullGRDOjXzNu9eR7UgBabQtr7V91rRFnKHbEicy7224tnoEYDl6GiNEu5/IH9lzC
Lpb1BoKAtCzvP1Wuf6JBW7CJWS/9wilJ/3hUMtkeC1F24eKUP7USoaM0nGd67b6XmntwbW6Nvnw0
czNt3WV+gEUDqPcGdU4SVzu60k+2q2tFFagpJd4Zv34NLzoa2rtxj4pnAjzPo09l5ASbDYtWxMFQ
mheraKeYiNrmWKKPx0jeOnjjfAALu612flpcGUuNDTQFjanY52I901WMQKs9wJjkYSbHs+VMze+l
8RTq6lGfNoVjrFHAIRfJYFleSK3wT/46BT8BjQdoJ+hfpN7HDgM8/8L6rXNyHefK35DsuiVI6FI6
wrnRTDztCmZh0N3xW0lvPMwEC2ykRuk82RjmNiE5gD9NfSIy5iexGM8rAQ8bAr4ueR6c4MO+Z2f8
TdTCtu7KI9zdtMGtcMmlE2BHTU45pPUFJOeaBQD7wECaVZwKcPjQ1gkEXhAGQvSqt7rSTlpQoJZo
Z+TDSntqk8IPDbP5Ju9mO/bmF31fh5Smgqg02OSkU17HsZ2R0eEEp4t1iqVhvHd68J4z395lUvup
dmCyOOZ8LHXQ58OxotmZKArG91lzn4nOjktuiA2j5Qdtsu2GWEh7ly7zj1mvI6EZ/oYUlWvqzv29
uJ7Vemx2ie3dSCJEwekTvmUVoO6VrETkm7AonZ9LVvr1mxscl32hWs4AfZeI5a1NHfFIzO2404L6
iLGoBQCoXiHGd6LSiljkMCJm96bJ4NyO1XI09fEP+Bzccas+qtomHCcbrBdTS96Fpa2PFE19NEPP
62oefqCVeCSm+I+wxTvFsJ+zSr8L2z9Pgs3Fgj2xgu+0Mg7+vXfCrExaowUhtYudPa2j/JURi3Mi
O4m7rbXGrYsUmL6z/ker0U2M9bW8Sd2ymBX15OyJBjWJZlF1kGYlg+ZQUbHsmhut74I9Jx783yDU
zq4wPVo+bmIcmlD6u6kVx2Wwdn1jH0WdstVp7r5L1y84/AWUvho2ZbeeoIPIkZ6fZZ3toWautZ8t
cVZN29GqOFZH1K53nhLjJGG/PWT+mnXbu8DoVo8a+Z4eMu7ZeKbLBJqxm7bQREjodb3dNnkQpl77
VDKbp3DJYJ6sTZX3IKtk1wTi6E/uob+zq2wV0HUC4tLtj0uWv90zGrR7g48Y019uYXGI6BZT37wD
bEpePRIuQjIUsX7T6DBNXrtnjn/UVu3C87Djuzy5a3FDaT7E6+pcacw9SHI2QmxS70U6PE0tB2XS
nHA8aGHQjVFTrK9wemqjslyL0hI0Y7CzR8G5hU5BvZlLdiSi5oZ1PExSS99BFhMDXQaHLC2T0KfJ
ED1B+mLVkGm6O364yXBiH0a/XQubTBcj27e8ynaLmaKVHzzu3iwDEm5aHQPvWnm/+h6NQFkWQShJ
r0GOWZrt09BOr4CExm6oNOOYpZUeSmp0dmU9wDMndTG8rVrdQ1FlaCEnkmRYfnziFsho8lj45Xpp
8PYfxkaX2ymHhJ7rzosIviJv1AIaiokFMI5uKYM/lTlBBXsOQ0A2YIloaKiTOdZiooumC5Nq/aVK
u3pfg7Q/DMaaH6UHMgxGQAg4CllRP3tEt/xOqIb7AGKz9xXhTQ+m6w+v/YC0qOhXbUNMmc5aLpNj
5ZXqmDY2NWfD34/UvDGZeKHXsP4YHevewKAaqUb+WQ2tOvHYOtvJI7aEcBC1TaAaH/y7K4X3xPA0
aNkdNKJ0+CYzo9/6+jrFhtevN5oKk4tCuBcTIp89ZB2bst0awY+S9JQw192/tecdXHJWv6C8Kn8h
3O12CzqlLbJnOv1maR5JjtIepxwTOJd1zHdIRimhstpi+Ljnu0Uualpy0aCYGaXNahvYrGH6KOdd
1XvTmW0dwIESOTbK7qMOsHT5LWz6BtoJ50HuJM8eQT0RrLURemLp9oPTVdsp8yiYKIT96Kv1j0Kk
ceFXSg4F0UbkKSElcfWUhddI9fxQ57M8cqIMp7rC4tF4o1nCWlvkdRbzdGHpqGNkuxlmCCCCWTOB
Say0fCKTXj1nTZMePK+rvsZRInlxhh8QweYQeaN2ITvLiuqcMR41xnpsa/ORyJcsrBEWR66R8nAj
ViXnS/S/ktxXz60zwPlTEb0B6lp2jDHjxwpucHIbX4W1Kfq93ZE8NEqfwdUzhlOfatUrGS3swwZv
7LZ2s3PWVPqZhBvzPLi4EGw6Bo5pqQ5FUIDcjM5w8Ot2PJR978Oo29ot04ufxDQyrbr582qxtoi2
u8lKT8+tjt5M+vVLbkvzibx85Nd+3aAYkoJQiIqFYavrjoxI4kk3jl3UB3T7eYQ4ozz38Ju85mS1
9wQxatQJGAKGv54OfNvm91pO4ylpGsXGMGox6fT8Yfu66I9pP07wKlwH7sw4TVzjMg/tGpJS9pwK
EvrGQu84zXESFNiRDjWxb1EeFE2cDgiERwIrNshS500uRmQzlE4fc1SUvxaDHVGafRGjywOzkG57
QUGY8cEBqg0/JWuZi7FN6lHu8sDsjz5ZZGG6OM6tUtPL2Cr1JC0CLZpUXw6Nqiem5aYIvSp5lMrx
t3Rdo87AF3HsBtnck8tETD41W2ijGMnv4GoB2ha2GbEZa5HlT9y58quuMOu7dK5uCFuCr9IyL8pN
qri9CuUKNo5n2bjlnXO3wgoKFk1SgSTRXbwj3SHIaNSMjMTr26j3siqaLLPbgbVAm7iacyX2Zwr7
pOgetVJzL8niIItv1KUZyhIc0bUuRW2Js+mXP+1+zrZS2RVJUhMB6boHgMLOJe4uyxbe8Mjzaz5M
xjze0Ih6odnKbpORFUS+SFZtnXT8GN2WCIzS9c9Jbdd7BGvlLlfLJ+K8JKJOCuFHbq7pSWqLfpUo
7L7SYsDmJlC1HNWEpCKz9f5I0VR3gYoqtgyoWzCueKLUbmvao8G8TZa9WdVGZAjpb7VUczAIt03o
ov7aLaAQJ0BLPTYyOyfhrvwz5cI6ySJbDtaCnCDVC+NTX2qfKC9ribJ0sHFVGH3YU8wQtnrmb/21
W44TWtzQnVcf05jfoVanbafXOt7r2ehfwGC818myq0uatGaEuRk5K1xQmIK196StkV3VE4s7FzIO
JNGNtdvxBBZ+f1TKQihbibE6FE71C7KRCqRKny8T/zq09EqLCzLF9gPSqpd8RWEj0XRtG9c5Z8Jm
tF+dcQ3TsiupyUFNn7hoVWxMdvySk2sjayKAhPPJfaSwAXVZ1SKoCFup8ucJd8uuIUtwUxFnhUxG
GOQzNG396JU2TJRlua8GUY43A23gXlsD+VuXY3vtnHX+o40wmYY2EZK0VJBiCYzhBf92txuWijUM
TOUBswlohedpIL85z4BRWwe3Wa0feK2BV4dKvPnOJMBd7erNZfOJKqK4Ij5m8ICLx9sv1lQdBcGm
0RpM0+vUTV95LtKrGJhlwPXd+Q1p5HJt8wKjzTp8BdlfFpdvMro1ueEjJS1R4072DyoW2wddeQmv
O6P/Qdl38GBptjDDRKfVDL9CQdKmskr9vSPNCT7YnT7ErMjuahsCbEIyLMlW04sGB8fIZ0sz/3th
KAJvzfnkvqiXaDBaeZzqenkrejlEBQPhzyUrtPd2knJfk9J2HF1/+tCXQDwa0nNgrdCbXK3W/55r
B72ZBhf/IXxjuHjBZN88xIRHoxyJ1iQ0J98QxcD7zQPmIPXMuiCqaN4nnasHOff9V8HWK5WwbkJw
2gtXIJXZCgWmweqs82J82Q4/rsB0x6suLT47P5gfO6ueD7XCL5JpNgFYpoJRtvSBVl89eCj7GRdZ
nuVMk3k/flNVPhSRUJOLLjtgvPJMhCC0ktVRtYJo4L2ITB/W3aH4Iwlbg8W6V/yHUE1coiVTRaSj
OoQHq9N9mcnuAcmmeZsCOzkYHnjqyDv5YOm9/aMze/yRdcmVXa12YfXh9w0meO7VGPsfdQIpSqng
/bM1FdH4i7/AEM8AwpfVFKzJyllRK+J//JzkXERwQsnG9jIRttX05TTcLKgZ+fhUNLcHaPb22My4
hgp7TPepJ6wbL1Xaah0+i+4lYgrNvm8+ldNa8mt0Rddqj/wYeTIdUhbCNNf9N7JQMCxDWo8by1o9
ubtflZrfFW8e7y6kMPz/fLJAdmWl1geiUeHkrE/qWBAINARDjTtUPAPdL0Zu78H6cN1YJKpE6+Ib
cXPnylGUoXlH1LESfLrMXwnQLsLKip7nQARG/QHN3jtPud6my6WvaqLx0DV/KzGNxOgpmXXnUsp8
jpIq44cmhkL7hpWp+ENcoli2TjG01Y0iBy3CX+8Zp0Llqx2vbJLZk1l55q1NdAtdNrJbQqsZcqd4
IEt04DShfg4Z8OTZK/kD4/KWgKIkzz1a7zHS/PSpyH3T49zsUPNFglAPLqrqvzDTtzCyPEGkPo9i
7a8jdlIieoeBUDuRsv2CfFdvK1sPp+mwau8IhGfvvXbtApEXuoSZWXcqT1VjMm0owgK5EQMMxBxX
RfAD57XZX6BpXkeT/7POWtL+Eil5d1d7Mhx/tzTYg/28kZxvMtGNt5wMfyNUZa13B5MwORXNCPRD
hz/LK4J8VmbEvU5MemXxg2wN59fkTPKqzZNm7UWemi10bNnZmCdTGijzqcnAIbr60U9TPYRrMhIo
2JQX6d7jjjqlyHQig/00jXwaYakIAdPbBpXcD512WnU32RBMuPbbbGQvgoIsik2Wkn+qKuE/AG7z
jnAU5S1jNuNTVcwZ/tG2EaS+Y39byp09lzrZhKSNFvEM/VGNO6CPGkK0kd3Z7LoesLJwqy4PsYgO
PcydYdM3NSHNj3xUC+R1ikwQrViP0yXjY0jmX7tOzmAlvgydzHX/EGw5AN/PDYsc/eNlGuqIeT8r
B6tI2Jhm95Uhv7VuZtmkdeiaWftNobdx0zrdJkqRH/YUKJcd2fLWFSasLronnUFJPxXELJYn2FM6
H5KkzW9I9VI7HmctmI7ItOHDZNKVYa1LBtcioXDdDprskcgFL8psbveNhV/XD0VqaVVMvGpBXdLQ
4yycvNVD3pPO1XwQXSBQ19fliiOubrUg2A4LVMf30gRFiMuxjT3n3veg+2GA1YCeREMcrFXJbaDp
7g1EZNhpjazPRjMWW4kYJwQcuJsB5QtTssVFk8Uf1pMaM+NAv3jgqZjRzs2YLTBrdtVlBTfAXg1s
nLvqYBtLH2lIHMMGVSuZwEv9yNW8py2rH1qj/MhL1KPXUEaJ5RTWrDVlSJLub/hIxt9GvnecxGcb
QjxTmb0tXO3n2KwO3LrxKAEwUF/ysmh5dcrAFjuEsggXaKLDrzqfFkCQaJrd5Ny61rPoe3SENjp7
lLJR6bAhOTV+wbYxN6WnsIyCeuDRXRrKhxiNo4wcZ0JBor5kyU6Hu/Wq267tGHxguKTJw9ADSgXZ
rvn7WThwOWQJC3tZU7tDqwKi3qBcJ0Hx0sNPxd4yyVhPa//dt0j/DDuDjbBYdAO1NNrNRqGRJuRk
5UbljVjnoEAExdJYmPf5ewsFApzUDtW57eruxZkccclU+io6hkNPtW8BCO2ckGI3ax5holxfbI/k
WF19/M9VBh6J2VHvEhws8NUtTiGqfVbq02O7MZYHQIPpuDZQkYw/+U5KJ87ShBA87OXeOD86QlAR
5zzYa7sHMT6QKdzEnV3YmMW1B8CxHmsH8wXBnI9JgoWCrABdbAK5ECI54gmu+uCprmBzEStvpbUi
uFfemUCQPNQy4zbq4LmUaWFzsQmPq3GRQXqVn2sxeFtE3PUzjSoY8tvFDOcE6w10nx6CBJ/GRS93
dYGIDpPeSjalZHTshpSKwGxlImcF0qNUZXg207R46AIgz6yXOxwwxaOo3FN676BMTXVIjSrWQAcP
TV6827aIZtmle2BAEK2kraoj0fAgfMbYvMGVzr/MvAFEw5MGQpm/a21Wnmqr/EnLRPa0VObHQk4g
hUaOFlNtBG026wOJ3mlsBdO27VbzoHzHRT7P6aQnT70xLzHO1Xk/2NO6awtr/IOL/ssoMxCpWqio
ExCDldW+lRDIh3lw/CuqREC4NavOZBJrd8IRr/WQHiqNvHb0sGZkOjCMgWESQZR1OUAw6gq3a4yz
cHp9WwG/9IA8m7TDUoWk+0fCQTXiHDjbGjpYg4wAu/qRDESDkyfPi9KeXx2HlrZMkl+64lcmg9bz
b3YO4Sxt9ctfWJqt2mUBKP6DuTPLjRxLs/RWCvXOBC8vR6CrH2w2k2SmWXJ/IeRyifM8cwe1lF5H
baw/KiLRkkkpK+9+aSCRQCDcg0by8g7/f853pqitBAu+zNKDLUYa17gxVrxWMtMqhCVtj2J8tMMn
K0HeTTuWnpfWoNAxMDXgxezmxPfd0Db6HSslm4q+tykyhvXCGsYLX0vtbT5Yd4pu9Sz4yAjR4NCK
UKX9g8gfa61LuhiTdSgIlHnW6z/DtvLXQalwfHiNUu0co9+z3SBVMTUMdRWz9CwBcXAbNjSVhAg2
jlCWovRWjVpT9VZ2Q2Jeag5vvdLseDtkUtsPvnuVaO2vMLzJ8JRFCpsjoAoLymxnqhrudVm3C2wK
l5oHCDapcdU1MvllQT4acu+iwln2mLcYdOpkOQTwMYqOdnuBe7MqXfe5DZtV0MbDbWlo9COHa0gg
lLVsayfKcu9rY7ZMm3iOY/knB+GFnfuvah3C+bco2+BOXXYl5Tc7wubldrshlgabLemsYdiwQzez
Q9hDRECdMuxEgt3SDjx3WYX2Y6/nj2EpaswGEWBhoMPJTNX7875U+Y2tszIn10JlacBfa824MDiU
JE3fwdYNDqYR39mevfVDPVjgw96OFKQ4hrSctdpfTphT7018GB9KuDdinESaVd5ltb+ry2gB9OBJ
svmLCqix5AY/AydZt15MjBsuHvo9qX9wa5zlWnjvWcVaejkqwvrKUbOzSqQHK+g2U+AC1ZKNDOo9
Em/zrFIrwMVITNj5tGnDgS5eeGmw07FhzCCSz1vEsgurpISRZtmdD2dJprp7VcZdsoRSshorfVc3
0UvYavsow9DX6rgGiaVchIoJ9Tpl1Mc+9X97yj+EKyP6iF0D5WzQ8ZnxU0Yoh1rfD+Yumgb8uHY8
D8PM4ngN0oJ+nbYqlb6jnGd11w44iW2LAYsvl9REqusJoqHWwmBYaPq52dRiX+msW5jnR3fukX3V
DXNRG4YfLLpyqJOVhYZ0pKFTiCw70xI+NMfX0cKoA2hvnIlb4buHEpHNoYsjTjwIRJyIHxZ39LVy
lpixNa5jI7q32e7PfbS6G5sTiJLqLOUc50xmT30szstCnyOp4jeWWqzMhR8iakxdaqh+s6V/2R70
UupzyVH6smlAqFRpR2cvyudWYxTnaWLb53FYVFj1u6tAd8E8tLxkUgAXatToa0o49q6p0mjdVf1Z
Lct9IIx7lrYzNYVIoZXslYJY1RGxCnMTZTWDoNOTq1p28rIAOzPn8ZMqEbnngJuXRRNsOJzQmqQy
FLn52i/KbtbnvyhO02sIazFXM3uuj7ayCIxyW1vduVKXVIG8C3WU26yO71mJ0Kv1C5lkd2COUPg2
HVWbjH32bHBd+7duFwYIdLPWmiVSGeOl02VwERLLfU530rnwaIfu/KCQ4axlT7hwW0P/bUr2cUGR
vEbOhNAgeAQHScDO3arsK8HueN4NkbtAl+tMRmh739EyOwe4kcz/3JxwyF/Sm7p8eakvnvL/MbEF
nrN8KANOyP/z4z9Wf/2z95JNNMcP/7Ckfl0PV81LOVy/VE3MX/0Luzf9yf/uv/w3bAL8V26H/OU/
/v0Z6nQ9/dc8BBbvKZEmwvx/bTv4r//0hrz+4DGY/sJfHgNp4uHHRaCCToSkA4bsnx4DTSdgywD7
p4P/k+INP/i38V+Kf0wJghxgbVXAFDP4S//0GAhwATpZUhbiYTLpudI/7/tvjiOP7F/iBz9CkC0o
/ybYW1vXLYEe7xOI1VaGTJTkG807W0cjx+ksi3d5wSEBhZQec2oNbt89mi9IklgqPjDg3q6ITXBy
V0h+/pGlIU982y9Hy5tDYD9DyLxO3FPx0W+p5Vk84DyePCJ/35UzgSrBiznWcUIVy22N3tCmKLUI
t2PDVL4wX91dsAlmh372wp3i53ouZ7t87pxAtE0xa8f3Z1OJ4p0Ztg7Q8AikMMQip3rrkv5YPvvV
IUae55vY4dkee5DLdHWfaBnl79fvH+vn62J7ZZRhFOHiRKAccxqRT/poitnb1hJZerZWSkCdnn1m
yqUh0aSE+ZUWG2vbPBEHduxR4T1C7IZIp5sWr/P4Yde2knnDoEXzTM9ctDKUrplqlnHb3mZSItQX
CHO/v9lPo5ZLTuRwHjHHZ3wzvIN36LigNezEowU1r/LhV9X37Q7ALykbjXLZqtZd6ejOdZWE0V+2
qv/+xzL5gQwYsTbxk0K8Ee3eXVZlTrfYu/usUB57oE5ov0gtqJZUELacjhbS2emdpTx/f7OfPpi3
qzo6W6bJdHT8YgthK0VEf24eKyywbJPr+GGIbWpR31/nGFHJe2QAaaZmSoGg7A2m/O7uTC82y6pA
TEPeAK0YuDOcYNkNnSFBOPEgMU99/EZsQxUSXi6UQZM58Wisml4LuZJwe4Re9SwY9z0HRkI6vr+f
z89tuoij6qAS1Wka+DhI8jGOM0EYOJ6mAG2K5c4xwrbL7y/y5Z0YhHFKwI/SOH5oSY9rsWllOC/9
zF3hlsyhdLG/DFV/8edX0vWJlg8pVbffrGLvXo9HZ1LjG2cY+MjqlQFeIIEI8Nq+v8xXT03nhGUg
OWMcTAvP+0+LDrmtazntOrwft5ZR3gC0PHGJN7Ljh+mZ18/ZgG9X5dXI44emsPHM1SmtrK0410eu
1C5jt8g2bZndjEAVvbRzosVAeXwhFQeDgDMgzksb9VorW+BWfQ2Av0eXfuKHfXHvfGQ8Xpt5BYj9
0YjpAwQ/KkfkOa55xCc1lrgVuc/u9feP+IsxA82KcalZlGLMYyIpciTpVZ6NIY6Eb40OMSSRmV6W
J8b/51XQNlhgbZZ3MhPIVD+aJdGnAbsLqHdSB/8FpKVfeQS5QSc32PpSNdDUjApAZv4wyBWjv2wG
5UwrmmoXGGp0XnBk3+gc37aFjp3aauRr3Uj8OLGk3q426u/vn8rnZcSQpAdgn9RwyDArfBx4puWB
btAtnspwE/e/LXcfz7WrQd59f5m39fdo8EmNLrqJ25JUU/No7hFYxUFswQcg72xH15jYKFwceztz
Q5qPJQ6AeVnRmZsNuHTNmezLTcPBZVliUliDk8xMmBDFibn384LG1pBm3bTpo8Z/vLIkeaWpQ4M8
MyOlyC4H75L+0VNUbxpjW9MJ2KSFOJXX8MUwhC3kMAYBCU6u1aMHDvWHVQUCYqFbS+Ih4hmnsJ2b
1SfQzsdfFZJ21mimSFZOSpbHG6JQKJpoEl5sTkX/gJXfXTSdVp24yvHqdXyV6Ve8mx6pNLqSfhPf
blZoCx8B0hyBjXmmQclcxknZnHhjx0/v+HrTv393PV91AohA3JVRXujibCzuxZ/OE2+XkHwMFsRK
C/7dx0uYmdqUtcMlsJ+SzjYDADrLKJOc+CCmaeD9B8FldF01+R5wNGNbPpomYGs1UUi6ydwwvO4c
f7G5jt28/9HScdir6ISfqgrJTTAWsz7pLyvBrEW4x1id+CHHE8Db7xAqgTF8B/LT7fbxIOAZATak
FL5G8lnObLdhXlKNZa2p7RKdyIkx8zahf7p1NiLMko6qwfD/+IRto5OGOgHDdavp13pOCDE1phSl
gARRFbThjVth5uNcrNNNBCcmFW3VR/5lJLwcFukeuspGWldCmMVtXbgnQMxfjDFa3DbzN8czSN5H
Y8zAruEGtKbmuttVz7B6Itw6FUuh6/bmiad/6lrT9/VuPBe4AQ0tZFoc6HENqvyNVW3VB9mJW5rG
7Kcn/u6Wjp64aiad343s3DskwOewW3e0cuadqR9gql7jd9NmddY8WWUWL74f519MQzqbDk7O7NXY
ux9decT/iNYV5ZFhAhnuSzM6KzX71GQnPn1NLCtIDTA/W9NtWkfPkcVRrQn1YFtDCiPaqmQzcOyb
GeBWDbpz0Ivvss7Dg0ZWVuOvkQ2emJg+HQTZumumaqoagRUWft6jmdBTkrIfbTh8vef9tmp9H8sY
05+KHCDxD6Ksb1WS1qpAUtxyt98/5E+j6OjaRyO2zlpHJWgOjZB8Jr8QYXAAqMY+MVbfYnM/jKKj
yxw9ZNrhyJwpIyD8HZaW1WCFCZ5qSiwzU8t3JmCvqB22RdxspQXAENkJNKiqXX9/s9OI+fQrAJhD
fcfMaBwfMCKrqFTib+nBRPR9/HYXKMpSEeGNJBEPBeUfT5Dc9TQP2GyPMBDpRw/XppUZ4WMrwT9N
YaTWmrYVjchVaRqTyeX/5iFbmsbdOdSuOEh9nBFgJLRV5fEu4Vpt/DzY+UZ7BW1ol+JgFKFzkZt0
GMVonWNy1Gb5YGszKEUn5ujjndE0msnuUfl/a0rqOlqdosDqmq6mIQTQWm9u6wpqwZy8N0z5CAjK
+1Q2XX4T6zJDeha3uXH9/Uv+NG1MKHxqbRTvOB/rE9Dz/byYVr0y1jWbwmjsznnKHiVV/+f31/hi
IFlTDolhUdCgHHh0j1mISkTr1XKOIOEHiCQ4Zf6lDX7KVLPH2h3m31/uy1t6dznt4y11NPzGKZga
F1HQwDIsdn3b3Hx/jekLPPo2PtzS0WPrbd2n2DCCs6MMj62YjPPUWrYuXyNzwokbmvA/x9fjYCzZ
vFD6klTdjr8NnFGEVGIlmJVmoc77auqrGzh6ytdmhAGNm1Wh4o7WN3KRGbrZTcbR05gBCgA1lY9u
TmMcNptBVxe61cH2APs/+J5txPsAcZ61y4eWdgrMBWO80Uar38edUB7xiVpncgQs9LOqChdXXK1n
hy7jNDELoEr7tIRCdAeisptNVBblpW0hv3lJ7UA7uGpbRneOQOPBtNFgOsISa4WhvawsxbqzbDW5
6jS/s88DuFj2Zugc/IVOUGXrqquyq1KFti4EIEkkL21/r3YwIPfjaA8HHVPOtjelQcdXc18DFtZH
jwyqCy0T1j4ErTpTojrf6FH0aoD71LdV1CNxyVsBIc3zR69ApwB8GtAfxMEh9jxzPWgcEcmnUhDO
uilw5gGbzVMc2SW8bKHtUqrNeOcwVVL8xMjziOkF40Hl4iHHw2HPDDsfy11bB/IyIrgm1mr/rDNc
d1cAmF8RZUejDjvsg6pEY7kxBqGeqyLVr8g5lvQ4xxuT/su+QNe+JfWX4PGotFdV469cBHMo5Cok
/i7GzWU3sQ82SuZm3a+K6NgEzkzWrdpGB5uFn/lQtrV2WdMJbJaJkchVwxtdkNw5Njeem2p3Rk0E
ESWpIDdQzhlOsm3tdDwTUa5ibdESHlyyrDPU+pNZBr9DpfqXHU3OTg/r+ZjSYbVVLPF5ZD2a6O9e
S7WWS8KUL0TlaXMrHxd4w4rLpMddycjENhf3r7aJgijzQdISh0Eq6axI1uiWMBB1CnkTuvmbyFk/
JKoZXEQ4xgsl6EwYlhZaYiznEsiIFl0KfKFXvC9INUGgigunGH8ZKg1olZfmzQIPBhlR22ZG1BH+
ZCd9lS0wATW0L8H/01NU6rkX0tXvMh2hCOKjh6gaf1mkH/9AAIB4B0gbBpHpBwZRvm0zk8ZSBiF9
bnrKVsu111zq9NOjzi9mSRQskdqRMOzMlDi6I4sQNlYO4KVVELU3+rXrvzhDZRMB4g3KY29khyHj
HTMxIdEYEL7IklCDkWwOK0dmyB+iz20N3Q77gQq03LUxh4mZ4eaNhmcWYcqIXn4+orWBSaKKFYGh
B5OVDuTqIDZdwtk+7qAyFMsxVm/BpbUVfj26Bcg+KXvRHkQ5GPxMKzYvlZE0894tnhFdhksisPIL
R4hxx9YpOsR8Yb+7vlHHOTxUfeeWP8c4PKMwJ7q5U8P7e7T6AYJJcojr8S4xHnOSkhvR3WUMjxTZ
sd9nS7uDKJDG+Hz8ytHwnIAuJtGLhs1MFYV206ivOv7BhWo3qDSdBWqbH6OmPXkKw6wXajlD0qwu
ePX1bURp66wKq/iucmmNiyLEc57TGNjVTG1Fiyq/IUujUUztuQoUcxUUlbOlMS+spdfTgY/ERZnr
SP9BWPoQcjwHHBQu8So2dqnvrWAXLce64gPCiQvNp0/wJxpERasa9FXgkMncrrN7r43zhanR7RZI
LUQXlssgqVDYxTZ/n/Qm3fc3ul0tyVrfItZGW+P8NBptNRC7XLNAxGOwgraOH7R56DGyq2HA5cJF
LGLkpWgTMw4pm0qYyxrOntk3m7yB/NPjAIf3pnazqnUXLASzNsu6etMi0EK8LPoF7I5H5jEEvLHa
7rD74CXMQd6p46uJUE8PAPnhJLuv875FDcy04JlokZGg9vlKUGT7JdSuYxOgHRTGxU4v9fECy4EJ
DSCUnQbLj4NT6zXVcxUWz7ZHjrAaxxs7NCclg5sUiPNqF2BBSOghQOMb6fGmK0P3D2EzKsAAse9h
lHSLayiHI+9bAiFEvqVeaoIMXB2o068RQPa2HdzfdoXgCjSYea+mXrzBmHIxqQ7hL96nhv4INXae
25hAoehfmmRbLq1KbrxhLC6RVBfXhYJz23F6ptdU6XBxFH3BePIaR2wNFGTJjqRr/SpxKBCKnpQt
gJMFOgeL9WGM3Yc6zVCJ200YLxNyD/qdy8Fm7bTe2u35vF1giK96MrkMkMkO/i3B4cMlDNt+rSiJ
cu6ZsWuuxyqxzuo08pXFYJNsE1SJDhthMkaF3rltZwTZlPTyiIaqARTOusnZMwrxXDX9g9r2Zr6j
oYDcse3cZxSDPTygXiVb3DAuY5nknNiTaNFF+T6Q2bBmW7tQeuy0mEhsfGJYbgDt50tyzOdagKWO
XBFSQap+E1gaTB6ndA3Kf7D756RZqg8hFkUdy15a6teVJ+VLKSZ+St41S/awS1zPF1L1LyiRrCsX
lyC0FpCebrEP2n1QUdLLCaYIscRs41gH0oGC3tMQlxbX5VA2u9gvOzzgMsDg1Nnho+35Q7yr/H4Q
M93A/eInmPxL0E0xHzSfqOGiBd+Wxjb0ZHnv9JGxI2kNSaGaagWghzR2znrPGOcFFQrYXKGKXxqi
1ywdqORQJzVnvj9u/M4bb+22AVcW50V9N5ZdS82p5GrzCubL0vGsceN6DXbRTjx7qkQ5k42I1zOR
PzJTPVGEzima1zry+N4ZrjxNQSmDFHwfK7DeQLepfQDefJB7RcawfoVH/hFTDKGwi0nDOOtDaHHk
GbgRx0Ylu+itQV1khgzvlKjMulmCPXwTA7ydQ6Hv8OWoRhlsYKo11bz0HG8fjoX9syjzbo0udXRY
Uowefg+awIp2HbzFRRs4hTHJbx8cZOlhaD5W6JQWMoYpBuegP681ZWvkxQ2K8uxnYBmo1NGhrHJT
AfxtGl23RC7b7RMzGS59TFUIwpwHGdbFRW4pmz7NOizovpGsrRxqCH/KO4ieJO25xUytSAV9ZIub
Hl3emK/UFDyPQTr1ouhydTEUTnhRJxhXQ8/zHj0tY4Myud7AVhZw8VI/RGg5/tCHYZ/iuQ43pic3
vp3PFekFMQ38NrusO7s+d6M+fE4GidE/dTrCKNz+ykX9YrXZmTDq4ppoqWAxcFhf1L4ebZLG989T
u9vWviohUNke9tbkB+KuLTDL0l8W0VXi2rcp6MGD41oPyUTO9VK5Go2cJJu+RwhTUpxUQHUljx4R
ys4ZMWvROmd9mDOnuXsUUtZGH9sD2qwbe0rBSYaG/SHuJlSyqZlcSwFkfRbxLc0Iw7KUmRPr12FB
FqpiKupOHzL4Y5pfPZJWcI0L+kq6/YMyyHVnxbW3iWOmHIKhDAnlnf+iZz4RFSzbpVtK8Ppw8cNL
GbDY1O62HPX2MqizCnucobjOpLUqf3V+WjzUrl1e52x8D0WFJbSrxvy2GfMzuNFJuci6/BrPfLvQ
ajRcUW0tsiyPXkdi9hq37B/z3MJXYRGhThacfu8bYb8wVO3JaoIX3Fv9ua/1HmAvfJm70mouglDr
1qLnJsjVUVd+FNxLmRHlEzUoRPvJdQsBACJdfOYZmXHw4hB1qhE1M71lO14Nwd5T1fO61JYOoTQL
B1j7TYGVehEG/USRyy3cNsGTSbCV2ebWa2mZFAvq3CNO0d6ZATYS21xxOJ2b9LL1JlOguLMfiAuZ
nXdCpps2Q1FqAnnamAKkjm/b5QKme0j8ItMAArxx+h7nGfD2oXdmbaQVF1ZsknaD25X8GZxbayfi
fEtqGwu3Ruu3PZOQEPx5X7prszdR2wlk5GFGwVcdSiysWQ+ePpI1QW6gL8Rz41mI/A0SX/TC735i
EXXwtnq/TA3NXuN6cAH86tpxsp9pMfjLVvXG5LwoEV8xhww1H4AfbctGNBdFziaLkKv+AF4ZIbGR
99mKkOB+ZjZIrxZBpHo0yKgXzgAttstcmGhKaQPpAfMp8RUl6q7RTV816SvbEmPxsg2LUGfZBGyy
DCWzauKUFKZwdi21CIJXP9Yk4wTVr3Sg4QlHEG+iC/yhY0c1BAWTOJ7vfBWXjb7RLI+0OYYBKrWo
v08nRpCeKbAlotdMa8qr0KzTeEWkRnwIApbJTc00Ct+NNIcRjR5lGAhJReYt+HDSp7FznGLHqZnQ
43bU8vSceJmBmLAUb1OyidBVXoN/QqLBEdPrF42w2xhLTJ1EG6dDhoa0DkW4NXNYM+uLKKkB58zd
3qkXgLL4beDeI/O6pHojV3RcWmiWg+ps+16SVZ1DGFMvyTVKXWTYadVtWj2xwUiGtQLl0BTLJh7k
8EDajaajM+z4AWDyq8lAjmi9tkGb16ASZ56pSvdBy5I2WJOy3BVr4b9xVRorfwJjjpk1jKJ08u6r
8d1QtRYZzP0w3FHfj+S6yAfnxdOgCC5a3crP21D6l1YV1zdkleDG1Aw3XXrj4Pfnedh2O/6kUH52
ng0jO/RL+95PxhbgWhb38lcAtuqSY0fGrIyMWh7YkFjdvd9o6dKFwq/N3AAK/32reKl78MGsovfP
eys4D5vK9PaZHFQDDaSHSl5NckjUTn2eZ77Y4Jm77tJs3Cog2biXErpehJ3fSEHJ5QkHrRm971Lu
kigtnIcM0k9zRjk6Jt4pR3UbRYazDtiP1Zt+DGqko5yjtNzwoiWLt2syGp09QPLugh78UyfCs3SC
9bhpAdpbKBN8iZkteu6Acd8FovPP83KIOXKJlGmwQcpqZLXe3+HRMrp2nbu3inODgWAXmBkH8ZBZ
ZZznpjtnJSEy95C3/j6bHCf6S+AVNyV8Kndn2pp2ztHc27GatgtP5xSrroV6ZYCjXkCoAy6alNJK
Nv64wF3oBR0HNqUSCzCjuNKNBsK7FuCcHUb8pmktli0W5HTBg97HgXsmA2OZq8OZLB906+cw4qIo
RbBy5ZBBPi1lfFWWmuluQviDzXzEImrs8aJkV3lqLKzxkgtmj50m8hUSyAlhBqdonFJALkb3obQX
iplDCDwbKkKJ/dCgQheWxQot8i8KHsq8a4eJgVam53kVnPuFWl/UnOpIScwVnpLZ1Wj83RJfQk9W
YBSo67Yf1ZeKrkEzC4zRteZS2uUtcRygrfjwBhpSbXmGWUheS00U951W3OVnk2f1nMyUmNWSGB2+
qXnIeVup9XNN1jk8hwxeLgSlJdjevVmEXsp0bjrKKgfaJlaxGrkHAqCGmRY0/oITOxp5Nnu+8ovQ
B4LaegAxNY46JlnynolOySfHFymGZDm2qcnsHmOea4M5KX3T2jOzZCxwmujJ1nBGIBJBaSYkauUB
CcuRB6sNc69/NahQT1Z6CWX/IjGUna9pP51x6J8tL47IqlLIGvY6aftzBiSHGys1IY0pFF3SjKJM
ST0+PbejoC5XSh/7SzxkwaJ1NGTRkP2rPS4al4KOdBH8+Co/mI1bDOPW0m8JuTjDMerbpOfkP/pI
3Vql27GF01GWL0mz6XzsPWKYFY1/WyAyy5edpb9UulwnVvVQF5zCNklS+xYlK99cWLQr9yJNJWz/
iYHEd3LLntS7rp18ZYBo85YugaJbTVCCgoQqD/aAaW8VK15BElqRtP2tbk7xIXpVQDu23W5RWRU2
nvq2N9Pc/NUIQC0hkCEqIIExl6zMc200NKnPEqIC45SIxtRVto2BkziqAPD55Q7w0b4tSXlwU2cH
3TDfN0QnpBlBIENjVxFq7LHFP9QohgCGk3USYXmiGNG5hS+zXtQefjZs3MZFXpQN7YY2f8KRF/bz
gZ32zkoTqJFGhOKOYsJE4mzj/tCmEbOiHYycw6zsNY6BZlyR16PeOFBH27moRjK2MW0/ZFHon/eK
paYHDITw9HHxuFsiHcopV1BrCtJZXHCOuxbUw7lEYmUvXTerUnYLPqMs9kgpBbMXriKqF9nMGaP0
1o+cbjv6pv+Q+QS2nlc+XEBk2XGhAeTVog7UceuF61EbLLwIAFXYPg1YZ5SO8EW97/VXNRqmMOaI
82GraOGioWC6dVIN+pxudrcVi/7vmKhuADi2klxBVgHyp7SuWER5BGNUq8DuMdWQuBpgRqFcEq8d
Y/Ceo65WzxwReht3JCqHhKI6I9wQeI/c2jbO1cEWtB9WeJH6gkBRpp7EuM7JVnd7Nk2jw3oHlCLn
NPqjC6TOyUvR+4lVLyrSLXiqjYcKSKx8qPxWT982UpRmPZouXW0/zykMGGngX7KH0u+oiV/Kakw3
USLl2aBWxqFPOBiJBsYtayghnx5mu9sQQEhKXUKQwA3a09Y5nyWhsdSKgSr8hlzevHOhWJXaWChP
XYd6RsGnSABD20MehkhWxMPmz7oKDL83RROIZB3dlHXUkhKaPvrQaMp5VZeLgPLXwBxuOrduf6Lr
c9x1mi5EU88UwOFtRJdHDUatL7D7tbQv6CrUc9B2OeyQ8CHyzQcOrd2CZhRepVbPTnQyjlszb9c1
pthlgTBOPU5B9xGEAytB7dYmSbxWSy/aJ1CeT/TUjvtN01UM9G0mMiaD/zt6jF6tYAONeYy+bs5l
KsDhaTgPLXuVJma7rVs1PdFMPO4Lv11x6l1axMgjsTvqcNV+O8iso5eYJgdlOHNASZi+ceIixz2n
6SI0RgkKpe+OuHB6qe8kDOwsUxR1k1Qw2FJ25tS1dFrAhKxpfz4MCcpz6IvqhgT19fFCeawBR5iE
GDo1ZI+kEwKiyz2RL8V1AA/qjy82xfvRAxUC6eWxXi3sFR0zGMBEveV0yNaDfXaVwf2U8sTz+6Rd
4AESUY/kBCOAjnjg6AGqFrHZSMwZfY/OIXVXZnnnJsucxSHF8dyTvGRsiXj786fJJMctInXCFXB8
gwFkWU91ORfFlZ8uIAmrDz2knHkaxYTuZqFy4oF+8Y0hiMTsYBocKpD+fHx7PkXaMiaECMYWaHQW
qGrW6GL5/Vv7+iK4gGFc8TjVSQfzbiwaKvuFLuATswSlCNLawLP7+nDijX0x4h3VQuqBiI84YGv6
0N9dpaHDWkHd5bOyDxAt0+43GLgyvv/+Xt4+nPfNXMYFl2EWxI3i4BU5Eh5gr0+iHGYuNjJaZWF0
XwXdE6sfup14J8PwElHPCh5LNouxcFmlvYmwDmlWM6f0dKelPGalwuPuAIywoIJ8//O+fAg2glHa
5xZSw6O5xa+TqmjYNVB/ElA3U0r27ZCnW9zrYi7RGW2+v9706j4+DV3VUGpaDFY0zMbR7Ck6SxKu
zldiV+Ha8YZ5bNv7kCwh2QybDq/74Je/6ih+/P6yn29TRy1tczrSBV+8cTSiAlb/IrJKPvw8IbvS
XvQ1aQGVeQ0G/cTg/fJSuoHJga/SAW/1cVj1ICC1dqpUJJSFgSyq6E1EyTH7xDo0fWkfnyQLAspQ
FjrHELy9j9dJaXc5Vc48KotwQZt2AUKH/jJh9/BlB1IT2SGf+GI+yX8tNg5Sf9PsGEh3nKOv3+5M
WSoWK3sjdDkberGG6RZNRyBa5eodeXU/CCrYePQ1CihXkAZegGldhyG9zO9f6Ke716f4mMkQhgHC
/LSKtIqoBkybUDMC7lZeZZ2K9RxuWskxLd6kp0wzn8btdD2wgxY2Eott1NG4NehzqWWm0TVYxpf1
2TgrFqj9Hur197f1aXPBZabZdRKeO2TUHn2OqUkBweTcADtcSWfYPMDuucN1bii3bEKDua21i/+3
K2ofhxF+Y2IvaeLNzfh3GeMqiAl8kzQhlHo1ea6/v9qxvg75oD5JgpDkskFkfj8aQUiVitoDLg38
qNkJ091LUO05Z9TJ6Yuff3RWWLFXPki7tyv/UbLybZbwv48WyTe73//xT65fsv1T8lId/6EPLsv/
P2yV0+D4zlaJk9gv/+t/vby3Yk5/5y9npS7/gV3JIBJscqBZWBz+6azEc6lPm8FptmQTLzXe0d/O
SmH/Q6VNa5PgJAW2y2ke/dtZKbR/IDtmkzoZ9942qUdGyu+MlUcbAC4pxGQw0DV2GJOG7eOgDIgg
R46EqRKLjrbqyD1ZEjt66mM7mqmniWP632RkYH1GwvzxKn4VZRrpMhgaOeg+1g5h5laatXC5G59Y
wbr7O937X1rgpqX+3ZT990yFRwZRMrsb43hpGK0isUaCgPqiAg/bW/mWdli9iyAynPisPz3BaVKk
eIkhjQf4Scc6DPDOUyUzZk0RpT+rFASvBwTj9t2Quvzrp/9b2iSXGbKg6j/+/VhLOt0RCyqeSSyM
jkb97OMjFOT/+qJHpCYjJ79MLZf9mtYp5Y2mKGAo4ix7oRje+jO90eSqF1azikWVPlY4c1dTgN0J
MeAXT5ixy+GPPG5Gj340cCqilTOn4feE+AFbyAUucImqrp4wPJ46yHx5LVZ5mjtM2RycPt67l0ZJ
kpITNKuwzx3yomtuAbUYYNRgwp6aN78Yq+ivTWybaB1tSEYfL9YF8NdontFtrkK5E6Xj3kIXgS6Y
0ek1WjqX0WgUO/TThNSWwoUHqU58CLrYM9QSkILVFuxzpoUtVJR4WOlQa86+Hw1fjDm04Qw29iRM
7cdnA8AG7SiixER5RQgrnBmQMFrW/PnINk2egkUVgzLD8eFATaHl+nZkzqzC7L2ZNeq3kWUiE/z+
Zo42GNPIZgQxm5lS5QxiH00OUxxwl0SeiSh6rFfm2HjbEAPoczaE5VaS4wGcny3ukqOudvP9pb/6
qoAF25xMmKBtjIQfX7am5wAdPR+wB8ZIOES1aW0cj1PRqrVccTBgJYzQ/wncgPrno09xymqTYo/i
MGZ22Qulv+zPnzqjzmLnzrO3mP4//iTPTgtYq1A67MRwryjZ9YscWOKJ+eSLUY57kOMz22eOCfo0
wt4dyRSOl7Ts6AbCc0kQm5HgMSMdQ59i0Y1xpfM9P3//rKf/4tGUzHid7MjTkYRl4OMVXZCYhOF6
ZEaXtAB4jh7ADMP43+ydR3PcSrqm/8vd4wSAhEksZoMyZNFTlESJG4Qc4X0m3K+fB+yeGbHEqwr2
7kbMoqM7+hwpC0Dml5993u37VwmYP7W4UklPBUdmcrRTy1/iAGpm7pk7hmsBDtWG3P8Hq+D125wM
tu/xrPNSDrY1lbTTpH0z3Fl1ke4kSt+3f1/lDbMHK5DuV48AxydX9PqNGatwEdU0FwaQ41BIHOld
mI0abrHhv/+BmCzybU4Cw8h/GD2/smgcQTGUMsYcbeUEYQPp1FO9+keu/XrSgzWqcdlw4K+PzZY5
dRQlTMUqPZILpTn6FBNyhMnALXb2AzpadNQJeTckwQmD+carXIf6iGNcGq/tY1Mm3a5ojQa5IGeE
mwmbuaT0MgCc6apT84pHgcXLQxJt02KwBjHW6tP9frL8MvfVxFUOyr/eF9obgNJXm8SMNdQY+6Lt
9an0yhsnC669NAnTSBWR/Hi9ohsgo6cK5YSCGnUIPxD5SUEB5t27cR28W4d1MdekFF+vYtMgtdiU
maDFDeK8jpxkDzi6uxm1FicO8Vv7hKF4hxQOVzCNPK+Xip1yHLyRHvzJ9OID2nL2oTT1eEb3tnWV
idLY2Ohff+yQp9+bjWOeWP6tzUKPfrDO+bJRvaMnrakdV0BrsCElSH8mc4prD3Hr62Kdpvv7S31r
szBvCl6AjCLO/JGzUdELQWZj4NN1IwrH1Yc5jVBr7OjyjLIrGQMw/PuC629/bYV9EyeJyUWiQgj0
R69WV1hIOVDKI4QX+yyP7EuIlu7u/atIUiWrfyKJecTrDzhRJ9QRxOgwpUQEuUfZ+7qI/Ku/r/Ln
d/L520GwU/1g9EYerYLIaLXEMfFrV7feAyiD4Aft8+pnES3L2Yml1r/r+L1hu/C7mfq0GfV5/UQ2
ZFcelQgG39A36ZyQjd4KpBzFNrUG9zYYB00HhBzpWSrdQfQ7mgYYDrTa0VRbwxnSpyXibwm9oKbW
O/aDY0Bsn9Rzag7Fsp/G1odDzASyDXS2LL/SlQ4Z1/QKNTBN2aXXM3X1nG6uYRRhmhktpOSqQHs2
MYcm9DmyEyOJtvsxQjeLelel8zqsUqcs9ipN3e+A19Wz4FK8dd0qe0QnxXPCpuFX83ttb7x0GWH4
mFQuLr0qgqrfx/zgrwmzBuXOrlL3CpZazCNCNr+ApZjkW7a1X4SAsoyFurkDJVMLd0q3ZlE68kQO
7o19Sx7Tx08jZ4iXuO6F3/yVYsr8NKGLKxx6174udfMk6b88nPjKf35kRmCxOtCKQX4c3xJ5k9Q9
1SERZkM+X2bCrs5lEySwycBsv38p0tXch26wHsWj/ZS1KUkulyY/ZGaLs9zLPbqB51V5YpiLUxWn
N9xcnzQhBTsicAKG45xaVdiUIwsCKDjC/o9Ruwg35AXtQbSF0VeAb0Z/rB+U0cbqzICOL2nPP0UC
AZN2ruy+RRDxxKt+8ayPDhRvErSGyxXJSNRqGX/7oLoRjqpxcemesosL1XjoHkS0xJwbAMJ8QHKF
vG7h0bZgEDOkn8Y+nm76wQtEiDazQk8mdX1Aw6IiDisoQd+3kzRPzaD9aZ/53qu6NiEh4+3iyD6j
HEI9n14mXlFpf+9bOvPzBl1lgn771zhbiPUkmf71/r2B8080Al7GYazx9auB+p8i+Dbzaugpvioz
7WxLM7XOF5UbJ+ac33o+SULBJC9FkeAYroC0UUZ8VaGUmBDImnLxQCZO92jS/Jrd7MYf6+XEBfSG
0bYoVZNtcghAIEC9fjiBlGuZIfUXaj0i8dG49ueC/5M5mGlKT0SWb61Fuilg03OPuy8p0t/2WFVp
1IFqpMq4hvTBQoNpwyh9c2W09Am9/5uxgk0qmeQcZ+31Y0luu2WocVkWZY1oZJjsjoLIDRbof7IS
e9EhS46z6RzdeuNSztk8EEfRsij2NfcqkyuWzPY1wekplNRbZhcJLxJc9OKvpvH1YyW+CNwqwiCN
tIlfM2Ox7AmYve9/f3lvrMLELPEUABj88+NAx4pLa2Bayw2T1ipv8y6vzyl3Ml72HyzDcwQr0Yl6
0ZHJCcwxg4DNdphIaxyqxBZXXjqZ5+9fBa8Ep4QuAss8Lu9jyMiAmYIjpfrhfgrseRu3gX3i4K6G
58h82oTTDiU2QlBygq8/jDuaNWpehhsSyXMpOuVzZOk7K/WvQLO8E7rALltZAWufB6GuLY4bMbJF
z9EkWIwLRnyxajowAjMZz7rEfn9mi6UI3k0iDYfK1xoa/HZkJ8eQSPV4buibsbzqF1C3NHQPJ8Ld
N96eoFWBAA1fbj1Jr1dxeytG74pYRhamfy6NTh9ghjgPLSM7m5jK+4lk6Z/FGF6MTfZ/3Xk8n3l0
j0zoO828LfJMTQVH0K9y+9G1HHVhkJC+Xxpr+Qmn1HqwZsA9yIDo4Xzk9539fWu+9dhiPV/sS3pP
jkPTRXhTFOHihS3ioYgq2YDQM8P+rJhX2syRGk8chbfWw3Iwls9x+LOUB9EVJeaFp447k0I39J19
MCbJJ4WGNWR317j/+/O9Ye+piJjCW6kS1L6PjHA3TCTDX/LESBbvUeFDU2aIATr73pf/YCWyZ3Sg
eHC4hP16AyFDaUZ+MeEqmwkkbjhlmyAbqstCD+O7UxfwBOhHgqkG3eCP6nMcIGEQO5xpJlzvelH5
n+nKXK49OZ2q0qyZiSObwsUVMBjqruSGY2PvJjbstoiVOnvI77gVHqRvzFumvyjS0AWPaDBTY+c0
1frvt8ykuMhxoRPDBj12vDs1jfSOYjPBD8tPvAMUPYtkObE93tiOQPa4ssiWEJPKo1NPSiOQhsC2
SH9iCMlYvvgt3m9sJb/6aHy/gSZ/gbEkgYCMx3EOo4VdYA42NtOLESh0FRoFboKWwpyZ464hm3Ji
m7xxhxK4UIPiWiBlcVwfKpbFWEM6l07HdvqAKmFxNiIjceJEv7WKz+UFkJ7GK/oTXu97nK2CsRT2
PSKIn/LI07sxOxkbvLmIbVKCwUfEWB55OOXaRNtGxKE18rXXXqPdm46WrN37jzBZf7KrPA14lKOb
pqoFrLJWurCKfXnmpJ5zMbVOtq2tzPgPtje5EPrjsL3rnfP6rSUOisZM2iDXgMooofIUMGJhuCfS
xesPPj6+ePHkdqjGkWM9ChuQgEPNUrMDwCGlyAyjySp7v94PYlkOTNowNGA0V52JPsNceyczJG+s
jveGe8C9hf04esY4teZYmwNHuMzNz6tG1bdUB/ZtFYjo3SEEDYYrDm419QzEH305E6EI9Jpc3MUB
KT3G3we0+3RxhtZUfOLG/NMkshTld4ss3Gp/j26UsbUT+tkXMtbG0CYbOFwArdvW/Yaeha9CRptR
ekFHjJLh/u/b842ViVtwiDEgbNKXJsjfHKGuXRYPEUwRSulGTJi52QMqFfITMahkvLkWKZNafrpd
Zpsqzt/X/vMeJSDEAaNMQ78PNaLX+xUZIqT4iC4Qv7TTzRqYncMOiiH9+++kn+Ja0rKHMyKICIER
v/RB/faYYMI7t3ZIafmG9u/yalSHSA3vv18ILig5USl9oVEfmS2SrPQFFjyQM8fBxp1dtA4C61TT
wZ92i1WoYq5OwdoLe3QEZJ3MGGbccQjw6txrmZ4VirmWd38ctj5WhLIpYftxEcX16lJYjRSIpy3m
DlmFgNEb5s773lkOf19qvRBfW5RAmPTxUa7x14TEkUVBLGQsR/LkoV326cdYa/lhRh36Wzz25j02
mvnFxLbefZGxKEVJLjMKNRjn15sviv2giLuJJGccxU+owjOkxIja978/2hvfasV3kk98gZ77R98K
hgpSHfbCjiCM3vfL7GwpCs3b/2QVTDLhEzHf8SoNQo9GplgFKcxox2ejhaEslhOrvHFcMVBraLZW
VqnNvH5jPa8nyZWNagej8Ax22nA+AsmQpRTjCdP7RtoOa0gg6OPS4GEHR7Z3pGo2zyTKQhDTaNKn
gJd3qG7oPiSNYB0mboCv6eiA82CAYzuiTvyTUDUIwnZyurMCidqd17mrTFiFyqI7O+/OE6/WGr4F
zQBYzuMuW2RKZ2fCX0ayVoO/qX2TX5Keslp/epKswnkg4UO5lJf5+o3HSJKkQc4ZZPzTe0TUobqA
PQP/pTCTcsMFmZ74xG9sV6iAZErXRbkWjj7xDGUrblo+ccOE6TVs22XPxPZ8oqDy1io4Q2tCgagN
HvXrx7INpfSSegIdqFJ84md80ZE+dfLeSEavhph2XWrb5LCOCYcTW2Z21VrFqBvnmqkp7+AtVfPQ
d8A1mEiPq8cyRxijKyt04824+ImunoaMMWT9tYv03wkr98bxIdOwdoqReyLFe1QSmzvpIpbp8zEJ
Lj84pZ+e1V6rHhyFIP3f7cEbS9H5Te5uNQdwuI8+o1P4sdnZ9HZkDOfdlgBwrqB+9XuwA92Jg/DW
UqShaEWhS5CQ6mgpdNKqf5Xg2lq23wFj9GczQmHbYSjS7IS/8MZxcFc/nWQgThlpjtf7Ro/GHNEI
Q3aDgdHzdpmym8TwkZ4ZPGPP5P+pAu0b+5SaKYlWbN4aFh59scAhApFWiRZzG7k7qAHpucc4/glb
d/wGeWcuAbfJhb62PYujpxqV2yq/Y5WZienzVjFIaco4/Zghw/3O481Eibl2J5Du51MhXvj6BXoz
Zb8+Lyh4U7VD99zMUKhSzYnPZB2/t3UZUsEr3Bh0Pj04r5eh8XABYsEyMkfguXTPcmahRVqgSwmw
v/N3SwC1nBmK0M0s9LujT4uJulXcQW06NU7z59vlt3DFk5V3OVfHGRQbDebF9CneulVRbxAhRHFo
UPKsDoR699slGcTGtPmWJIXk8Yf0KpWXKR0ZDMpmF4GX9Je9zUzw38/2ny+XfiNcCnQt1gq7c+RR
iKJoy5SjH7a9Nz1ZKNU8tk715d2LsCVh3UgcMjQJjhaZGfhtdG8yVRv4DCHldg9JIH2v20KqzsIu
B8wdkCVlsdf7xGtGVU0jLywXst15+LWXbgX85cSzOMd2Y12HJgRo6nRbEOKsr/Q359/uh3KkqC1C
j2bnHzUdjU9D6RdPi1cDrFlsv3lWTTB9ypso+CZG2D0irTPqYmMG0S6hfW1A+bSsOnQg/PkOg+e2
5+ZY+BfFMJn+x7ycGzSfq8bvwA2UxiFGGzk+99NG3Wlr8CcYTtSDDvjA1VVVZSXl+WkQP+YiN5Yd
okMAzYca/pKxzEJvKo5KT3LMtPvdVAJF2Xb22F6hmI0ITesl6qtAmTvalcWE+GwzDvT6c4fI8wLl
zW+9Dpg2HYYSscAJdTB3X5lFvgqvy3mOz2VkmN6mximNb6dA5zcFA8CfBwcJyo1agSpMLzs99MEq
s/eAwheYpua8dAe0g+ElTXVZPtZKQ6yZ04YZJtRFr8uuFR9NqaxvzWhD0/OLFmmtvrDK8mzCdYl2
0gWWgUOQP0HjaSHvJ5Nj7btgsoLrNouwe0lq19khy5PC3nR4diCzZOY0eyGnwGAgfJWMM6ymKreK
UXC5qiMmw5lNu1X8KWlXcbTOa0qfzsmhuCzBB2ZblI6gKkWtrhF2NYyu2XheO35rzMb6LJBrHjZ5
EgVtuFRV8NFxJ68/JCCcfiTQy3Cgg0nbG8xbd+8mRX7nDMhzM0M+lV9wW9I8hOJWR5u5cyFGqbzx
WyZXutGELVa017YhnM82xIE6nFwv/2zyv9nnavDOewN5WXrFZav3gFCGbjsEEeY/o6sZ2lu55DgG
C23YSKONYw9QqWEEPG1t73uUVfbnIUq7+jzWFf8Go+UQ9VrfbX9WcZdE13RWLajJC0N8jM3cnHZ2
mUWPfjsP0blvNckHf9DyrolycchmHRzSxOnAvjGKKmibC1HOEk9oQHuIbEe9F9KCysCTIRSje9Ei
MkpA8FlaxAYHcAy0pZXTWU9m46cJlS7dNiWigZtUytTACHbGd+62/AsyPEGD7CYA4o2k5WPaBIxw
f+jcYWm2bYPHGfZ+25YXZM/iOfSsNT1G9JubiN4O/uehrzOEC/nzP4YByfAzYCPTVRUgNBsymJyd
M3tdQMOxHYikwCesIKxkO/1UU+F/HxWdPTuEP6NuL5oseZxINlTbaPTqO49GG4mSeN0x+mRNMqpQ
p24cgznqRic7yhXLVSfTcrqlj8L7lnSpW2zHoHLbvco9pXa18uhwcNpKeleZLbPx1u07IT66hbWA
F5JzzGFoYTFtKqSHxbZAJhXqlZf71T19Ev3XZC1RnTE6kdr047hD9DWDnVlep0syDpvB6PIvnSMl
WkkTWupAatL5sejnti6QnUWb5KldjAUOHwLEVxCjULNs6DyE8UAt62uXLEnN5pgL7IOqBmuTu03S
hz2iRF808j0fYvCAUxjwLg6VyEA0gWOQ6UUDenDZKrTxPJAuhTOGpoP7vOrJTzhfDHuMqPzGqQzt
qlM0USxDNFy5iVla51mqq6u67couHFTGxwPU+VSWnvmA/e+fGoXqNAy/1mUGf2jW9qWm+doMcx/s
Qe23wU4kzKATVnV5t4mDUd1mcwb2ZDJ7MJ+0jvIPXQY7PidpHt8Ns5eCZlT2osOYEnVB3nvFgxlj
5z4XQb2PHb/4hgxzfJdHrYvccGnCvIumgncSm1kVhDPhQbFposSZtu0ia1Rlg6mNdmDLxa0qW9tG
bHdBcS6Y7coGgz8H41bR7BuD3exR4dpNCtTmgbxoATBzCarx49xFw31saWTafXA5zufWGWYJWUtZ
T5HlWE+dxhRcaMudxDfPqwiFD0MkKHU2MoiuZ87vuBmrzv5qgACrsP+p7W/o+MzdXT+7+R35NPZm
K7o+3aNd4vGyLVlCSA2K/j5F1L2nySLX8szuiW4gbwVBvgNwM990CH7AkRlwRyHVme20QyTYuTHS
qPmYLj4cPBrhfPcCAfThFy1cS7sxUzE+5PNEt8ajRj45ObRwcD+tErVNh2iIKcrnOe4aaGOJu1zk
+TAuYRVEjGushSZ7x9Ho9UYTz1dhYwHuhyRlynQzCCu/EAntaZu2suXBVaiEbxHRNp/GBSsAsGeW
342Ezn2ebyp+NU5kqxCInT3te5LdC1bGobM3rYf5m4GE8ydIdgpUq5AF1E4OFLnwokg7sDZNxgYu
C3RXaT32PywpVXNfoz2zpSU/uhCGmaP9YYJmC504m4Od63nN93TUgAslvTiwxZ2W2GMpdXpIlVxn
fNuyJznrJAOpWYgvCZS+oITIOEX5WTvm6b2y0nHZcYV1OlQScdQhaIMHaeYw2fvZm5jMo/7kbq0Y
k7FzMHn3zZQyU57kugG9WAsEpuPABybKQLxxCXVzMGCRtBqGRZYE90s0TM7GzNv2RhcTUujKd5KN
kyzRzqQPHg33uvfu2OjLtKkqLvgflkiSCJaSzIebeaLL7xpt2Dq6XSJrnJZQ6ch/dgrXMPZ6aqR5
a9EWm6FRqjjHU+Gp4oxt7atbUzsptsNil14DyMlsuuC9xPuQOj22L/U8Pe8TtOQhCtr5NENSM3R7
xqw5PVVpv7jZtVHYs/UhCEbXPgNEndgHQp5aH5LFL4CLJuno7qOsj8eNERTjt65Ro76dMy0+QKhG
Txv9jcSR50CoBmsX+RFblYjYrb5qgEzPf3ci/wgjkM7ySYlQ++K//hiLEsBkMOczcwzzWO8SG6HL
3InzW98b47u/L7VGR79nQ/FW1+LKGrTQ+E/l4bW3agiLvhGxAFCjy5R7yfO2XifY644KJuj2kb5I
494+ALJddn2vq93f13/zUWlaWDWZaIQ87iFA+j3Jk7InjEmZ3WyVKz61kZgA7XbtibLHH7EMj0o1
npAe+IDEoX39qEkOL3WWtCXXEQVgw3Jm0GRqemeKghcqyTaZDP9QXqHZ7fUqhmdWkT9yc9l9ne8y
H+9La9DXjTJPDTG/8e3o51zzBbQxUW04yoYspiwWtdC+C73bJJ0taI5103QOZeKJGwxZus+WJrnW
md9cwPqWP/7+7d56oS/FHFoeGIo/Xr/NDL/ChaOlXEbt2TxHEJtcyqh/X+WtHcLYC1kLRodoQTqK
7xtdLkRSowPsu252zmTASfRxLOYxCt69Q0jOU8ygAkEr1R8hYqccnXeVpLUjDbLdQlXg2utd+evv
D/Tna1tXYa6Bm43sknUUuVu+hQdDxom5d/qq7UFOoCYzdeK1/ZkXgVRgosBHVwxDuCTRX2/ENJV0
H8QsY/TFeEv87e8yd2V4A9wH6tujMjv1E5iIeZhuvBI17HrOc9RSaDY5yH4YSDQD9/KNoDpRDFmP
wGubQyXfI/mEi722gx4dkXJu0TfGgYbx7pnf4sE19iBsnb2OcNElM2qwz3RyqhHkrddu0R60tgqR
qXWO4v8omHXNlbpaOoh6fYlKwDgl4oQ9e3MVZu4oyVHrB9rx+q1PuR4VltMJNerH+74cH01zOlWw
+DPFwGzqyiki20pWW65H5rcUAxdaKmOP+4H+/QCcpqW/gGczQ6vP/fu6tKZ/PdS7ht+v0x9d3dfP
6ni0nfHl/zf//j9NW3gdcvvvh+DPkm/Vt9/n39d//V/z79Y/1jrFxiQ7Z5k8z3qbjL969b/+yxD/
UGWm9QLCBW0y1IE5ef9nAJ4/tpILXkqdXEQuf+rfA/DOPy/dUKQyMT2kDgP3PdLCRNqvDhnFWgD8
/Idt6PJLaed6vUfgOQ5FEnxLmlpmYdKYtOx6NazXzBKp8alrbeOq7Cljh1MyNUAjexPi9AyfGZ3r
uW4OZSJcQo8WLtGma0zx1abql513AOPbC8RFQI5liYe7r+c2B1sXpbW4g7DuDheMTgQNHNZMo0wu
VJpVYPHB4V7NMQJXIYSTfLiMBrsghve02qZJje+og4a/TVRZZh4KOruHCxG7/YZe+Ex9NLBv9wnX
mtr2yvxle4DVroxZaWsTtVMCC2ZS7WOeCW2GXMy+umQ4oMnPl6zp3W/FvMzmzcKoV3MugwHpeS9u
ymY7WULXm8y2hmfZmX67C7J0MA9owgBq1xEvZuvXNJqHJTzBlWDrJKRyk2LY+kHnnDX+MOidXHy1
Bj3IF55nTO/EO7egn4jYQ6ctEpODdzWlo+hDAm73V2VVxiWRjmejyCBmEGBBBr7ONxf3k4S9TszX
W80FtZosCGUzBPW5m7eTuUOwqiWHmJbfzMyGEitl653FkRHo0I3n8kMA2R+CKJpWZBSgSn9iWC77
5cToC2yNukmvG1OW977f6IYQmvwaqR436a6mJUaUIK7m6Jduo9aABOUZn4xIJchVIHjfwxGivMNb
Knz3LEEdwt2YQdSdGZ6VW/sK6DzZVOWo707mRCZgjsx/APY8IUuQ2pGxjeIJXmVQ20MJj730o/Nh
pjU3FKVUW9fpyVQ5sQO1pxSEWwvfBWBwYORfAeWWT4BM6NNrhTINGjxnQZpiIt1XmUkCAZYsFPNA
FYRkWKrjIZqycd4K4PsaknBl3NputxgbpDgSjCM763IEhQnR2kzS5JA3TkqWlmEh+LUGlc7QSgzD
DknhoZ7lqT43NtANS8j8Uid3yxJk38WQpv0hprL2a0A5btnMrq2+e9FcfemEB8LZCIwEdLSZRPlu
IlV4iaxp/b1E2lUAuU/rezOVmb8xwL//0l7j3UAbjYtdTm6r2dilMy3beZDdsHW6uPxpgCGcN8Ps
22TminJCTlSM/ic/cvIpLJhvSeAZovlwSSBqPRZMLt3UjmDEVVnOVIFlZ2AKd1fnD03Xu0OYJl7d
nAkdXXqD238XY50nmzh3oi9mFo/eVioPLR7UqlNEyVUnnk2zJ8EjzcTXYb44jPZMTKzT7uVlCKiN
DFf/XKG1/LqARtWwn4sIglmulL8Zop5cm+Xp+LkzcwOS7WDj5eil5IOmZt9eRZG7mGexCJbkMKZ5
hKR0i5IkhzMY5m2Q4xSe1d3QPaApohVebW/LfTQ4qKm1ylP5zskXArM8SH8WGQmpsHPysd53qpHF
Ju+ccde19QR8HumjC8sZq2dopdFAKaqyf0a+yPKHNPHHZ99Px2dYsb0fJrlRj1vKvPQz60paXyTc
9C+uZuxt0+WW/Nyl3eDuRpOEvuNmZPXqbkrChWzHc0pYCul2sYNvM5joJPTRxNSMnjjBtUfbxy/R
O830IWps3ovHliw2hnDLi7JFIGanY+LzyOCzHGxEIQ/ktBpyS6MbGE+LQVdxg5M8f46ZQvsCF9gc
tsvQwWWAfINGAHzhDQjseBQk34IkRdtumoC2lo3XfVDUAuevxRChNkUU4R+wGlEKTthnWNitayHD
eqn9Rz8CdncjfG36e6OI5HPeKx6u0sqdw4aOj2srT43hDP5r8N2yR1ntYy+ZE1Qaxu7WIreakpnI
qn2UNCRy+X2MNTmk2Eh6sxhi0zWYnnk21J1colhsfHfp4c26CkZ4rqcZYD5k0+m874YGGOvkex9J
GUb1ZlBtfJsOETB9gRLGhwpOox8uHWnKXdYaCJ+QeHHum6xaEegpbRSbRCFHQBKsr/xtKinKbYp1
YmwT0b1RbjJSiR8z6efBRnqw8clFWvFN4UbocPDd6yvICGS7OlJyP7kMKEullhvTBVFn+YzB7XJU
fzA0y56+iFnvGg+jBoHZjxVyIR1V1QAFJE60SK0+hFmS+V9stMSxkr5jKJJujEIeYvbnSGiNpPlm
rMtMbPLW94ptX7Vk8SKDVnadjXZ+OTrz8OjbE/WaZDALuc8tKylCUtHZD29MkZAJI5vjdjVEU299
RnMjo+ZZ1syGq4Lw/r6hhoOaAxdMuy3SQT0u2TyNZ2VQL2PM+KZrTDSrjVETCjMersD4YpaFiJMn
6kcatpzV2PexGufnSeYlPMSkBPwdDktbPsVZYZ9bVpfqG/SprPzLxM8SHwvLWHJ2BQmObeVOeobx
K8WvtiFC9EfXO0u9Kbv3FggcyK64ukcQxLkqHyslHGY/0Yv4yHwBRkWwJdKrDpvbbAMSghCZlUQ0
oLaW6TkqBD/dydCk4mWTag01TecBAUxGftaqIpi0dFt871FvIPtlPIENru461fkNswJF9xAlbWNc
GY21mrxIVl/amMwUCjcDPVtia0W9Hp8ze5m/BuSRf5ZxWVdnY+t4VzFDkGZYVgGcb+100b9n0/+/
1/1fjEX9ze1+qPXPb9XvfvfLH/iX4y3kP7RB0GPzUpb+HTxlW/9Ii5oq8B7yWOsEw//1u237H/sl
wbXSINBxXIO/f/vdwT+UNNbucjgApG5ovX2P3/3i978Kbl8IZSQkaDDE+/9DudGReMOLIg/ZLdr7
mLRDy5xn3OLVdleyKmP/V2yOXZZsVbX0TffkqNGw5x3KZ+V8PmMuzE23IGfvmVOQU7EqS2klm8Ih
BR9Q/VqKdBM1Qij7RkztXNl7prY1lHc6p5xiU7qe3Z/nZauRhUgpzmzx5Lw+u9Y10xaowEzCvsmm
1OOv1gDq0XGZa7P2831LCiBhMraX3vc4SrI538t6rnq1HxlwyP1zP+9Q4W37wpdh4YnE2zGyETib
Ctp9y/3fBGZ9JmuvHpEzs6c03msX7Tqy4UB7c7Qw8sy/yD0j1sUOXUW723Zx2/bptli/5YXRNq77
M6tA6VzXbufq/TzPqdWQ5neqdI8HxFitteCn46DhoQBY78C71JDRh3BxdFlv/LoDqN+wQxBRk426
RogB4WSUhme6+so+y5tn1D3KeisWt8RzNFE6aL+j/JS0N14c111FPcJFimiZOzBbLZqWugsrchg5
GjAI6IW+M0l5UH0m8+e5dirULFI7DvQlk3063xljgkjlbBfUYkgS1I+Rtd6gsjOGQ8IwpQpB7E9N
2NFXcafbgTLXFDj6gc/l6k+9nypx2aLiwh2TVVpcT6XU6bbNkToO7XaKLukS79ES0xV4vTxe0Iig
LxeudUj4v9CKWOHZuIpmU5Snug6/kg3cbAtNkjVUw6yqi9LsY3LKFv9iHDF4s2kjHICNP2co3yDX
EOsL1xvNR2kOFL+cbB3vT12rUQIV6pL0AjO1KuzGAKGVilbQadiYSq5uOJIPFTjxhQe22pmn9AcU
xh4tBuf9rdErv9nJXFAkKRbDdlEDY0aF8CuaWpjwZRHBeyI/UwzITje2lrdek6dutuHaJB+cc5n9
HF+qVv6/S1gv9ax4zFvxxWzqGAdjAIdCVSxAXsY+kBGhhnw25CNg90lBXwz1S2kNBRhhb2m3F/Tx
r8W37qUQByKcH7W8FOhqh9YQ8nMRhbu5DJr5LJcGBT0iTUjeltv/dHSHMMzyUv9DTXmtBYrG1OH4
UiO04iG+48ROn9m1vMbxpZ6YvtQWmWhRt12S81ejuMw/zIaoC3YUlahKBlo0XDRj2+9qbUdnI7I3
zha9UPUEHtp8oO7gPC3m6H+G8rgWqgiPr4oOB+BcwmYfr5AS0n7YNwAxwh4YwLhNtEc6anmpqRYv
9VW3o4MYDogSy5YaFKqyvqJCxi1MadZxC6q0ai3YSpRUvhQvVVxk7EYLquRa3a1QiKopNXrD1/al
/uubc0EtmBRDfUW8tey53gv5NEETo3QMwD+abpWJ3vPGbhDUAtY+li0tIpPsqwvlpZ7eY6pmgVSO
7aqH2pJ2cV3Fqsa3HwkCAzRZK9eAx+ZlTkYggqsEyRami788qpyI64Oh4Nij6tCOxIAcwHmZdNhN
Tutcx4JjaoU9qoHtVkQ2Etu0ArjxGfzTxAdpP+Qm3rQzmlZHq68MCN8ohaWI5lmtd2nEhqMOTCm0
/fWsE2lccm7RIBidmro/BfoWTLzh1/S5GLbZ0aGs5FAJHg+ln/gHyeZkeJoImMnNjxGMVaj5lvFY
ySGz52RbNB0NheiyTjPdFwn6KNb3gIGoJT9UmRHb4NBi0ZkZejCZF39igti9TeOSZgQVA5QfTcRW
ruI+RiXB9oauO2sKDWCm/GK3KC9vSHZUAv2DxEJfxXxgbCuh7HRp6zRacLlz9Zj1JH2vBm03+kOV
elZzSBJkwkKPA5M8EKsJBKWXglaYSaQT4AIAeSlfX+lgX8TCRgOCMTDxIS57099QUFb30urddNPR
ZosIdWlk01kwN1G0bbOxvImG1pbbCp7iN4lD1u1LQPkIpdBjfIMQn4ev6S15Rh1y3ZJm6gKDDfy+
bTf96FXFtdtCu4fP53kU3luRl/TVFPkN1d2Fy7R3FbK6+LP2Lf0tERUeUJDjWT8n0R1wwQTBqf/N
3pkkx42kafsqZbVHGuZh0RsAEUFSJCUOGsgNjBIlwDG6OwDHcKM+R1+sn6jsrpKU9af+3PcmzcrK
MsHA4O7fOybDsl0OvraHzA4n9XWEef1Eyca+HZOkjm6M2uRNyd50fjVs+4oTX0AgCJ1a9cXeFMAE
Fa1U9qUIR3bPgX3XzQuHReUYWUNYHquZ9qUyq6XZquO+TeaF+US+lmhwmhtLuyo81nMvScag94gp
AvzQSUkGWnhlypHx1y18+2rZhpqY/YENgK7QbixUOnoWUmIFzxqnEyk+gqaOOBA5KL/zRnhqE8ya
wfJMhg19SqsGqDoWvSQcme17YlWlysomzUUKomfdornyoQfWdNs5xKcAXOaimZJxOWLtC55XWZXU
pbVNJNUhjpxJZutg6f3Cprhnvw/VWAHqoDw+mZkCmiteqHXOVbKGe6b1EkI7KynOUpjqNSxaFWfW
PNGm2hZnOZV24wGBjDRwyD0q4dIr7lu1D/wnu6W9TRI8UHgZt/6lm0f5uFjwoYfVhIVq0tAVvUeK
Rsk7hqza2d5vYWVV5MmJwrooRtd964c+Y/+oQMDetlWzD5f1mUnNOHxUd6wk3pM3zI24gH8VXwOe
MjeU6cv9ZAhImt/3BJjN4Fv1AIRiJZV7BWto7FMfGaUu+ilC/9HQo4bcxleBc5hIkZLW3RpIb3oV
PVa2JQuniMTIxU72G+pm3M+VWssH5fkDwrLKsb8Ua0U+hGjnuc2GQXXzAX1edO8ajwaWYtHReeOr
9GO4OPar9ufZpLoqz9kgtrd/oQnJYZkNuq4mCZsuX5ysffTSrKgSU85xiANIYffeEEsGULSNW29S
i1PMcoCCdS+DjhtByYxPz2EtfHNTlQ5Qkgbnfa/p9AGPpHUMeVuN1AydIMNRuqgS9UlvRsFyPLX8
8bWzq8+dLrGMFXY1vSTOMF1BHlcfLdMP93S0bC7yhwZ9VSsHcyMG2G5U+BPHLD8paTUU06SmvGeH
vRxru/tmgqC6HqOp+IZqyEanX/nytNF3dApbm9QoLfZzGUdcavdysgxxFLMJKQcKVPHBFsv4DXXH
UHxUuiZUSNmyWykhaCr3aW3dzjwO4VkLRcPy3EcnV2jHzq32TKz+QjT7Mz2DPxZLFlYmbHYEJriA
/N/TM4lRAR1UHcyMcoeOJyHb9oD8ZUQs0yAYGZXRvwoy+8M1kVkzdZChigUB8tD78ZrwbYEBsYjS
CMHpG9+T8WlvrPVAxsF+aEAKf8FznVnX7zk83JjnZDaYxfMFyfL78XrgBXQg86qDdpR3Ifttxj2e
D069J7QyTDAHq0NN39yjseKM+AtX6M8sG1c/x7vgtyAKGpLjZ+a7UYQXO4R40pNN0QTqONSn/et3
Q+e733/M9+m0PzIo52gD8g0cDDfY0mLK4X8iUOtJ9tXKYk7NDFUdcguVzxpsU2nTmAHa6J+80v/3
tVCvk5d2NsT/xAkXDsoTFE9hOnPoOncAdR/VktjXMyWQ46+Y4T++K2COXAivC9Z4Gtt/fHYW8V17
uxIGy5jYZuGGqSJdOnu/0EpNWTe1Zy83je1qrdUVphlUUXEUHiqPelqqi1gXltj/uNLT8iLbfrva
LUnh0Z/fkD8+Yf5G5OCoG3gEfFE//o2mLL2BatIwrelzP8xGtBe+VRfHf1zl/yCWv59zDv75AuYv
08vfvqJAnrZzOvl//P3+v/5Tzp9boeavf3v9r//shi/6Zfr9f81/Y3Iuh+/Rl/N/63/AF+c3rFqQ
b2iSULfzBf4v60l+95lmTNBpoOHnzfoX6Rn8BuOOiRrpK0HPWHf+Bb5YjvfbOQ4RbQeM6e+E6F/I
/caB+OO6xLsSxh41JohYCWU9xy3+9N7E+AatNWFmBd8scioiQKLHWWxy+DbY9NXDUfDSpoPXtQq+
c3Goqtau+yRDCyzaQWFVMowmMBUATSSGFjqsLs1Edhz2hK7VOQ7VXZzImoje+fSqvYTzXD7AG1j4
VoHHowMjyLyntW4r4PACq13Kpm5fUhsK8SNijk5p7VScdfbBjj0qrhdxjQiQE5pJZkPb6La6Hy2/
Bz3XQ9sCC5RDeRg8G41eWECVZR6lddZxs3ZdXUJNTLAqVYdBsgz38AuCu/WJmz7FbwYi2KyUWtz2
tdBsPUcKuZED0eeNuLUJW04Je6SvBg+ZEHbvcG8zHS/Ddug36OB00ap4LzzRfwn8YJ8vTBDjskLC
mjipPU7t4zgshUXrrJjPUWZW/zz7+xbmQNDuyZ7cCSqJMpCjXrEcpQn2uAcLTeGWQlFEiti2RX1U
XkL9M11z6ixfsAP+OXlwqBMCQQT/Kti204AnuM3caZVzyqq4fFp6N6KYs6lXYJZdtM+xj+ohN67m
OlFr/G+U6+5vO/dcmSeRzt2vrbX7FxMo1bfIii1gWzo+10sld6u/sApb7MdkUyXIjz3HVJL5PkNw
PenAPYoRsuHQu/X8YK+9DXtKHe6jrJuAhmKq1um+nOIPgUEEfcJV4H0YinH80rD6TmjWV/vNTi/C
V0+X5oPx1o15Xxf7mHKAcO8q9Civ0WyYNYQogQ9Ag4hyRawOkDVLb0OFZAZN8fA8gxURKOWEd9VU
qFGnfu9bxSVW5gA7SCMWQUHo2NoUVQMyJnk3MNofTBHbx7CzJef0LrCe1bRutzbV6ntxwt9Q9Reh
lsjgyduqr9D9JWEKA77Z+CdKiyl/nPeS0xrVMlFaw2WzAUSEibdpca5AviuQ0gP3+E2v7WvVrXgd
s1UR8XyrJxdkxdg+/4wTZpMPvU40LaUmaJZLzvBnyRoOmC143lyf35n49EQehoaX8c1eMwFcQ9IW
+yXYyGAfpasoVXOkAmSjcXMAtqInZbiSsUXIX20Q4mQEyUVjzrDR2DcWbkz3k9f7fvmwewQ9ZsR6
+PSsMqAvOQfL1n5vWibNzPRuVTy3biK6D7Pi6H5r43iXb2bkDgGyGvoT3wBtNTuM/ox/4PPOfFTf
t1FvquNKzY1/b3d0lmXVIlHB2bDTy62Uc2TeSHhGlSMJAo9Li8SyWAnmePEOy7gt9oOvPHh8t65r
BMx1od/WPEQuQ8p9LeA4vOCppSCvPMydcsa8H0X4uaPQvcoZAfrwqWwF1FpdL+0HIOTwLFzVK0Oh
FYC56m6LrzdG1LSOpsDOGKuc6dIBz/3qm6aLb5aoAa4rO8/34UqH1XqbWHYMj8QyMx2p+PXmF3QE
+0NRC9qGWHdrka8two4bR3V+cQgNguR7uw+bJWuH2L8jVy9ujhXlunfh6rotz71iUaIvcan5OcFy
LQrG3G+lSyK6Wxi+ZgFvu6TC45GCHC7DnBaB5T6wP9XdQ1ALcS8a7a5ZQyYq9T523ANGmNIw30yU
dR4JAQ/umnEbv6CImj/5TSW/iKi25yNCxOVzUxJcQjHqoml6nWpRrU/YjVFRA3N39QXBoS5NJQkx
tQSfA4anDDaRddCLQNie9EJLZFw0VVKt1E9FNm2Cm2XN9oJgAmS34xtU21vegdE/idlnpmqU390Q
ObQJmkqrPcr60oU8TOZ2eDvFQdLgC5Mq2b65suqaUz3HMRaWsljjzMQtsabjQAjryUDyXWFZBLbm
fvrFbYPb733oIjI5rORPUdtY2OG7tgkjgFemQZGpxPJsZhshPk3KeE9ttNHK2QPoPPlhHcJZb72k
qDlsR3Wv7EpeBzv66sxxupCsycHtfWDvnWbnls/5g6MSGDvHVNpKZ1csTxRJRQ/WFOoxp+PR2W6o
cWxuheyKb8NIaiUumHJ/HMppXE7K4cW7CD0qu9MiJuE0DciAfSQFoUeYsc54fzR7DnaICPlx5jvQ
vWnvmeHkqTmZ0ghQvyTLc4TsqOpJUDcQlCgQCurUsXFC75I9XcjWHJoCi+LBdPF2V3Xt9qRw4NeH
qqnxziQUPfJy+ZZdQnsXFRFQ3SgVUWgruqIzTvp+pXwTknaLaD7HxUSpE2+udzFYY8L2TOcyXKM3
L90BPmTin9ZgX3fSxoXi10mfZL0rgOMxhJAg1SyrVLmQNhaKbl8sJ/PNGCIy0m10WkGBo3yqZfzo
Dg3Pb1625L717alI21rUn6m6qOj53WuWs46Q8nej61CiuiHXem/kDkXPaXh8yzthP9cqGGFLpUCr
QWKM+5kTDRrKhYjup7Zfus9kVUbkuozuwi32VHJ+jT3rsRr96tPeqOS1pZOTMtlzQiv2rZI/IlDb
QNli0tlsmwQJ1lSW9xnuXRVc21rxCOffHSZgi2dwYdl574mXA1dNqF7GiWoFDzHfzELpvVOBcpSS
IqmRqpLuOmp7uHONxvRrA38xHBHX1/6RLkR5uZfxAo3jO2VIU72TfDJJPbyd1yboaBAdBat7Mui3
Lv20cVazXYuDu9bzOyT4ajqt0htERpZp0KR1UTJtuuhk7KwBjrzX04A2ySNGB/O/5XQqn01vi4Mv
IbRIO95jk/UDnWr43STnlGYFlDmW4InXS4IP6mLE1OLlS8iNPu3oZvvbncH+CV1DZ06BMfs3T0ce
L8Mo4vUAMll01+Mah+v53duvwULkK9nB1kcSqctH8BNmrnhaks8o3dAcsEZuXzs7KuYcKlA9FWdD
B7Z5y7vWxTwa5P++Rr+LkPvCrOP+4uk5Jji/BZHOdIGDKdtj3BYcaW35YXYiWKfNHaNbaCs5Z2Jl
McnOCbkzQlFdv4EwnNyDEqq4sgOjvIPSZroD+YRZKTuJ602M3cOoW/WcmLV+LScoyByEuTMpDlLx
rJZyadNO6P79XPXb10Fu8l29iGLKqPJLHnWUNFdqWeYXjq8gRLGz6C/syvpukCEwuRmciBxeLesP
IhDON1dv+0MyqP1isTosoUJZ7rOxre5+trB6pHQQIFvciI794o/TwLlsLJPP5PqWH7eoDV6iuUx4
+vPYf5Y7dFc2N1tyPXkh5yu6fyvkUomOnzrelJsV2a+fDVXd1mntLVOX9TitNHia2yLS2WV8vUQb
6TZbWa8qJ6Bu6TI6M+TnUCkMiRumS7KD9CwfS2tdLroKRSPVw2v8Tvu+ywTt6lkhad6Th61vAScj
AlguKWjHlg5duHxkTUPEVq4twzJWR7xf1u5FHJi80QwH2NtAH/DjWB8pQI8pYAlF2xyiTgP0jjHx
Ike9yemrdEdwbouokYyujqI+LJXCcuq7k/URu+jyBZWn/VizYkg0MBMFtYJD/vutbvSUjns9D8dk
CveLfSeYOC3bISkxqo9WkRV4XbdDEJyTikiNFlCvBXnOFzLYfciwZStLmg100x96C6T4Yqo1HQC7
os493TFkmkzXRHGjK/JlTamDH1NH20rrsRhJYcwcy5dX/CvFB0XSN8wA5ywrj/t+o0q3iUvvUE5q
829WIOLuQid7CANrtcDifmjCj6Hjj6hJA4OyNEY/D4szdcgsG0h1aty7evi6ghAnB8yWnZ27sfY5
sm4JO4sVevXLxFvSpdJb2XzkZOzn1VqYAE0lcZ42VjeSoFdEU5xJm4sexLJ6n3jO8h2ap+BJQ0KS
BD7r5dbCH/SpmNzZpTwmof9v8uOKjnpapY/RblX7G2bLocuZwNAH9k2xfN3tuvD5kxy7zuRIg9mR
z2W+KKBSgkPhtst2VkhRKeyW2LDZG+Ez6avwGSBlEWx91rUOgVytasPq6K8LkT6mUAyWo9vROGJN
7VnYane6yghQtZHPN31kpf7MWnMcg7aGPRblyqMB1IdzCpxOwoms2iFkd6L7uPa3NQ3CaWXqKLek
SWPfUi4lyfusby0yXxWCsrG7oc7VuMe6jDGNUT5dnGPhWcroDtyApvGnU/U+90SUZpFx2vHQhAU+
StnC8T20Hjqh3LNKRtKIQu3yYiDPo8rWIiQUYhlCU5+wIyNMW4fBkbnxurC/nOI2BrLtG0aEmiJb
3KF70HIW34tkzhE80v8deGvfnzjMjI+4XYfmqgixxqReKxuWjIYWEABoySpLwHBwm+wgWpDPi3W/
dhxtT6OesfJu4dwkN/M2bGuGC42f1ixJ8lprS5pMRed52IFLL46SaaPNqiAct6umcJS4aP3JvFdt
M1snGUqSxocEFuLKreykfG8naqKzRTQg18SiwJ9qKCMKXFpHjDnfS5Ug+d2gEqMV/WKWlGxDQMQi
GU6q5dXChGVwOLcmrjl2evjuUjR1lZNjeW+tnJFQFbkJCtABPRt8t6Zq5/jUOfBfV5U3Vkw9XdvI
ixYtd3XpRtAIFyUb83BbLK2G1IoRQ9+4XUHiCPu/AOXnnFcdElJ+p0tJtSh2iWKDMp7U+f+d1rWv
jrEjeMxuALH/jmP2ImFnE4Wu0oukPEpsUN1tWfp7n9lW2apbrBbslIgB9vpUB0tXXUgTVs6BP7AZ
jo0utXdAlcGgP83BpA/NOBYyLxkQvxEuuTun6Ly959NgJd5VxZ+Ge3AnO+4teq+hvbXQTuz5uivZ
sW1uWlwm5DDNpBRvqzgQdYA00yfks89ouenk3WhcW+RN2xTBUaLIJQ4hsYvhRARqQQZC0nMYRNqh
dEzU4Dwul8s6RPSYy802t+00zN0b3JZre5cMMLiPBcZrmU2oS5cnE6B4Rhfi7Ht0b3aGzevEa7Fp
bUszrkezscRvUF/11cJb3WaLi/Ll6CWiKB5naWii5yw9/25C77ejYsTVjOkgJwdeKJWgz+X3Z91W
7fN1Myl6ujqSOYcDfukSrVESyhrdUDhVF6ToSefgthPpJwnpliofKwSJB1zAiJkbOVif4qjr1JVE
LBHnYH7DmuM25hgSU+k2XWtv3CZ2VLFZp2krve2AG3SRp9DrmDJjf69Bo6ShxhqfSoJi3Be2fVgW
j4fh7m5dHcgZkCIL1RrKS9FA512ywc+8aYHW4T2MWFXfz6j9YJYDxN+nqPGUcwwWMa+ZcQSBWs5u
SnZuj1t58pLVu7Zi1IQ5aGc4ZDIkNjE1rqfv67CtX5a+DPCsjtDg2TZrjr563K0uHWYwhzyU7XhL
bFD0zl7Lrks3087PREno076OBgMzX1R4WDWpV3nPXzwchj7gSFgNvOt0S20P6LOKOC32evVzdD6K
J7PH8jEkDowaicWZ7BT4sd8ONYCgOGgIpzgTSBqGgy/29h3wwERMTbuGl0BvaKXgeUOyK8e6e4rX
FVOStSTTLVLZbjtaDLqfhI6TD4mhgi/dQ97arJiH6BmXefN5c7YdWXxNISbS4S1gizDCIHV2hE4b
l/vMagmGyHaOmhj1yoxmxaeAWeZulyTPJPpRv7rDHQnmwAHWmqq3UaU6GsZXPn7CzpJIq+3KmNHZ
PmrBfHC5JeX6YZ47I7j5WjM1lvHKURQj9nxuGyvJ37nhY+qh+TazTsttK2dBkqUY9MhBarCZnEnm
6SsEaaHViXZNLRkyt52K2Vk1qYzdvNyCbtXlYwd9FTXvtBMO3u1oOegZynzu/EYeYWDldLTDOQCr
tYJylA92k+xtGgAohYegqJvlyxzvroN03A8GAn8qbSNfDgpSJWpkzavdPzpDF0Bwe2sIex02ZJwh
Uu2FPKLitZFBjP6sNkQslSt96+jjh42R4FZGHI0W1swOkLThRRt5RZsbNYTyilmQwDq/YYCrqCUG
FT/5SMhifaphjp0X026JIcvW7uILvyoCn4cdltF939jb+nU0fsEJVbczU+WbRUQBojomGkaYTpUB
Ow8DcsVy0cglnr9USWWWG1tqJjtNxrlBtADTiMyaU3tJtBphdS5qilnhuiPRQ2/F8+SGzfzYFBA9
EiF+wZSQzgOSE2Zwyg7rDfEt7shPHKir8TEo95igAQyg1asrELgRm8/ZN3yIZMLhO0GXRVKJPyUC
pzVccv225NUY7tmQCK5JO11LiT5CTQe0i+qq9srtvab0EWVW7A0TJeBzdGvrM8CLWRb00vL3C0Z/
FeZ4lOYg48F1l8Wwh+oKU/eEcLJasSrh3Wu/2luhvspBOB8mpwbpEYsius9TWAQYJsJKsriiFTyV
JH1WOfbx3br0G9ETcoC14jqSk3auqAxZh3SRcTFmCyl3ZM16fbyeYsSYWEFRi4nUOdum0A/I7WG0
COmg60bRvOntM11slPGhf3NUE3MqUj0RnAgIGpexzBndTCagScBDtvqUkInyatVtkIAlNdYD1SzJ
ABkgO/ewgTDt1KLzYV/261C9My7/JeTqqMWBicoFBn6x+OcwiQOA5hq8693BLVPg/7hMNRKKNW2q
pX0d4h7d2Z4sVo6BR8YpSYqooSgJQMCoo0J8c0BB+QlRZaFr1GTRZCCYo5vDXpQIi4bYfMFx45cp
aBlyhLiYCCqut0V/GnpP8oNb497Xy7Sa3Jk25wtjWnmkt7K5b/q1IkwixoSECFa9j4e67jLUjZHJ
p8kdmR3I46bbwSx1nNsyLo/LONHSwdvMNI6sQa3ZLvfoeViXAAlh6eqvJprDCT7fNHdbZE8kAO8R
r5mxd3nR8P7fF30UjwfyQs29z4Ay5Ax51VcC2ZN74BDujpn08jDhAAUMtHRBYpE1Bu8sga6MP478
+NSq+ZIzTg+1OEodU2cW9qJqUjIClo9o+EJmDOnvN0kkUMvodeeAacmCk+huaqbGpQL6yzu2PwIi
mha4o6l1/GKJZFlZ8mT3bSjb6avxsNQWgET5plgorq0iONdsakRQaQUQzVYmtt5KUf02Tz6n4S1H
xAraTxrd8ojHLqkuk9YqF2gosca56yCqynwrWm5ILkI8NaGQ+8ocJQLu7hBfd029WIe+sIO8Rm5K
3FEvrfXSFQiVszZpxbegt0OR1VMPXRNIaqIPvkcGym2N8mTPa0nuDpzKWcUhfCjwA/4rjm2a1a+6
0nM5cESeAJCGJmkZMO3GZXRlbbTTXVnOY1m2xkalK+zpmHTxWKQJyxIlTVbJSR8urKcqrxqgg8JY
M3JKbQF8MPSGD8Xi2R/iqUj2Y7d71R0yOMVbVO81uiSQpteGxR04hJAnmssHwzgOjIF2SkupvqDs
XN87fEl01hXOeIuP3FVZFA7WXbuXQoCLDxs5LuME6zW3bvGofacgD6v0nC2jp5xhXiWQILccCeM7
uQ401qyUIp6h+ZEgJwRqTnSxh8gy8xlbwieUgKWVdcYLL/bCX+QxjkGGM9tVCignxPKRTaaeu0tm
P/eByS26KkqOyIfRr1Ge2sU5UUqv8HKYwhHXZDWqNAyCytP107gP07dakUOd2l1rXiN/75p7TGpT
krv2GQAGhoEIiuNhvp/knlhvwqj3bqckWKNU+VP9Kexa+25h/ppOvvS1uB75+65VXCdRuuC9/uBD
O6FPrNAsgvf08puPM2XO7MXllDFatsaLETnVvenG4QVxhmryzVbjB5UM5ZoSizR8+T96ftouX//j
72g8/oyff3zp95defP2ehf/Hv/I/5dv2b0jTPFYdqO7IJTPvf2l4N/nNI4oB87HrkNXBiPZPD4Rl
/0aOM7Kkc1MA1QsOUtZ/uiAsx/ktCs+WBbqZXCLdqdH4C0T8j+oNmHyEG27kwcOTQJAw7//EwovG
BdzlHDOXRb0e6qKzL4Tq118lmf8o0TlfhxRi1JwEYCBCCqKfJDpbEm6KpZONH04OBJh83C8gcMNH
BM5L/t0T+DcSnT/+JuKBudkRndiIn5KfFE/EqIFUDhwcbU4enEHnON9RuP4irfZHbc7vvyiyXWIu
CIewCcf98c5Vo8cInuCwZOJy74JRoc1JXFG9ZbGrZBqP9q8Cvv9wD8mRJKoEyUbi0mL6cyxKQ4Ze
rDTbfO2PKPtZ4NYzw+MDHNblevHnN/FXF/vpJip725fNQ2hB4Pu2nlp38N43pccozuKpflf3/D/7
0v/wxJDekVFNCgttWbRInLUi38UkVJNt93NgmtSTyrqrJURcuQT6F1f5Nz/p3FxO2wJxD3bwcxiD
02H2dInyxa291W8a4U0npr49G4ncyf787v27H3ROqMalxMSCK+bHH+SI1kMcguq4mqRzGfBjMj7o
5S+loPAKctsowaCF0vFYYaKfPt62m4MW702Tauk7pKlipnWKoP5FTo53ftT/UhD+fpmAoPLw3LoR
oin68ce4Fl5w224YTks0yQSSrGEbcxMlyR+UTWL4jfbJjDfSBOql1BbB0M3cK+e0KomZr9s7rR/d
la+d8IJE4TpdZ0ZzYRCJb70Tg9dNDJSpQS9aZkCbITJS/CoknqhBI7+O7MHCyOKU35ZReEWOHWJo
s8DUyUvYEmIIJusJENwAKimpbaUuhdhBSShgi55KtJG/qls7/+Kf7wgvKqQ13SrIR3/SvLEalGOF
+4fo+yYmeG4DTE+iob0b9MReb4B0WxIPjuNqQ+kEnC3/kqzyH4+EGdFzqKCgdJcX7MdHMo0GNd4C
N7baFnF7Cxu+7S2/6hL+Nx8MxwTbdvg40Vf+vMSVlLqYyEbAM6t5y1zjBm+w95vcVk345c8/mD+s
pixpaIYcSDibnuafVarQ3pNAU8x8Sq7Pa7TiTE/7wEPtBDcnHsB23OAXFTn/5hv1yX8i2ccnd4dm
5h/voQWDA4XPJR2HHWn2V3Mkimf7xTbx81Vcm7QQAoR8omwSCmp+uorwei08h0FGSxy3+RyIcWW2
W0yc//kd/OOF0NSxK5w3JPf8Wvz4c3QTjkNl1ejEnbAi9yNgGPDH9eGvX+X3AwOtU7x65+f43Uo9
rL2qKovBKgbfIy8LANOLAZj+8lXoAqeZFEm3SzzKTwtbx3A/9e4M7AdF9GbArMHw1lrv/vwq51v/
/VfsImM8bzfUY9Fi4vxc6lonYlaliBC0jLu8E8TS5tZM86jTvbpoecHO3cOfX5GwtJ+vyZmNwzpb
3fmy5GT9eP+AKstgOSN3CzmoYTbaPexp1fUW8SSI9/tLasPCj74xuHDcgtbPjJVmgkEMXHXaOzn7
qWO3bkswrjfNyLacMQYOK2OcNlrRlSt8b4kP41JPsHxzt30eE4eic6dzNZPuoJtvu1paPzfhpN08
xl5TH0MPlDRNvGnUOXRA2V4RSV/JnGBUs6SOt6M2WmuXlI5275ngqIabcNER/0hGo/9cjmc3zbxV
rsIYU+gOcZy3XGi3J8t/mHS3ZD2zvD60uOW+bo5c9sxa3HADM1kARDf42jZLQBpglNg0bZgmlM8w
am31qY1VuB+cRNZ1xiQM3dYqR8+HMa7QNNSVM8A7uwuKHkRr5Ebuc7kkJAiwjz23qxM22WBiaR87
g/kgC/eK3nBKru2bePejz77cLPU+QUoIBTkRL0yvydBHAxkSpJD4bV724bxf2ck2kBwT4L/96BJu
c+bCVtbcaAeAzMTmBPJU9WoZoGnX5RF2ZOwyv0MvmoWG+DNgyaWPx9xFRUTOisQmluPbWM/0jod6
g0Ad74vHS9DmVmzCz1PVVcsH3EjFSzSYfQIL4dMGd4+3e1BM63VtHGi8GULg0cy1b32GxtkfiXij
MAcOMO4uhtBZHso4MOWlrIksQAdTdfsBl4yy3iuAJ1hUSzif8BxXz9YmMVnJxJVPSCvhRlJMoGOZ
1wvis6PvQjITxRmNMrXcbvEzhYsqPoZ11VaY+dWsvKvGbKY++rNlnsmUteUzCcETGAQoaXWsSbgN
TvMuPaDysAX0VKPxrKM1lvhyO0IxNnCdpXZPPj5sN01sK3q2BmecUwoKd0QNVcl7njSed0/HhQiz
vqYj4dUXOLLfjB0Ki8s4UIL8GbstJ/R19tQeG+y477jvTv3RZZOzv2iSYKf3G+lZ48WsnBbnjrR6
J9/gzD5BBRVhXhpZP3TWJrxLcHxubE+QgbnstgIZSN2Z0j4G9tJ4mUKuXBHOLGT0DRq7Q9Exen79
ZYza1bo1g11HULm4E68QVU71tUJ8jNAIL6b8PFqI2sq01/MOSQS5tl+gUSnkK04YIgo4Luow34C7
dhIfHCHvUD9X/QG2HZHAglmHmqugCua8cVrCVPoZRSYWltkfc7V16r3jlqRHBK3s+jfJauIilSgL
iDvyAJNSZHmcgaH+RXdDY5g73iBFa7oeYWe0lP5p9LolDPKRgdYCEaNjhXec+GzCOjEG+X3OnW6a
K8wmXZ2XjHojNqN9eCaHwb3s6mid37HkVOPRxTxToaCoZIBkOq6LQD+NkTdP01ciKBhknNQN6mCI
UMolZdxcVLoXe/MBDYZTZuuyirfURcD4Up/kI8HGMVOXZXLYUUYtC1QS6PT0BlwHTGNt9/al4LbG
aST1vB6kdJNHECw7JiNwBllZtkl9WGOjStbetSQBdvDa/kgxNVD84kPboXvyLRIzGBMS0G3PQU8b
aE6qSaUjBFyOZS9npVPgXuBiDTRgUhvOr6Q5bS1KbzWPb6ZGgKohAPXs07aakuTtknPqAYP0FmQS
Nd9/s3cmy5EjVxb9F+1RBrg7pm0EYuQ8k7mBcUhiHh3z1/cJVnUrM0uqMvVakplMUlYyyCAC8Hff
vecWAeFsMrWkSk21n3AoJxtz0OmlMVU8sm052uMm7SKbJRz9aSWkVq8u1mKU/jXi7QmNDYHZ5ikP
uYn1GfbLjjqK8dZ0IsYYsDzNtHNsjMe4ARVxGxj0KLVOXZs3Rm4u4bEuT/QQLrXomkVcccVEbpSc
psPkjq9BIHFk37IEWZvo7KzKPe7N1qzZd3nSAeuCHBxbh0Vjsd5aCJd3vFOiwJQ3Fs9EjFxKvLEu
fu+axoUgNgqbSRV9F98jDpLkKCsvPKVU5p5woeYMIVPXMdbwa+s3Q/Quum8aZ/fSSrt+OyVDYx7Q
tBsI3rYxXAA+KcWu00k0MI2cyNywXvx863JXeewIR9eBmbbinsU3M2SNK5I0XhMxSujCUdYG36Tz
WvPorFeFKRJCloaovhVVZ1WrBUn74DdJhQdDMwmBWem5W7uWtTxCNaPtWHQxmnnidOMZHw52JqlZ
1heKbnjyA73Zm5tFhNpex2YTkbeqPYlnqC00P2RnRw99igcQDtDYAk9G7oy/JxWfkQe+TbsCI0RA
mAvoZGZevozNlHe5/Vmicc+sC4u99aZve/bi/ZcRmn3x0AeWbtz6YGmLWr32yzLtf9mnh5jd0xqv
voju+knZ8UYWEf4MtxXEK+0v6zXYLGzYhJqxZFdf9uz6y6rtfdm2zS8Ld/Vl5/a/rN3Ll817/rJ8
gxnH/u19WcGnL1t49WURt3/3i2df5vHiy0jufpnK+y+DObY2bObjl/Gc0N/JhS6/LOk01J786f6X
Wd2Omrp9C0letJ9jGvbdrpS4DPcRT4dpVXFjTvaLtnDoj1kNId3g3mLtfb+JH9osCnF4Gw6ZhEVj
DtnQN2NQ84GrO8e/OxOocMZ4hl8Gk469iUJsXRlJa+tjeiqXXLmd8Md13OP1pRyE3cK64+wk7xNT
9nItCBbwAc+Z/fd41v2ER/OwSNYywNEP6WiyWbKNbIS/EY8jlA2gNyy4mAY3+K95hjEkV5xhkioa
jmQgud0nE4eyOTYAucfYZvFSof9dApXHMjZwbMH5tvDc2tHNkiL/T271OXOb9dZeEkcPLkVXXJPc
KcIzT7qts+Wzzx7RYKngwxHS/gVgOxGtG4SihrVZgcHJmp30ITatUQaL1DabpJyKkk0996f3l/KE
x6JY+Ix4ec5qFIvuFyogWtp1nhhsSduuOZeRERYbPyb1uanwYPXrwZbzI25I40o3jecEwm+dT49f
GnamZsmrTec4IXy8UIRJyFS/dNMn2Qr75dQ9MdyDN5yMnYkPCdxWDFV5hQuobTcjR78nAj72Oz6W
ujzP6p67/GKy+Vs7kqDGUY5lL9YKs9uuwmrX43VKSnB4tuVlazuP7XHd19p/OCV92LxD3UIlnxLz
Oe2Bpq5dHqWcP6dWFFuj7NlwUAEq71RRyBaCHJitlW6twg3yFmvi1i1yGa30sNgwm7RLxrsyej7p
Ngnz+5ws8ptywzHdNVG4oDBxRzXXVbZ0wJNAsrsb4XuTd+OW6DpbJxpwgdplyjPQyqZ8I/sE0Bv8
q+a4JNgAVlivrHunozhkFcO4ex06t+T9wfD59SBujXWG94UV5qQQ69oW9wnxHK9MOCI08qNvWpdq
myRXJdC84uREY/f/3I4ZUG8nXwrEwzLzZ+JOLZl1y1lsdqhmzKOI8T9zN6eF3U0vucgDMfSzufbK
2CInrC02KwPXpMCOptVj3Zt0G3Jay88GZhtva2sMSatODRPTS5XMN389Sn31H/00vTEYCsrWwCqT
4AI28/MkZdocTq0Fa7/BEq04Kj4cMYATAODnLKJDZ5vEneHv4BmoJYAbB8+yz5b5erE6lsgNSYps
S0KqnIO4zBd7500Fe1Tl1F11nZu2Vd7iCh/wEDCxLVtCNqk4RKAgXjA2lcMGeEoS3jBqRwkGnzLp
4C04zgt+tti9txZXHuwO72jg9XX0qEQ6PeL0DP2rOceYssPjGTk7I4TvtkJIck7b3bEfXv76PfpV
VBGo04CYT2k/ZBVScD+/RXET11ixMJt4pWU9GM4S7kM6lmH5F6n5gGO3v//rF/xVMPp6QWK+ruuZ
FDaeth0/qgPDnNIUMDslxzEzf1+MtggYOjgnV0v3dznqf/FaCs2IDYlyecFfC48yRw6w50k+2a2p
NmzzvS0txNFhwVL5N2P7n4d24su0BJHbPvVXiV80HJ/OdG0XsABDr372k2y+mL2k/Zv37s8v4phC
fe2JTlsf9/TnPygraeMDahuA8YBxSz/BwsXXhGHGw1//hv7Vq0BvZyHFZ8Zxf9VvCq9ltGHIIa2S
D3sryfATYQDc/fWr/NLTiBAlTl8fSYU8qbBN95cLwXYw+NB5AqSOX1K10QjIrCQNzEFrR7e2sfZ6
UzfXIdY78ZBNhjHc0QQPuJ6RHUarAKkvznkyNc5h7q3ZPcRWlLnr0C0mP/jr7/VfvSNE+Dw0QFZq
lvzlfZd+bSiGad53t7uVtWUctFG5f7NN+ZcvIlxLoaOipP+qAlqDP4gOD/4KL2rXcK7FuRDMdQ08
469/mj99KiR6NFfpiWdM6PZXfQk38dC0XdRgpe66LSag7pSZ8OCjKjqY/0am+/OLsdw8rdpOKwgq
BX9dgS09wpWNNR8Bqd0suaHXGFofW1H9XeXen6Q67l/KRTIzCd2bCN4/fziEanFzmLgAuHj7Ffii
8cDTLL0CSBxdhE4C0bH3/67q9k+/tNNNU5j41U9JargCP79o5LW90B7Lg6SowwAER7UViqv56zf2
32T7P4TNO/rvo+0E3JO3Xzbnp7/x++Zc2L/RAOHSGYho7mNJ5ZL4Hdt9WoCDDUSyQbRVCgL3Pzfn
lvMbywO0HFRWFmLqVGWoQc7G0L6Fx5/BUYAQweLd4dL9Txbnv177LPX5NysxWuoAHP26FKsh+luz
wCHqoHLc6Kn7pmlN2jiZ93etnY44HWV+POpw9YEaP512HOoweEb8fCHqprWwTMHuM/PWWxk9qcYR
d9UqBTRsrLsyRMyz6Y1aN6p3Lk1w4mBOp/HOLcLyFR5ceVlRu76iva84eIWd7QfFUicVBXHiWHzH
jqT2dT09YVqSR91r4zrpRRdgaRDXWR6qFzlH3h14h8vY4sCCo83faHv4PrfUIuDjle8JtoW1F0bP
eIAwEzg1J2RHFQRqcFrPhG2w4jnrcHCGK110OOaa7nsow4zkkO2+eXaM786nIi5BGlupKaVBD4J0
WDXQfEFR+0jZrUIA68uP2YO0xX6XmWtoaxnAHmzuWuqs0qBmIIs3PT0+cMOLLvq+RNkyBXKKkm1M
y0eQSUIXp7Ynhpe2Q+eDXm2R3IlQRu78GFaiRXFMkVQogbK3qbZD+jVOKdhhqmZ3PLqTZ4zP2IlJ
esdjigrhj660r1ofeWbIrB7gzyn/aOB8TajjLeUr/n0w/0TG1YFtVEoLT9XNqAO6M178cHZuliKs
PnqOyLdWP/vEWsJkQJ+39NCt05HYdbc0jn9AzbPp2o4F77k1EgY62rF0n+eq9CEHYLYaUFvMCetl
ixpvUQiDuWnQD0T/sQ6jKCbOUS0aK5DVmFhHVdyyXZvJxeSr2TKTJ1HR5nOErTBTVoc9GeNUU7j+
sYIX56x40IOGxO1KECYqsN8yq0PODcrWbpoVPmGbsGATxUe3rw30fdpeR0DUbfloO9XcbfkZ4Pia
NkFH5c/axM/aMx1OXjUHSz4Q8Ik6hpI19fLUQYWqGDUQSRd0rTK1AHE7m3HEHOXKJ50OMb1b9M9j
W+EJ9B2ANUuHNsnFh1fTnbgDQ+Y/ddI1yKYKn5lPYsQ31oOPygEIrPWPCyasmEe+ws4HKpyYKTMu
V24lRfWeFlZ+hZmsaYNUe1MDJs8tMFuPFQ8DTjQNlcAOgzEFGFm1MUoXC+yY5X0biFY1w3Zo/bmL
bnQ3ztwXuCnNtf6eUfhFILyLxxeVGwgNqLnTsYZAuWykEzNNedo5xWUhHTUEO7BdH4EqEOtyu654
dSAlPcMrbvMgpwqo284WlC1IF9LEFZ0Rt8P9mZmnDFUyhUEbutGNtFPvnWsCo2qtQ5M3Nx8y7iJu
itMSZ/v81sLjUptOZCLfpoAskg0uAu4mXD7FS7aYxh1e38wLRuWpq8VSM+Oilrm3Vum0iJ1fcc2g
rEbjDVZiB3B04jBRdjkLjtWsZPeYVj24TGCX7qGrsg6kZOuhN2jXmFH1RzvZl0zsDAiTqb+fMtAJ
2IoEsaQk1bzvisHhKAPkkXSoCZX82hym8cOVusXDX52WxHEF5ZAZyjCuIyI+z+ZEZ/SzTH35MVl2
/27lXX5LSJ6avWokBbF2jYFCbsySobXKhiJS28aWsQGGzI3zhV7ETUMa/zpkS+WsNIV/zcayi2TZ
V33U3mLJoKWhtmhYhixWR58Zuhr0tOKUmVvapp5gFqRDtmm7XMYbs8CNeAVvkRp5KsCIIw9sGXCg
yKQnLxRT2bgRYxMjRIaDK45QnhF+GxZZC+X2LI73PuVcTWClqXjuc09IfNL+AP2V3nggipRBkH1R
ZnQ+4yRl4+uPs7NZSrObKDA1G+OevEX03pFtE/g2PfidzuQPmF+KLgTzLMdnjwrJfG9l7eCtJmjf
2ToRBmiVsSi096QzGyjhqUDl3IZM67BmiE3aC8x8gBMR0coZmdbcXeQ+AxJW4MjuvnvszopPqIbL
9FaFIi0CJIpTy15uWWOLQ2NS3o2ubGOxiSWVWFgg3oGuBaxWm+Odb4xRcslIbQ1cW3A02ZQU+kSk
t8OYcsA17h4XolSjK0Pu+namX5H3mYN74RmQA8F+DLXLssxg3kXqyfozWJaKH2lSkPhdANzwVD9T
g6zFnggqHnvWXYPhVavKtWd3WzWI2SWRRPTqdWH00NMCTHIhdyTTbfQDuKdZJzQOEAx4dOc51dyc
o7S5raFsysCbhVj2YC0qtQu1dPPNKPHZBmkXCm5+DUrbMUqs2tkTj1PutdGlOcWio6h4hvKg7Z/h
wmXVziwFrEg8c5m1xoKr+EQ1rukjpkAlpLSjHBt1mzGsqH2Ztb17MHJKFAn6zZmVfsgRMMDTrB0y
bQA9UHyDGjNN+r4M8F7u656ECnBzdyoubLu2oF8Uam7RGkeifue15he6g/xQhA8YhZchAGU2xDvB
uqbgu4eZvCGKOV6NmMQATnkQLi64/44jZm6TvdBArtu+YZcrzycyGPbZyNp5CHQWQ3T1ZmcqbzPf
N7ojEBznvbZURNFX5af9JtE5IPhu0XF/3c9SvNlo2/1nOzdh/IqTo+gvFC7e6LxyiCEcMqbXFN+y
SdhiPXIbpShlLmcqN7hUCEFuSFy07F5idifqaC7zx2TTqjpN+OgoESkuHQMVfMUppRABuV0fw5K/
2Ps+r+N+nRaaXXk1J6wKpYYNMqWcOEI72ttquk+FU76AtWWlFBZ2vSE2lMCHjvNLzgzTp12Z+Qas
JB5Brk69VSVrFQsQLWLPVF61LBC3om9EzfbD5p5r1GozDGNzAJmZ78AHsjujnTJwu7k+DEO1PJaE
I6xVD0+JAoiG1atmvJuxzsAHUbZxUVqTt2vRqFeMRGOA+eESa/OKBmJ3L2s5nlsW2Egkx496zoY9
qWPKCIDIkMIP6y173GibdtPH0hvdDoYFHN6QjD1Jhv6pSafy2p9AiKRubO1bR6XP5RiHLxOUeRSl
ygSlP3g0fBB3RPkleQX8gUmeQ6aR2xA7XLdhZWzvVR4JisGcbg5AMQsu6NrEx4xD3QlCxTLHJJz7
7ofOG5eJvqYR2FjLDlU2bVV/0UJ5ACFnkL6dqJ6DddYv13OVZwF3vvrYOI29s+zOeI+UOvdicrKN
kRVwHqRxFTrUCtTwaI6pO7d3g9MT7U7c3gDHYbbpztPxJ6FYQoUSB+nKpJ2VXGNiX3YTOiuz32PG
CplAC56rUY/mbU0NRID/xz00kH1xI5TFXR1O80Voec1FR+76QMCcw09hOkE6szwmaQp12+H4BPKg
Ps6AM3iyKQhSgBOTc6sTd1PnRxurOvkvInY4oVGXGzBCzSqbyuiZD28buFHfvZiiNNeJMYmLqbXr
z7Kaw5tw1u6qlpTTMLdfx375IOrSXMVk3PY5tEY1s0YZfRblnIwDvjLxM6+lytJNzPkxJ8PVwIVR
30hm5ai7znQoS4maoMwcUqC38KEOOsNzXns/dK/lxGPd9bV94fDg3NXW+Eg0tniZCVaymunlMT/1
/5KHqj4aXwxrCRvgKGiAOJRxfuc3+PfjkW+cUqK4pUJzLDepLHx3rYGBjGtUpgc/abpkpQjgfLcq
5OWNBHjxKbRIQMMKTDK9zZ6D1I0JXSEj2DgpmQSIOl0feILyTj52afd9Kbw+KEttbJqB4ymOyme4
UC4zTm4HRpbZyLU+QOJOjiac3LnHwh8P0e+CyX9n/X94jOf/ftTfvb5VP9UEnP7x3+d8S/2GY40p
XyIWuhKX6f/O+d5vWAFPPnf8wC4e6x9AdeI3yQlLgXs0Gf/x7v1zype/+cz2yAXYfIVjg/f8/0/5
qA8KF7kpEdNAG9IR+YsEpHKPBz5hj5gn543itBvUiVNviGDJv3Ej/qInmK6UeFB8DHy4vF0skD/P
+B3E7rCYJbQxQrhuU9KpPixiU8f4pn54669/1w1+pGX+Imv9/konciU/GhLJF5jvB6GZrSH8Lxt6
cUwcndwxjPhpnoK/fpF/8eM4FPihjmDER438ZTsTkaJk84RWkLjNPiJ2cqXnttt6lH2lfyd5eqc9
xg/6CA5LdkBEnqkKZHmGdv7zexdKHtWRTTwpFB6mxKprwgu/oYx9QzEAjmU80XAGo0U7mzwiJH7m
KyKEqyZZ5MAjzimAY5B/FUFdRljzPPAWGDow1cLCy+DD3AHSNuUmnGUxrGENC3EZxTq7ykYp2l1H
OcF7Y4XctW27R0hGPq6eOHFxcKahpLQugZ3zhyJqnM+kXFJK5PGBDFtZDfZnAqjGXfMlVHqDd4cX
thBTPpRBLwP5LhhE5AFHfANZnfveMcQtUa97TvXgz7LSeei7ga8tzSWrad0tBvwOdG+/u37p5iTo
4ZWuJgJf/jrL3Pllgo7wDF0IaLEPyAyAXT5wsMaZMWEyc2VxHGLoOFss14xj2ViEm9xkTsSOOD2B
syg+qUq2qWvI8OoZMJluJ2aGlIYDkHOnQS021j6QqWevwGC0XsrKeNN94z4w0GcPoMU4YSaKpyOc
PCuiFwwPUf/spQAnzABFt3suPNp8wfzzTpdeVn9DFS5vBZNGtBKwiM4L47TUHZXLREW6q3tu7Tx7
w3GTvPGp6V/j2bfhxiwVRdZhJaicMKXQr7iUSI8tFr8ZKAdoGwT/iijw5JxBue+a8QUx3bJ38Klm
jeQkvZdIksri1OfftOQVU95MieYmmiF7moSHqAUu92qpKZJYL32X3ZV9S26tzAr1aA2sNFbIOc1b
4vvd0xTm42OTGSfXuzMn77bM9J0m5JdvCW+PF21GJQNnUs4AaCbRdI671okCa8gLUPP1ZH43xzF9
H+gy5yDqmJwWzaGNbkSE+S7oFc81UITekO3CMrWOeFiAbfhdYpxjFaXqjSBtba0nvwurYAQEctOZ
ft+voergpmeCEvAeqgj0tLcsxXIzUTV0XRbW8C0jevoWtWhat4T+omfgay7mvS7GhtI2zJPrGTmy
Q1o0R4v/X1TMrbjDv4KcIdNEatXvutGSUxMHrWcCtKznhTvK96zqynHdOAzdK+dULcH1V6HomAxm
l8ZiDtT/Yk6EMj8txW0pvfgcD14MY541DvWDdPAxo3nZ/G04kbFhrlh8+CeAUfnJOcqnLOcV840V
tvWHFUOspJeWcmzscsaogpg9+EObDstDxm3fD1rTiT96laNPxbQNvBSycW7wfZxQRLkbogx1Tgb+
D0vLjdmHtjhjDAAs3mVWVrO2ooyJYB36cwADjN47XxX2i9ZG8o6sU1zPmBYqgA01142v4RKtk/Tk
rCe9hMdXOl/nn2oanjkEgU8a+fy9T1xAt5LBv/JDfltZR9heW9P8HcM1VxIlgJzGGYkrCGpZ6G2y
qILahtm1JKrBkAgXOJzUY8st81sb0maxsns5Qj6D81QcfIgvr0kxR3ghHBlyRUUzXuCoonVkLSkc
SVZxXOMnD+sZtpWmA/GiKpqOH5Oz2RV/r3iQFE0W2AXSCXSrGU9FEEWx/FyoaHqeMIjDsqgwOwcT
wHeJa8aP9SbJ5/xGLFQvbgTlsrcRP0C2pdqBU1ntDIHTwjwLFCUj7lY7agxXEdnkaSvtxMZ7PFOW
uxu0nQKdSAEWMukMzpl0rPHFgsyDxlUkfE84vkeqVepOcDPLq+zaDsEa7YVJ1bNPqtcLFEotxTJ2
Wxy7PDerVVJZbR3QQAjcs5mybp1L7s8uRuxBNqwhPbgng+UCH9TjZPora27s63YgVs+s0wK+4mql
b0H0Pk05TMRFkHIEHojFjzjZ496PX5AJkvk4lXb0PbFmmy56Ox2uVV6kA9Uh2I/WHsrNXe+wZuJH
UM28wdGIOp+Vvs8Cdarw0SVyZtTNrEG/h0PYx9jNelkEQHS4+WpAEXsflqFPxL5MmqB2W/VUKkw1
iG5kuxFEzO89yjqUExZfgJ9cZy+9Gegeh6CCUs6lk3tjEc0hU/D18fo68fkACmfVy1CdzWSO7gkD
+W9GY7ffLG/KUewx8upgZPF4YRMdvuzgIskdKZlq2FQITHJtx5hMg6LNkwfDrc23sUqmW4UcVKx5
up+MO7pLrgs27RUGTNG+19loPUXxAO6oG40QTNXQECdu0gGjZu/QBnSywW/YN8oyoICleisBqBHA
MWWgita65rHgXmqs1uA2J7ElxeS+j3z9GXtMPIj16HR9u8+80bsiZXC6zqOWh0yT2iWQI7fU0LCK
+NYv7GnetnCvP2hfFM7aApJkBfjo4H1KlF+oV1bdHo2EhAlcX9eEETLCY163osOh1Flxe4CRa7w1
vBvd2nfAd8AZdpe9KxKIYVRjJkHJEHU1WdRObuJem3u7JMgF8spv7qLBdV+TptGsvxcQErVyWlLw
SnT2RnZpceDZq3eF46Edm0m6PHFtWq+V3yiS/ZPFAyTtZ5LE0qIvY4NaAkvCq9PuZZmziFwwjjhj
RVeiRm3w1XSFt18V59VsEyVuxZwqJma/eQHdxMfUJXh1M9PS9Rmbsr7seVBwHfHpi3AIR8k3gTtp
JJ8ITSOwzKh1164jyycXBtE3h85VbuyDbexVHdnbRBahDoxWYiifYGlS9ukPPB1GKsAeolGTMTBL
l8BDPiuEUzSTnuaOucdsmqYzP9fIaZLF7xK153MrWYsUhqSHg9uZSccdFAOeypuhW3w0E+bD4YZZ
vMpurIbqojNtoQPIA6QOdSPck5/YFJrfneQepTnIRfm85g7fvKFkwRZYDGvlIWzylGZbwSYJdXZa
j6bwsrNykKNzaGPuW1w4lUV/6JgM12kkRLXrPdpAzqbZB1Ewja4BgK+hDmqFpaW9rxPOnYDTLaiR
9AB3191IE+XGw6axr0sx0UxaOJoGdTsFHkirLb95hU/srTzlJ4KZAfeYGk2DThojK65V1sfySqZ8
4niQEEtlToZhVg3p3OIQc1NxDVOEM5FuZp5d5iK88xYpnORTB3o0SCOkicvYrfM5mOEYptt+spz8
EmfK9NqmFaQxm+diHmSGdOMgTb3hoxUq5AQZdxMlVB11Z3TjFDCRhHv6nnsETQDSPiZ3+sy74agm
iDX9MrBJYDFE+CWLAD6urZbuMDL+rR7XrW+i8tIkQunK1HEPNqvZPIx5DuWmGF2yh0Zs180N2E+t
L7oBsX/j08fibynRGvb5UMRQ+WKjHrIgH1gXk/By5Js7Whr33dJmbBJzX2gYG7ZO5VUClW3bn/Z8
+PyHjA9G7PAEWhJKuCj9nQwYV73ZFVu4T4nFLUcMah86wDjrgL1L2a9dGS1FUHGmcF4BhoN6DUOG
EJ7LJgGSN127cspp/vB4HAxR5quLBm4b31eY189WmEbWZjYp1ngMx2qqX5Mk9ZvrTOHtva7FCVmC
WZtnMOc6J/v+Naj9V5L4hzCZfP+9JnE7vpYfrz/l9k9/4Q98vvnbaa1Pr4TNht8iHvi/qgQuAs7l
kggxsXziY4q/80dnuGH9RlUDO2Zy+6dAIf/tn7qE+I1/mjA6ogR+Rct25H+iSyBo/DTz2gzXjqLp
ghCqJdANBN/Gj3axagBBApz9rsti9mmwrz0OcKF/aOqxfRSC6I32+eTGjlcBDp3BSNPC9maWnc25
KZSBC9U4iHqpAYAP04uYwvFuxuJDj6ust/2o5wNHtPRxma17w4qWB1R4Yk+xjm7CvF/OVGfaG7iQ
08BGNJq3TsP/LiGsH2SvuO3j+zqXSewdWTQNJitBnDvb1MAmH9TCDjdN3A3PmQdHEtk0rql+LV37
m11YlBNFauFBS3WhvhJt5Z2lnDQcPlK6ODr9CKK7ZZlMH3pdL962cFixrM3cx0ygRm0EnEyTPeLR
SeC3JfEwu1P1TSFL6gE6s+8fNZmaYtWoWd0UY+bu+Fb0BbZo+5SesK7JhLnrjrMJuj/LOGfC8rwC
62y1q4ZdKgTwKOhq68gAUe5Ac14qJzbPUmUFhVlP16P77Mv+mjL11Zwa0woo6Wcjv9mxMd5E43gc
tPfWZvO5LPUmLM6WKjmOQ/fgwsK1sx67M1kV02zvKKb+MEJ/ODbt+FxXYXHo60FctYrlq0vVXyu1
i3zjvAlz8s511xx5q668WN1NflNv1NBvabWe6ZWJo7cUD3cQ1947ldAtSER3ejWL7oM7bLau2Rq9
TLZ+SRr/MArjWLQRG9UozG9Ha053djNVH6Bn7pyy/VSL9eBZ6i60zf08WJusbbc6ZCIn4dduG6FV
0CeScUyRHlkvYdVu0xpA71yEgvCZunXq4h6+cHOeivEVw/gMii7cN9RId3Xfc4bMlh1NelKcyRPv
d6qSe40LYlxJYROqsHjkAg5tzc+KTD3cKRy7bpphGJ9iNpw53oGG3ZltkLMZ+gNwpPRxVCGHbhfw
GSJzPjyfcPL9h5H0d1QikfB7aewOfFU3aMYcYH2ravY0+N069taToYAjM50RALK/wkD2VzCIfVF/
xAABTnaSTTGcg/fRr4bpltd6iBw4ZX10sGOB9aKtLSL63cTzLaHmM4l18UghJykTbJg2mseqifpL
OED8L9e/dnGCslLX+1HpJ/TRDQzjW0lbOpSwu5STQ8N5KOhEfdPDld/aSDpMkZk+6+UkqR9NXsyZ
SKew+5VXxcXKdPyjzvl5+ro/L3UMzrFPzmVP24bXLfO6UN45eHUPRzu+InZU25hEwGWRteZxodEX
fznF9CQL7VU18Mya3IX/UAswZUC7u0Loq8aCocbQFJ6X5qROEMtzo1tQd0qO99ooho1rQISMi562
zCqiqy7xiNdN4t4o7OjGtP1wXWe8lfit6HZzx1PfRdd/5En0BMOYxeYnFC7rPveWZsNZxHgsHaUP
LDj3cd081aUS27w4pTKltc8w6veO1+/GiffDTEd7o1PmwsFpYTFpjyAXxe/rpcOACq63B80s1V5N
obe1ytHaSdSxNwsC+raPRzK09SJe5sm/jbJyT1CBxFGd7uNyesMFQ8fmqFYOy504DdK46u407dIU
UZ74zubJZFGE6Q7ePN1fKU1i7sLKi8wNwLX3eMgOM24cIpSPUa3fcWNnb1mp96y5Tl4TaqGbfh3i
IwrURExGUCeoTsXN9q1h6BpY50AcRfX7yTOfzZaPo+lX+4RldkUOTIO85JAKHLVs831ZhmCi3Ly+
5sdp11O1JJeFLfsNvWvh3lD9yJgmj1E3RxsnHPf01Lkg75JH01mCqhPiBWjcyG/cjcN76nCjo2ZH
vS0SxszJwYM9dGH0QLryKW0UgmgsA+m8wOGAXWZ5qtzTcinJ/WSueop5fl5LtpEP9dhzV/eiNysh
xOMoxCQQHQg5UHCrxR12KonIS9ES8j4ODQcyvEErxh7jUPtManKKjTNcIWb/mlPWdaasvnurJmck
DYiW/14Ko1SBC+CJcugEN9/Ky8yGTWDj7hIrGS6rpM28CwHD9qHP3GY9KdZku8K0L2mV6S+LoUQg
ZdiS11ML+6trWyvgzu1vI2NuDyNi0pkLiMpbNSzqTijZ/LJlJbodS6egun5EzLO1GVAOSa558Nnw
2oBbFxwVu8lT7lMdofAWxSXn5z3bzx12BBQgvBgiLfeSMaNfDdwCHR0Nh6Ea9zJ3Pg0Wk+DBTTMA
T+1wkJ88OjmZ9fbgytNtZWbhlkXrWvvDctZSR3Gt0ZporuEt4GcYJuexm0bEWyzIt4umxSXUr8MC
S41lv/tgYJ7bTm6hA+DEXQDQbNxDmwk3ITHsx8jMqldD5st95LnJZgqH4kISNno0EjrSqXAxdizf
ouOYVvER45VxaYDQvjEY7l6S2WHOjDmK8PScvRB1oRA8sDvntmuN8rxIzPKRGF75FhNCuUsmlEmT
/S8FlKG5ZSIKr31qKAOnNMMD2a/l/b/n4N8JVgoP7L8/Bt+/x68fP56CT//4HxZcdmn8CzaCTfMT
s+T/HYJPZVDQlTh4Qj7inM1f+eMMLPgT/P78NcWfctLFE/6HAdcFhUVah74ltlsYND3nPzoBWz+7
YjGd821xLuaLAkUCxPLLignOZK8QpzA8ZrQJszgLi/HQGrFfH7z/Ye88liNn0iz7RCiDFtuACkky
qMmNG5NMQiuHxtP3ib9nyqo3bTb7WVZZ/pmMIOD+iXvPFSly1IJIUxJB3KHCT+o16ZWUmmy3EXaS
svXpCj8lLAaTMHZac08p1OIZqlgInDayRNRTUyPp0Z1tIyMywfSIQK6zCIGAijKsO5V+u416Wevy
JdVAffqUnZq+7FgVZGRFMeHgeh9Key1W3x6z5gRLeu77g4UohkhGFPNKsNj0q5xywtT9kjhysOcm
72bqNvUDWHcZ1/BEG25bNcZSbKQx8TFoKhKD+DkT55JdQOLQqkZN7lAo1OqdaXEizTt+KvVcM1Z7
J5TIq6B0Dpr97tZl+pWAnAsU2uptp3a1/mBDlQq9FYOnvGsdawtQOLygPVxbop6FI3vG5rBElDeD
vyIo0O0Zj8wzN3mHkAkqMWxgwbAr8ZLHvKrB3zOfNFourHoYu/IMMaGyUl8kFRnOkr78UVUY4WAq
FFrd/izkRv/tOkXNLZ/1hbkEE6qL5ClJ0b09WgpTgQ9a32aNCDwx/JbJ+g99GUgK/MnNnxTZ7+9A
PdRtu3I0HCuUTOfuzbVU90CpGfYz2a6yqO+t8eJW7N7uWR4j9VN6wkeJNCeHdPsnkzT/J5/URSf9
N6doa6+lsFN0LYhSHZfVXdI+A/oWR6msTqCurk2HMWV0VnOxn5Fi0mSsjCr7vF/CTOip8bTO5OzC
xXTMagEs48BV2AEwZUPAiFpWHhtKEmOg286VRwm31PotOjYtF2ivuyTFDwGe3sMU5ttsXhp/xTq7
MoQyXMkAhxgELwX6o8BvHgLMny3fL+qMcneTLeMmNBvdPQ3JDH7cMDFJHhKMHH3YNrNNMDIyTRRG
wnYfdDHY43Fb8jw92qLtxK4Tw4iIJx0HGQmXFcrekUVXHxASW6826aKITlBVN83Sx9NA9Bz6jtaZ
QrYf7XmtKoZ8SAejAXhMsxs9Wd2NoGTxhIlNuYiU5UM0sUx4WlHuybBB4rpftGa6Jmm73ucYMQK9
WGEouH03Xuem1hyffXtdUACXyaumkAPGFhn3dVrzSoT9WnHtkKNh7kwhyyf9n9hj7M/doe1084pG
pf1K6sT+EDxaoLAdBRVoX85Q/Fd1Q4NI5okCQ6qk8T1YRk1f7GLCVHaGwSAdvestdjm/JTDbbHye
l7Uz79yCb1oiYxf9cFh1SvruZRjnPFt+Uji2YiO1ZDBTpwL6PCi8TaQqiJnlyTenAtNRdsn44yme
cgPwexLghR55PokfZ1eLrlbWi0spqnbD4hABPyfbp67p/ayfWN6qw5OHBlrzBxYqtuq3N2/iFkIk
2RrGwV4P9+q3lbMx5SyjC+FQnKK0yuYznv2c2nPXAo6VEF69AaDWzawHy+4kXJgYTPIggCN2ntEY
m5EkLgx128KMNmq9GRiGvzh8+TvK54KYIFpP7WLMvTXPr5XAtGsAaZE4k6iSSe6KseFCDNklrZkA
X2Edjf/0lsf1cmOsNu2u1jFjf5le0tevVPxkZW2l2RTPLlELSzRqYyMvrOAzebFFv2WhRwunlbtm
HuvxQQLLZdjMXFKyhpsrtOigbnZCWuiTOvSoHNKds6+8jJrUSMiuadTqM+WXS8O0KOi4EPOlYDKO
BnChJ3etFx9dEgJmu8qLyF5IYIC1gS1W5y+6bFYnj25hu4+gXpJgnTY7hO1ExNriuiQKeKNa751l
7j8Mg+q9kjcVnAJ4OJjmkuHhiPx8R7w8XDSQBa/pajn3VNzMy1XUiyHyezVgw8ykO3UgCw+lcj/a
LYxeqReMG2sbL2viHtR2xsMOLN/6nNaRSQWQ5wAO9xaoBD/sZTo1Z4/jHFNAt63PhbTSxfdQobFK
soyAmq1k460veqzXPSl8bFu8yIRcGoOu0F6sonrcVAizTVKNR1y9v7YJHdZpDcdg3Qq6pZbSOHhp
W7+Waw6eCdM4UlHD+QOivJOfacJJfBzzaep+RGn0zaXNmoVJARhX/G+O078u+pTmwIi4bD8yNhcN
C5C6qSmikWYK5GyALn6KrM+/LOiVyru9jEVyxp+Mx1PkuUJaJDdcYMBfR7qb6M5EGEMGm4KhQ31d
nLWNMzjV640lX9+xtl3UgBA+yPW66wDqR4GAAo79hHsps62vA63gLAW8PcS53q9+JweAR4mXK4R1
VesDCWYmIv16VD0iE4vcO9gdM4QCnIRrRATiYELWkOptBArHpdG6n9a4qUE34/tlKqfk14pR7hnO
+a3Y3RxyHlCqyR1598ufUjHIW4MS/oWucFP9MRuKSCjz2oabtRZPCzwp2yebYPiabJXf/b5OuWaQ
OGTF9k1oRJreiSKZnWiths6NCYdYT7QKOvlXSK7AvCOJXh0l/V03VLZxv9WSlz4dIMM//P8a+r9r
aOa1/1sRffkqv+bsP6vof/6D/zNLtv5FeWqhtrKwKquAQv7vLNnQ/8VOlVGuBY5SczDL/ruOVsDD
srKjjHbNG2MUqNu/C2lFc/6Ft5NZMgY5RGkQSP5fKmlds/+nWouXCOOrg5faNNDUuf/8HP85TGZI
QbQhkuWdt7hIgwRN5nbuceBFohDNa1ojP9nxGWaU3qaMEFVZB7Su/UPmseirXb069bos4RRkbrQU
ijx2NyR1nbTaufd47yw7mdn/9JRe5tQNR5rX5sB2nhLWy32U7CdpzyfLrvS/RPJ94Ozyu008DhuB
ZSJvCV6Hl2fPiFLVpX1l9rzykyy8z515JDH81I7chvN8b8jFwldbdwfFQwXBJYMXq2i9aF6nk4ri
emdryq+ie28j28xkgyNGyPthJYKF7RzIHJBPIRkJ7bGdZ0DfOQvZzZPIWUB3rIUUz133tSLTK6hc
9yO2/iiBIHJqO+2JeVDkGc3dABg/2tTqGTlPDLc8SJdtT+IkMUwDB9e6b25UspGbPpxoCHYA9e7Z
55FA229ByuyG6uxiKsillLDvAXcRcnuvldlbqhZ+Z7B1RDPcFCZ5tO2nsEGZVITAgNTV/6p9n36o
BLbjM7LW/UrdHhAXtvmU4sYhSxwsHsDTF88NQT1VTGVJOczqtHikNj+ZTfbN+rw6FfikQmUkaL7u
THI5RvXboJoJBusnbe1jqirXtnpGSxNYFcqN8UKIWsC1Mn8RfjXGlkGOq6vdOoT+2A5vNTk/RBXh
pSoSlG7Is2DQHOZBe+eJqv3VnU66NzzWen1uZ0hgxqTrcTnaDxvJZYgIQQz29QFc2rS3GuZu87ov
hoIYHlEc5zHdfLlVP5iGkHxb96QPnADhAFRQO2gpGXFZ1Tr/WjxbPg6nA5GnEYAr8iLUzYgac8z3
Swl2zbHyUOaosIpJxdvT1jK/z9neAUaeymPZb2e9dsy4ZnYSzYZ4lDYRkLVGJqBx44VkxV5t+7ue
NJQdtsFveKbfdcMwfF0PRjEiOIeKQAIFoCCNRYIY2oq6LX8Yi+IvermrJrdffcaM5iTDQgR99hdN
eOTRT2JZ8Hyr9VjP99mLaw4vRd7fJa16Ay/dSO0VyJpVC3S9K4miMkJHpIdm646pXaO9y7bQ2RL7
azLlH3Ni+O0ZBVSiXLsnPBPdgXz2GqZ1LtQPZPowQnQ/FwOJciSJOtTAzP0z3AoPkBIB0Bk18k11
1PYst79vXo5jquBkrxdsEy3RcQy7ymNXWF864akS2r4cCatbD94GLCR72JKTBS/DIRSxzlwEKHtR
eDvpaT/2ah11wQxsPI5TtGnLDl4fASK4enn5S1Q+uMyr6lDLGFufT/8ZNFJEJGN9agbPzOxqHb9o
lFPlFCwG3W/5ZvRPzeIEbBtQJFQ3GluOCBQhVfc1gzkrS99p3ybX/klLAqiYbjsqf8jebW3nm4mK
gg5+bPs5D4Qd3nrqBg1Aga2BKqaQOar4srFG1vqrka6PrroqxK/IDXmFYTDN/0baY3pZZHLqMMWr
mYKZB08savpJEqBNZp27OkV9Ve3erO8dlHHdRwOTTcOzRH1y9GRHZ0+5XLXOXqwgEfxxwDJ72soV
9xO9QKIHyKN11PkTG7SdPSTGH9lW7r0K4UYGdErTdUhHE+uCZbaHBeWqtzO2amLXkUPUY/4PyytO
O9N4K4ty0Vk7EFAS951hfydqQjSHrKGWMD+fJk7nfOsGfAoy6TxfkTnRLWVddj3TEQP9EpNvpQqH
EZh4tHHfQJDTRwhlXctaclcjCbrFYZXNw6ZbTohj041T6ryPimJErCUvvGv5qpbi07LNqb4Iia2K
t9xah+IdQEv51W/aXZ2X96abK5emr43nRpD1xm4sZ5Jor0+GRhPIzGj4aKRbB6RFvNLY5H42jz/M
kdr90C7VvTZMvDoYZ3BN+Agt94xwjkqVesdui1Zc1MNSnAjBvZgUiV6W+BWKWyiQ/jj1+ynPw6QA
gas2D7PR7ybPiwuD3zspoqRMVCEn7bpPtqM21wNjj4h4t+oyYS0I0Hc8Z5D2IPOIj96gmRGtc54n
/o+x/7uZ9NlupcL3S/ekne1nSYa2brnBkmeD9OEw3sKGiWFqsKrOA1ikURwVAOdCzrExTtanQzTf
TidhYLdYNqYT3qKDnYyvNgpVSQYm5fER0ilWVbp81OW36zN9tDNxcdskArD6RPgEWc/IFIjATKsz
snBWDKqys5PlWjZKdcBAd8LuMyDiXQRQUkiR0yywucl4bEZCIdb+ryjLX7dAAWKQE71HwdUGZCuW
e4YApY8GLZSlxYi+XcN24d3bZvKH8Wc+EJYXaVP1K0flbCZDLGxS16R656Yfhrn2KBOzU9W3D0Nt
+TT+fmGMeEVZryT3NaPwcCJ9CR/nma3wo13Cq6O+mAIpKy4de/KHtojLFtWVKn/VdXhA7Fze1/zD
AcusuNekG2qLcp6s8c6RQ+5LqEho3vBlPyOL+hLzvShYu1o5UKG50qI0q3xvO0u7CsZ6CibKJa5S
BDGNNbyaOaiuFm/gYVi0NFQqfYjSxYgchLMhGtCXwVmOWzptd0Kp9rYqk7MNG9PKEOhY9EG1R5Kn
slQPuPWLeDLz5y39qid6uGyMpm0+QJiCW6mStNu2R1xpHxWtwwrITblpakQ3egdtANDWmOvN387P
kj32kIDkGNsO5/KiVvvevdmf0KyelCL9dQzoKwAvSxzHYMt2OnlkxKbhGlz9ATU9el8egJEtVQzM
8LXVu2htkgD75z5xqg+4r5e2Sfcd1LLk5sFT6r85Bho042EJ6ZsyZkNiWbwZ1rC3Ld5FUd+THsRr
SB8WudZSHwxriY2u2a+Er2Hl+zMUGHSyh16cGYZykmAFZpM6I2SV3nO/tOdbY1e1LzBGQ1KW42F+
64x+r67AAMdW5Ra890g7jauhOXSM+nTWxSS3+kbV+5Zjv6nd11RhNStSrv5zg07hL5CPE25on50H
nIMhKIUXj5nyUsFNCwlW1uO6cKvXdvbeWEWXT7yTACbBgtEvTxfCx+KELQ1m7ZD9yWPdke3jEwqw
46q8DRfkI+vfDuObhajHat+UjoEp0tTQXec6xjEqqKGB30uOQnyCVHyCdeVdlRt85E8bE0Fx6rNr
lVlhfjNZ9dmWgujckgfGWW+Wm92NuVoEKB5iHjWHOSIxZJkYT9PAlaE2X4vZntrBvfMK/LIdI2ZG
UKggHZeA9QRdOa0iJ1hYyj6q8n57R8hWc9N+Yj5oiOjTktCbp3B04qTnIp+YODPe8h0EM3vBNOwl
n8XeyxCvLQjQ7Gup9Qu+TvPDQ0hXEuurp/sJHACqBOfqtLcMYkPlZCBJRgUUyxhn7KPcFk4APc/P
rBWjOc/Pynqwse88zYwTb4NZaKkdNVElX5q6LtFL2Ob23bqNV3N6rdPZWKY8GLsFbhcC4EDTleLS
ow8NutZ8Rs2f7LTWeiC4bfnY0IH9ZgQ8ZsyS2Hekl5xnKJRATIf5ZVvRpefe0dm6QwlYD2gGsZBa
4a9ddjP0nY3SiSYWByz+AovoLIav4GcrR7luqz3g+U6n1zLdniudCktZTx0TN0J+5EjAbekjJ3tT
hH0i62mPt+Qg8faVLpGrcBfO7pKec8g2qQcctHbfxmr5bgGFpvXVG60/9Pm3y+W9WzQ2626IRDzM
cVKEs5D2M/yy22gbmFtvlgclkXsYcict3y46ajNOf/LdpND9bKzDyVKfNFu/r9j/L6IONrDprPl1
m7lXhxCRDNFdT3/nJ7BYZwtNmqvEqWkGUA6+0T/be7qH1O8J9+nsZN/3ZKei7Panli+vR+XHTqRY
90iFXwyVFO+mcs2dOhTPHpfsLVxd6uJAIMgLheBxbMDsiB63c0ecXYaIW9XeOnf0fKB0+n3dm99W
phxnzi94uH+wuUD8KEW8rVk4WFeulWeL/wir6BwWho65idBfUuem3YxY+tgu41thKL6djXdbq+W+
JbXfWWZ/k0WNxiR/Hb3xPKas+Wste4effjFXkBGJt1/5tcDUYNtAxfEpnCiT9AQm5S25gNyvaoiM
UPNzmruwLOu3rhm913wdh7Nhkh+H09rvyjFiRXa/gS3Cd0pwAWjDIcCF/2a3xmddoiFyvIzUSuWr
Y9op6+ol7ZYVG7KHLUj7GQfQ1kbnHPvpvtPhZzty38lORQzQBXNrPrhOKp86s45AHc4QAKhOW4dl
Bom38+Z0OyObf8E48hEF2lQHouCOtUKH8pYTyxunsFv0L1UgIsCL9kMSu9w1kIZ9uVR7Bf9pJK0i
MMQQ2cQ44cGg+TCciYTNpadKNL9Mp+Yc8Vw6fGt9cjcD80jzTHuvmZWCKGxhthAxeYoq1l24wZ3I
bBL2SS3USv0RoEo46U5ozXnYjMZP3cu9Oy9P7CXeWwp3YlQpleiRICB27skrGVAP5Yto0LVUVxA6
3aPA05lN015ia6PE2bXpn3Ej0XB+G0fhXCQcAhTDdv5ZFK4MyZGCBaik3WNiA1OV1cPoeOl3kmbq
xLFdpn8T7MUXkroEw2RWEQeeKAWQJQ78N/TcjNGa2Tikk/DCNXP1517T2wdV29RzUfDsdaIzocBk
41tVE3OJf009lI69YjSneRbbdukqSlyzRZzUwwWNqOdTOmoe4ExPtMB25j7etrHnrlAjuAN/hJki
UFLVRDsUlYY63+qWPaTdMpaT+FT0tH4BCKrQ0CX6n3Ipu7fe0Zw4hS4beYmTxWyK0Omabn9ALEx4
PWTAK/jseS+Ebe1Fx2Q2xOZhRGnqGi/AyYFnKgBtsaElq/5obQJnDdUvbQ44NwuRvJWCFGaXsSG3
QHKHJQkwMjThnUDpwKVB0O+Zq6XoYiffymC+jTl6zCyXtE21+xq9ybGqSeqL4GqvP+zHHB+z/3Lg
BGoOSZ+uiB8S5bgNuNrlgB2nlwkDg0yPULyMoZo6yxtxktXBKvTlvW+d5ZYW0HAB8GM+2hDlfwX1
VJB5lgNIdhJ7FXHM/YLd8qewmIyT04VMrqnJhe3rBMuDk9MFNXyy5lzkSYoZu93iIU0W35GJGys8
D1/J2Nuxx4D2Dwf5cSpgLnXbpO5BpQ2kymvm8hf9Zvs+TBMhgjq4wmccBysZ6LV5NlBwtLtGmGI/
Mf3eq52pBzBGeIck+nVrAicKaZ/+t6ueXe5D/CNZLiLQItaFLStK/0TBBqgxkQ4nZ4KtcZsvksJL
YNQTQxgoHsVm3dno8f8sME2eAZTzfZEmlcee2ioR/CrxPOFdOzV5a6C+QCtdaeqpUDIIMRspAKGh
mPw1s9oMV8ds1c/ESsePFC4XZ+owbFeIbDQk7lyVfxKCGtFjAuQIdKrbvdMNQE7y1dh35kITC4/V
QkII1AkYnTGzDxZDceisTJ5k0RdHS2nyc0559M4eZz3ko2GdlCxjRO4IDzp0o+viaPCvsr0fOjMq
G2lRrgPqeKN/anbtLVBPqA65L3VIOuPB8uwrOK6clZD3uIzNly5k3ElBkK9M4lTTJ2gomoPnESZv
hT8DxM5u7UcmAKi3XdcvK2s9kQXNMQKYhVZpMdL8H0Bv7GaALGjkp2cbFX4gXUPF9kNfXweoUi16
j1qQ3A5UAEZLGxNA4hgBe03x2Mx1Gqt8K6u1TgGZ12NciCEho6oYaXYSfC4xpso8km6LmrRPsda4
zvzlDs3bNHnag4K8jjqgPpUGRhCF6Aqd1X4ASSO/3kKML4rpPDZmFVVufUXAP7H32oZx33TdlMRy
Hp3L4gxdxZK/H5+Suv0sMJrwpsIJPOCb6k10ZsQxEJgosxPwaKsMh5tNHuWdjNvF/GOJAS2mxvD1
klg1nqQV4d2ZClkL6xXP/a4yWNWS7YMeFTp4d3PjitiWkCN8o2XjT1I5M0/ATgm/0QUm0VjL66xS
aus6vRTFCBjUtAWpuiOyc+P0uymsFB11YZCBByTGvpYvSt+1pJ/y95LMJ/MQS1t5JpZi2ud6ckAX
7SCqVMfLrLduiPNFfzbM7VZ6bO50mE3Q/4HhoAplSQ2DIC/a/rIIs2fjaFpnvRU6NIJJ8yLIwlSl
lrZpDFWG4cBQJswq2kB2QSEcfTWWzjT+0boxC/qZbji3bVQfXRN69hQpKXyabj43oz4/6kNFdz8a
6vLtlMDs8ScZ5B+vhYX/McFJmXOJYzMrur9kxKTRhmSw5KdIbtBlK70sVboAu+8Zl+h6OnV+C73i
aK/NA0lXLcUPRqJr6Rn6Z0IP5u2geZBtrSzI6jAYnAyNExvs7HSvOwBpx+6laHoGi3CqtAllWK1g
KOmIaDIaGnrGHSZfbz7vMMXxdBtPgx5vUswgy5TmzPoeqrtTHnXOWlqb7NPQlHRPSPkHq9MHVsfP
RDn+coz4M18lZSl9OKkI0gGzuYIMNs2ZmND+nREYf2QV7zikypBYKaAPec6z1JA52ti+ArbYomSz
ymTjKRXVuXM+9MZ8YpKkxULiYvNK4wHNNIqcuYkrPFh90Sj7DK1C35VpAPVluDJneshqZBjMVnP1
2cAHfG6s4s/C+acBqwIhbpndeayV7qooDNN7MpvY7vGLBCzZQkyZYlfB0eswr2OZD01O6J9iBVzF
ZWD78zY5L5lE9tvDYx7V55X5/G0tfL/0VA6WV32Xpn6nmk1LcggmzdHF5mbla9SSKfJt8ay0nMqB
MZb3ajH1IdZ8XEBGMDvzU2mbQ7xBmn+cRhUtirmcwbS/1Zvx3Q/215C/9AIHOahz3ERGXDpvTckG
YlwEM6ehKv2kaNdAs742z+ZLzJyXWfUu61LBCmMAINfJZ4q4IW7XGKawWWxBfTTMxqykeZiY8k19
u0drH/JRI4sTQbB9qQY1om9+XVaHe70yJ190+RGFQIXIecGhZZqP/1AMUBA8z+N4L7wRC37OwGsz
4kylXwAXpIbZWv5N+wkKyUAEu9rl+4I67cy8YU8aWHYh4cKMXLashlKLB9y4+U7z5F/DpiDdGmRS
DIjxoHMY2BO9spitJ9uyjitL8qDLHC8cVI0ued6z0zHfx2aiK2hfSzuN6Iu6YHCrv3OWz3GZtgML
5TRXyUOolRdDd+vDDISmig1b+WBycBrhZO80d3519RGH+LLs1am/dmvzg3AdHJSYKdGa6rdPcsZb
6i/O/ze3G0l6QeHBE59PO/SsWSzdtIiYqLzMGVNzNemuCV6FI+Pn7aJkoouqOQEWVEL9d2wS7nFP
Y8dbPu2yPHiJxjfHNAw8V/PMNB7zbqUeIaBCGl9MdL8Qny6EIuaHG7eruVmIdrqwmgurcAObsB1s
vRurhlADVev45oTfTMix+J4tZjnL+2oVSVBP3rkYN/2i9IDcCqzD12UEwzOodLGpd1NjNSbSnXTd
LZjs+ISby527nduuvIo2c8Ml0Z8dvXN3N3LZ52il817FFXln1AlqWM9b83s7J9JmMmx157JZw+n1
48reOmwK3vh1w4fFRb4Q/pT+2RSRkbGbuHeiF/t65HFJFJv2BFq9uuWJn7Tdka4ITZ9AfeXCNL7l
pxuFwTvh9uvZ9golQsKO6bc5i7G+RdGEgD2/lo6BHWMPhZEUizEPj/NgEQeyzH91zuWuLN5T9jAN
6yG0s8V+Y4rDiSZ88hDVME1H66LbvKctAofeLH70PI2wKO9wsZAkMIuoNIqXTg72oSSw1dQYVGuF
Ec6Kwi8Ju6BCHyeMl0zBKDJiQ2EeTXhs371vhZeePSfHzeJoeB+5VKgwdvjM8lgH9DaY+bEmGwPo
KFNtjuiUDhea8vRpdfjVICLOO1G7LxtO+8nJThi1j1ru7POyiD2cMk4BIrPp9+mMV7oQ3TnDknA3
q5rwkSawzEE1RQyP2AJWGitSKxRoKohOxkV8SGZXTUukzXYAkFtStY7WXvPOtQldyGzLgrB1BfZi
i6XGbotnyCZvigEQq/X4uNs9mMOGo/1WIRDGy4BpHEswnZWk1J/VpyzPXpAzIver0wPSvsO6iJOo
tYsl7ThnibVj63fKzPnIxYg5MiNR/LbXRHJmtEFu0oo4bDfywmDiqHqnUiN8W9+st34beHLmmfDC
xdKOrEOeFa/y0Y6BTlW6DwRMgDdRjF8KPknU2C3BJJVN8rlF3Wa8NqT7zr9dz7JD4dFPtQ2H45ZZ
f4fE/pQg96Rjgg81NBZYNQNf0/BeGguohtXywurJnTFtz02WfTWq/FAX1gqVaMMRxcmc3HVTya+1
s29KtNSM8sQl8IgO09OUnW6Myk5QnlE24BVs+GetXrviiK52Fd9DnuFyT8YdIyq/U1V0f2a1B2SP
A9hl1FCge8IPiUCuVkNLi2YbgXi+7T0yp3d920AfVMUQ0PbfVUulBaWlsenKluNCdl6c4hB5cYBB
cs1pKbAkp783beN7ZNsx9Up8W3ESXF74ti7SoEu1OiC//NPKm2uen2F6IjwiRhthFw1M2Tx3fAvn
rdA4wDX7WSv4+UDohemmSgKNBtZprw3PnTUhPVK/80nOfwb2h5HlFPzjD6qtODviaLw7x3Gv0kp8
mKD3ZIamrESq1+KmMTM98rDt6Umh1thvePs9b/ySPF+3POr5FV/aLu9chtSDfVX1ZL/hJuOPxcxU
WWqk+JGRC/Ooc7xoj7fQbQQaxW6T+Uu3AQ3IZuPX3qIaXid+XGAoQZ0m7zr0hLl02SzqCVBXlo3L
Aosj2R4FJYippuydWZEk1W9ilz4TbXRm6jbH1kjZylVzj6br02nrGIJx0I3I1bwlIehKnJK5OmEy
ov1E8xwQrLXPayRYLXd1ofblNxdKAtzUbKNa6eMGJ9G+bxoZeDryYLoTioOqvufVIn+w2R7phXyS
ODyizjacRNJsggYw4k535mcmwIy7xnYvMPxr2g+F/75KIcu19PY4SH5wBFzsUr6ZHgSd1fD8KX1g
I+QTXxUW2i0+pEf9vHbnmqKweivn8aAJFimomOjfx+wVtmpk3FwA2aCJRxAv37NRPhJYt0PnpMK+
Gxg+ZievRTCgJe8ojjEHae1v1SBHWJUkHrhCfIC1t1XZytDfStadPmWXKtX+jIXdXPQRm7TWmyc1
wVFWGmgZpjT06nn9tNVKvmX4kONZYfjnMBQKqBn3w6p8LGYR1mnHiM6aQQnDH5M5ZiGnOJrVT5mL
O3LNfG9NuR2XZ3CCgavOT43WhFIffpl1ss8EGev3Yn2Z3Tz7HKf6Aa1oNEsG1O0UFpNCO+R2J3cY
Tno7PtTbRwL1oiWtTW21nVY6V8Z2sZGa8Siy8KaM0XkWhSHjhfgfOtOV07l3I6OcD+XAmWSsfQB4
9W6A3Qn6h//hDjAPuJqJq0OucM96gPg3LVoa41sh82KXyOFCPNtZcsZ7ncI47TrpoBsYWAM/Gu+N
ugN38VoRjZOw+PPMJ9LwjsOqAmq8lQLmLHzubDpANXBrbkRXeVe6ir2yhqfemVH/rLFmLFRK/Tlv
RMQtG7jTiFtL131l2qtuRRHJs5e58bCm3yvcgZsSVL2l4vD1YdyEzeM898zyi0aUuKesiKwynx3i
o953b+na+UORhGnu3lLQQHM6WvprJJyyidH4i10c6PF3soKDuiFpSobkIO310msZb5aOf65I3jBP
HTGUuXl1pdyco5wt8ZKXyq5CcyhvNEXleaj6UJ2SsBWsdjf6BoPeQmqsDfQTNOpDa6O83hQojS0e
vp4f85axSOSOmvrWBNh2QwmwkPrSb7Em+mNFgqGAKSvK6ssqzbfJWSES4stcmO3b9WmS3R7Mxw6d
aXpV+lpgl1HXJXTUlTl93q5/oVzo7MrN34XMwBIbXmm1j6pXPG3W0auHYC31p6ye7maWJhzsko6q
7cPFy4YwLwpkEU3MqjGlO1foo12e7JX7May74s4ou+2lpzy9xeMwcGWcYibm0Vrr0CXmbLdpaA0p
nLBMPXnl9uRiDMpGFOYWSvZ8c7tzp475HZKk7b6ZltOib5Q6AufJv60p/8XemeXYkZxZeitCvnvC
zXwyb1QV0HeMeQ4ygi+OCJJhPs/m01Nvo5eg99qBdtIr6c8vs1JMoVUNvScESMokI8i416+7/f85
5zv/D3TZKdPxd9LXyagmBclqhSNZ2ir8Bx5bTaopgoWClQZU6+2cRX5zdEuTfSuDNv/cAFjwt0k5
B1fTUA+cACl6kvsxR+r9/0DUsNj95SfmGG6+1XlH/NtTNjyN0F4tdT9R1DBZdiDG14o46XVvIehE
mjnZCeabvCizh6awrG+s7dVTbqruUfXOeEC47PqdRUHJnxn+5L98l+Tef79Cdm/921++lz2/SHnA
93//5fqtrch5/fhX59/+/Rfh8ft/2C7XND6AQNpvXOmDEPQc3sIfDQInAyUVAQQQXU+KNbP/u/HS
Wd2a7L9DsDM2tTm8r7/ll6T9axDYOCBslzIYOk7+pf6AH9T+n67lgBSUcG06BFjNcjHZa8L/pytI
LaG2ylm/gfWwlkuovbK4qd10zqiIM01zzlJ17XbXfeHWux6wFQlGHBMhjnqOdQS6k2Oe0LGKZdjR
pZnZgvRtHV1l0vZx6NitY1ZwZ9F+FNO8ZAwYLLdhsI+OFca4tRzU5nOwehPVUqTjA0grftOFzWct
syp33F0ksI63u0YmE+eLtGL7iAtSUoJp1JNr6YqYdxzGdl9e45CQ/XAw2HRIVcepye9mHr7ei+MC
OSZ1wr3nzg8SFtm4Xu0Q8BTGnAt66YKZ/IWZ/D147CrgLKeznBiWtu0LLTtrNar0EM6n2W0/CI+s
RhNXDu2j57Rh/RAaihBua9Isr1bDlHYejBLRyC4GGzS98vVbWoymoWhWwpcpfIq2cNipiXP0EnFq
IUnOUNhbTbfzurI5oL3OwcYzqhwOYP5UdRsMlQ16lVrQ4BC6c2ad9W3h5PdVSrMzmaUGA2zc9hTA
Jl7jnXWugmjbu01PxY42JDSzPCNHMCkve+mglV07Ecbz7di300dNqMF8danjLG/AxtriUiSdfrI6
h56cTDnRV2E7XXp0CGuOz6yKSCBtcA3OXbZPbLUkbwVRW/eCySlX39mIxukLhbxLexvUOuwu2U8A
ZzZdFYIVQiZwLgoOJPfEEWp1IKcxvRcSCt6eBgksPSnm4Aer8jhIu2Jw2YnlvWSeXsoASIAmLIdj
yidMkDSCA9bCMfWLVybl41J02tm1kx6eej5qGc6BAUg6T+HgLpCnG6Prd0gsKpscGMHUVmx0VcmP
QXIU2mb2MDwmDnMRc1vpQauL7fa2DUYFeQd9euzTfYBTpAYfTIKt3kaZ0zJ9NQ38hTKZyW3bSR5e
9OSjwMnYiUSLZPe3XPelYhZegPSIDYkiAbAiKcPsJjWiBjkm8vmZgEN9TU4nSi8gONOJhp8j0bdB
h/62ozAxgfBW++JLrkyDMxBp7wM4jXKOdufygbEby/Gvc3AF7m7u7fyBxiahzsfR8rzjwIIL75F2
Z32E+NseEroIPQAAVf6QUymwYASzQrnRSWtVBx8PA74cdIKFuSSjM9gOJxrUvK5vUaM8nrE03NcB
A1c9V+rMRLV4JeZAGMzKq9BdcPlFjXPetUFQ7DyZDbxtEp2iY7w2abS3x8GCf5DmQJN4U5rkfGSD
02JQXMZnBKi4QNmS2X0cV6wi1TI1DfJiDeDDNWx1wdf4pd4V0URCMS/ylS2IpQsqUjNBxshoY9gK
Mhyw59TcQU6Yak5fTRWIJ263+pHHdDAR9zYYrWQUje5Txhp8PCYGvf4GKplhWRtluIQWfLByK5Gj
8IKA+olfBry/gh+AGlWuR4tCgoU59Y1XeRzvpsp379O+p2FqBF9hwRVGAOYHt/a0Zao3MTZVfe6O
hevzghfozsRYKJNK2hKysk5wzB2GksYZ1gol2aC0hr6PkbSbyvYsmaqhOyRBz9QCJjIPElYjGIR3
AIVl/UUWVXlpu67r3Ml67KpDJ+bC27g0W7KBn6zkbWk9j3KEgDu5nHyMM9VSj0yo+Ec/gs6VZwN3
+fozAR58YmCyGCOSxvXEVdaXJaVyoxD6aMBkv8y0Ej65zF/5TTpa9XRFL9qy7P1gGAK6UEqFbjR5
Ixd8QUB3mwwpyZNN6FPMfTOSOpPXHHCDmY1h7ctPpgYrptwuM587tlv9gaBkAyp1irPs0Yto8N60
lu0kZ6OfCO/cnfxpOHgape6mnCr7kaGbilmaC/30IsaQbx8SFcj3IXawJYUZHKy9aLPMAc0fj7x3
Vk3/SuvAPN+5pFHAUXTLgoHVkJvc0koyud9hUrmIhZjrFvz/g8j0BLwFNwHbXTvOmvkuTvFrw0HD
M2rYNyw4m/h8LnOAd1UmETrLpo0NZ3uVBxpDe7YkSQ+oH13uyksLq31XWkfa2YZR27JumfN2dLbW
2u32TfYTrnEwTJX7FcnafibLOrPpmunvjUhQWRBMOsRW2QS3rTYzmx5iXfMhyJre3o3speIzKgMI
8/Hky8ptOqSFuRs8FczE4IBdUKjTUtYNTUxIXDacTNJhBiufyQcyUKbf1nJcIH6xNRA7CJHecgMx
DQ+nmwILJMLjwgioDM+zLTBhee+qJIB1kEGq1OfowYs4eti3M3hpaeehMavYHBdNsfJLRok4UaRU
pwnkO6xcDEIQCWMFRyJMi7j/nhCBrC67zPYwaEImn6hGjjxL9W9qKQgjsrrvMaaJIXEVoO1mluWn
NE8ndqrFovyYghbe3Po8T4mM58xMtJ5PeySzeL4upyiI9uSUiuHSpV5IXXQWyL2jK4uEN26JW9ud
t1S7Udvs8pTroi03COVSi2LTp7upbFGbDP3eNvgIA9pPYJuwYBXDcZbWBEEmMzQbn3Ppau5Ncg6D
+DovHMv/0vTe3F0Pwq7N7Vi2LL5ooaP+/XMtndq76oWSct0XWP4lBet9dqf6rCp3YTMGAXaftlqG
u9ovrfmpiVp7oPsRTiVr27ZZ8Mcn05yQ/tRNwAMtKdr2wYsCRi5Gb+18VC22kcu8G61y73rEql+j
0KuaPXSy4ElIEV7zwkEEWQK3fK8DEumruEllwZfRo36B3uxIz+sexHcvEk4D7FFj0n1v2dAX700J
fewsr4Z8uJqAoWTnEaiThEgnyMy7rKjZZGGIhe2Iy6OML2ftuMXFCgElo5iVC6BdrnSuQhuV/fNE
NPCxLUz5CvpKyGe/EGkOfxfw57FeKCU/03g5hi004wF+KdxaeycHHMrn6CGJ9ZTnOSTPMay8glhl
0ST4dtzYgXPYx4K/VN+MDyxHovHHFPYnvOwXIf7bwWf7t//sv//l2//5X/8b80vSMi/+NAOtX/rb
DCR/dUmQgWPwBd5FakD5pd9mIPUrGDLXh9TgeCEfSnAM/wVxEEw6rs1jDN0vkOsc9PsQ5BJLY3Cy
+VKGXj+AiP4f//Z1+h/6e/Xb/N79wz//jCInsvbHMTqAQ0QbG8gIyhfJwnlk434egtLcgY3cEG0o
It0/TZGGWrw10JvNU9cHNlncufYtZGUyE6zU0N7lQ6eNBMCCciaKfjeGmhjDt4mahyg6xHXtVd/G
woFvjKSvyhfO+ShEYdzU1hUaMPa4Hhn6rIzC8m6Qg3rHfJoDRoviz1S3RkCz1+nwnLj0zOErHTHY
RnnLQacWdHpQl7UuTvOGUqmOUF29czM1JVfQTLgX07NqngazpA2ZeGG83ULVPBL1CHbSdgCBEuB1
aCWzB/JrrXCdHS+KyG7xiaSkGYQlsheJ4G5udBWKs8BzC8BhEI+iTd+HBeSufpw/4lLIeygskCEW
ZeIvboPziklPD1eKgnSSIGHP3xe7uhy5N8a+N6C6ph41Qr7KbCKsibcAG2dRDEJb43YOemXEJ2mS
pL5KagcgJagCSbhegG+gpZgjktnS24GLLknd7HLOYrfG4ey4n/ImgAdZUc8J8bSuFkYb7dXj+VJk
MGFIRFr9taOspn8vRJcGL46TCCTmBjzjFrAwpSFehfK1oft0DknngUHaEzOictfXeIPArToZ1ChB
zzt4IJtYx+AIksVUYCQHA/T2ikTXiPzaCX0TwjPjSZQ78M4t4fRPGHSKYusQCmOE6e1qubGYsJ8C
0gsFZ53Jdr8GeBiwvRCbVngJhNaXzLStv/UKubAvb4FpAvVt4u6Ymg5ry0KfBNaT3qS85p7gG9Pp
ZW5508eCWJ5dsKMFoL3C4gwkB9C7woezxL21VTmM1mCpFXVqHc6UTUcI8BNwJhouhIii8xF3s4W2
GUBVNaNRqDmkORWU9t7NjlJwUUDS7ZDW/MBS30bEjImFXQ5nlRSfwVfoGk6oedxHwSWTWKkPgNLD
u0iPy1tNwLHbznYUInDCquw3jFycepfanb4oHDYPorWDt66erJUCoJnHBtQUfRiNTXJgdpyMZ4oe
ordUhAtxLBOHn2jncJqtonLGIzPF92jqoXtJraK8p84eo3VYddn3lIqpZlcVY/KuaSODjaEIlI5D
O0Hr7BCm2g7OJjIbhUcdqIzljFenpvu9LfnJ2MM9W3FafOJ3Yj62kzbe47rpHzMasq6KMF2Rszi3
mRnSEtclsx9Ef9RwbXZ1Gg6vKf1qyGrgnVmCjDkizBjX8kM0sgIszod723ISx/6dLQx5EOH7z5qG
9GXL7OWlh1xkOe/H3NDrM7Vs1k3ad1+zJbBv807T8cxQLVFA8sW/gSmgx0PbZDbabNGVpDlpGtxG
OLzfCigbFkkDw/TauKQzpADGC524Y9ib2wR2wcKykdMPI/6FT1L91WZj+O5MjKMs2I17g5kF8buE
g9ZubciPI31idvG8iJTkE/mOXJ1rVvxXmWXZ73kImZaDEjyoHVbI4p4/1E23eVtaq4ArglvQgfT+
RcrjohN9c4l50n+v5mYFtzZ8Hfa4eP7Uga6+6ZqofmywfKBDzEH5rAe7f0AqdS6nqqEpyJKZOFRB
ggUsoMH4JSlGUGsl4I8Ge2jSkCfoOu81T/sgPY8aiyO1pkD+3mTU4PETYwvaOI0imVQ3dnMdhH7N
BsfOrZvGCTJspGFhHgsnmcad5In4aMqaLszYA/zFz43YlVjxQnliCQqTrISw0q1Km7a49oIie2Xo
LD+RX2nFtuiG0d6FI1l6HFx5M6KIpslV3XPH2tIFFkPy8SvOLg6qKYxcR+p3mFclnGe48AGpU6v9
mrVFOl8FJiC3G7Zp/h13FqEmGrajG4Kn3EuXhPNSYsx45+gazLOp+FtvJOVdDPlxHH+VAUc9WnIG
NOm4nqHI+qYR9WZhayR3MmQ+AzkQqSNcmBZVdEwxIwGVyD5k7ZtXB6wYfVRet2Rbre2w2Va+5zy5
DuCmDV5Vs5r4BnndMR4M21xVZCgoxfOeWS04D1wp2P7sKHa+hVHFzCjtMn7ROneeiskesWm7Vfcp
T2bElKAjliqzCZdjSnLsnZgAEUjZOcXrmNOXdhRuhbBqvJrLakp886nlbcIKh8mv2PRzgIalmdm/
9l1cHmPHpzLQjVIFejHL6ulAdZ6HHV50bKIw3sLH4f97AJEVWyx06hYbN/7u8aKaWVweU4uQlKd8
2OYRCVjeFqhMt6VDcoc5Mo6tXcvPXOBascezvsyckDonbulURdoay5NT1gY7NU/DyWtJ9fXcRbvt
qNSc7CLljJc1SQn8SMvag1h2C38fmgbiZdPDSUF57itgaoTl/Jega9uLnC6ADwGiB0+gyKP0rCbH
soB2ALHOPN+TqSjssRh2DKHLdITB1ItjT6l5d22oy4iIetXOs0gb63sHnwiTsEMgcMHVRhpGriYt
bk2Cj78bUZcgKHN1LgUCGcJDGMr4uHYaPRUE5lFNWT3wUpV5jnGsjsERGcteTeEFdtfSkd5blC2I
UsgWud5VLJzfdc2ejUFmxC7Day7vI5BaHyXo5gfRJ8H3liBPvyu6KPvA6Y5+mFasGzZ1jjOnFqb9
gAtivip7YXQeaz+9GyZqNHg6iYUN4ZK2Cy97jzAZdySodSezr8pdLNRqp/P2ApY3O9i0aEPM6eNs
to4v0pueQt+RV1Nx+QyRyr+6geWMeyP9ftzLiXznRom4fuvg8Me70enDr6NnsivWMw5hG24wl1z/
YLB0sfTXsa77+khUF8RNaJRrjm1WTvejCpdvoWi7p6EOiwT8LOAohyWO3pCgw2Gt265BIfY693sd
tuyOWieeboVbk2jyuPspLu1as89OSwruYzGPM2nB1H7sCbJWFyYWdXisLLTeBLu+t/NYNtzmLRVz
m4RryOFeo8VNWvIZBQNOOtxAhuTc6AuUs2RQZB3meGQHFy8EWvEbqsu2SofnpGYzusX7m0IHW1gG
lFwxHEaHoL5rMw4QO257pb/ln8fLzkjziplXNdw19XgpOVlgjfXJfW/8McSFCHsxLY/aD+VnUvF8
NAjAgDuaJC1Z7jxXb23ID3XRloIEMXV+bwHryAfNTC93Qw+7jENMpx5pKtWYkCq275vKtWKfz1U7
Lxs91SjgAevQS97r8Vm0bvgRziUaa5j4rr0HTZWZo+sasoJlFOBfSg2r+qVnTKfHo5cXATPmq57n
FpaSXZdPDXebRw8HeoICDQ0X+8A07+E5pWe5Ze8D+lgJhvqWf273Mv/usDB/MhiS7LPM6a3Pkyed
z1Ejw0u/G+oWiJKAHscT3WSY8fxxZRUv44UGsMaPYvQabknZp1laWd/T2ueEgMsNnCkBEnBwlIbG
MRCIpD1CDZ+t7QRjVR/CUXhrK15gHgpgXmv+21+u1NhqEGdLBOonTgd2NSGgGLpL/CgqDkCk2oMT
450/eF1Vo/awjr1rpcG+RJyY5kpPJhz6wyahrScbNM74olE8OU4a2p9T9S+S8fOfq4mbv/0VueLn
UXr9/T8maedXhlTBLTV0qB/4oRj+GKRXVdD3maOD0KZ5Bl44X/QbDVFQVBb6fAXzt0SGDJixf1MT
/V+l44lVQfaV/YP98g+D8383SDvij4M0YmLgugGGfEZsEC5O+A88cIkWPij2vdz4vSk5Dl4Ld3Uj
nEaUh2WW/qEDltXg1uGIm3E5oXHiEhyr7yO9x7i9WHd/dQvBTSyG/R3snLqtSCxNEUZBPH4Jlkcr
LYnvkGmNgbM0EtieUpnYUBQ0kfsolXjqCZ7fxA4Qxn0Gs4wCllw18pIiLTzVo2Etep1Rwuvi061q
PMsj3/JsgWRebREBqDEIqDEnkuLRDoLqwJr1fFVi4jsejzwV6z7NsOv5OrO3AI0UeZ3Ajj/LWGcG
4ilb1ItuHPGe1C1w7g0aG7toTkGHSdT0Jk98iGB1TO58OTH0F4ByfdDRnP6SDyJU6YNJPdpz+RZu
t6WXEya05rMfHwjdN0/McWHNub2NnqO4I4/cehOTVJN7Lue6ru0eJQ4siwbXnsUBjwm0Sw/cHt0d
bSuJggn6YybbxpTfLAuP6MTtxAfCUWuIrhsUNG+hCPYYW4Vb7ZkUiIG7xkzqtigHWjiEFykGF7rM
zIFzevMeZhwhN2XWyXkDlpaFnVWb+lPfOEV1xK5r19CgB+3uPdJQNzCSU0U0jzTfznLXDkQ9qpLR
P5+jeS9bAp5HWq2yBKc1e41DyNL2S9qY8TpJpfkOllHml16bNv1t0lQpzQwAf9hEW14O3qMZgv7M
DIVBR2D2BSwS2diFqLBZj50GlXcnaGqhlFWZ6GOOaGQ5TryiVKlTCnafDHHxpfK8kVk7HNJSbWq7
CabnEdoWvTVp4CTHXvbscRakmOwAG4xGGJxPLet/dyjuvCmIyn1MgSztDZI0cZABesRSO4wes3bv
fKmItbyl0qPja1qc5s4VAiy97LH7cS5WcLUjsz7OG5VV1IVSKnSlBq/Od3Y3aMIOBG3I1XN4oRMO
wjhWIM7fOExM4ES3nvH6r12n80cY/PZjyQuE7bof4mcWSObRDE4VHpA/dbCpiow2oJzatG/p0Lmf
07Eake6YD5O1aSl+t4Vh5mHMtreh0YiuDuoXrVeDKF/Y4jsvWQMwf5M3lrKvkYGcs14k0ceocwSP
IdffSpbzDz2Hubd+gBeyGVkwvJPSdj6SvG5fpRmaiy5p3WcSf+WrjYesOQPgQSq4bmNI/qAVJSyc
sJwuYJNYs956vgcRkAXTrHY9Yz0XJh9IalhJQL4GlT9bB2ReUsJJK6ktVdpGxqmGAfyHBd0y2wR2
itk1ItASb5Sllnmj/QaypRAJ2k4TpvUxYBTbYnFwgl3qifwOdc4ZONw5CEa18GNidmp4gVPTP4/c
Wx7pU0oK3KYt/JNIzea7f3qve9EAxylGecfbi1rQCYJNcd2+tymj4o7TY/tupQ0/VIvtX3BtOAME
GgzZIYzuwPuuZwedI24rPuE0r4VYLIdEfOmdqr/s8Z9lu5hiDhyzSkcBf2EdUDvCsz7ZjrgJnxJ6
QgBjIOEDQ58AnrKNWIZwhw3ebwlSEuresBLr51tigk6xELgW+LQMwQbq7WnmTZK7cl2DWGmV3XZ4
T5mn825uACJ07TvWFMY7Cz+xS6yeOM8Bgae45sjm+led5pu3bt2629EvRfoA0L8SBw88aX30q9gy
506zcHssqpqSmnRuJCdcLLlYdN2Ozf6OOJQ6gLVMs32khQ/1oK5C/lqEmptnlg6FTSRVxedk8+Lp
GiM08xhufyAyRTS34nNtSTF/nSnBeHUapOm9zLm9nYWuW92FFUwltOGCIqOKNu0FnT83twClFuIH
3cAhLBot7M8kkRqHzMzQvzHYyhIMXgPWn/QP5yAe4LG912NWPyfSIZQYpdEnyfnpjkudD0vETuVj
DJA8eeYmNP5NQyCuyEt5P/o6/zwk/cLJ4Z+fkf5nrv/2V+LwP5+S+IIfhyQhAEajPYbSVb4XSAmz
7u9qA5w7l8NJKDE8oab/fkhygl9thUzBf3CY4P5BA/jtkCTUryE5THfl5wnsv777L6kNaj0E/d1y
FUi2Rn6IR8yTnJYUt8A/qg2Jpk21yJKLarQanT21due614M9edkAE2GW48RMgd+TEC4RmbJJV9xE
xqZq/XEtzhXgPHrnBkSd/QpVTDtr4NGvTbcLsNro4qWC3hUG+9BNZlxDdsq/a9/SmIfxfRBo6EYb
OhCSUX7h7NAM5WvcYrek5YLtK5vcBa+D+0yYeyRxKRIzPQI+84rdWBgPqtUyesMe2xhP/VqVzWVP
Cm3dfOZDDIrFXh5nsrSwvMJYA73sV8+smwFZrxwXusdQDfE37SiOGFWa2iQrUnbwV8JPwEti92Gv
uXSpZ+3EtFCgEqgSOHETiqG/nkvLyq2t65Zek766/VRP8VbH7eKfBZKZ9xOwYdJ8cF7oWHq06nlS
Rxbxjr5ukKuf8rAOu7MVuRTeNQkp9n3cl2TEeNd9IlM95tezgtpCaioHHu4SfwGtj7FA5ZVlvQA7
JcUGZafCGLoh/76m0Xg6bajYWwB+VG0jjmLGY0LZnVNSG+B0PtHBqbf84qAUrovh0KMltCTBGgMS
cF94OHOWi8ZKsK0z+9WufZF7yXSufM4zmxYN5j3LREw/JUN5sW8SVpo2XWMSQ3WD/9qHZbSbLcH+
AJuam+Yt22+3nB7n2g70HUkDS5DIsNxpE4RwE8hnEwnh4hrKprixw6TS+IpaygkLKwQn6MKBq/Hq
E+i2zgoSx6Bxh2JQ20JarAZGS9GhUnCaL9b6z4YTkE+ZxD5kIZBtk66hdX3hOc7YSkL0pvHIIR5t
g6P9OPB9prORc466FzTbMynnuRh2kR7YLXSDkt52bApPbEM5l88+lvp7TXL6tc7Qurb0ByEHLzYn
kDRjw7BYnOjprKv6KwsPxfUcA4HYYOxzAnot3R97QEIKFPiQwxF5BtRfDbF7bse1/ghitiXHWQQY
CtpIuzZMVInIg5FgqnZ23OX+GRUgvLZxVIThrqt869a3KqANI+o2Puw2DUviNHn8MqX1KPc9sjsz
PyxNA/OjIhnllWMXHexiWlf0pGWo9rUqdqRxYd1BfenZ7EhtCIKU8HIPnLOFpKSv9r8INszQGH0d
cvLyOTUhxDi4MZWCioAS6PGeBTox5NWKmLKRKoU3iJIQ4KpaXOG/dfyZL8NUWB+ZSnt/45BfSHZ2
IEFxxMUI1AGqHsJQ2ylLHxpdpg9hVRBRyFRSkfGbpvg1bxvyXiH2gnHLcp4OYKc24Zs1rUv8rIyd
5gBwT9CNSrXO0UO2rFYtJP9Es10gtvSHlMmWT+tyWfpd85YyfrEmLoUdckm1vL56hJiwuNjfk6Wx
9xlYXN1sQMP62OvklGIZMZz9MZ/VvXrjzFWEF1YHNA7qsl0J/ofEtDvuRyLk/pOBs2DfRvXY5fdq
9jzaQTNO4sUu5PFdEI1Q7EffxmEcCBrqqLdYslAEFcfotdwl+GAtDan6rqYSc0fSP1w8KowS3EA7
j1yuc6YNbtTPXR6r8oy2HfK+VtZ37eNEBQd2Pgowk8sAJTT7Emcpbb44ZOu+QRmiFGrXDmm+3nJB
jhb6nM8nd2/uF5w/CSiGknP+hF9rhj/BH5JXuwAwLn2aQcf9ex+VrhVcAGyP6k9ROvjuUdHlGN4k
RLuK3SB7D10yicFjvRQj2PB7RakcVOEe8xPQUUYFFmZS9MHnIJG9PFtvvTCkjLISPEDpAK3tW8FS
CCzeuMxM7nMxWJzt4tWPFp+8acnJp5bWaQt05eRfs09eNpxhitxvIl+Hk+ENxMQCuxWB6N6NfCSH
eXXHxT+McifTnDkZ6JxMyPhFnIx1+HMw2Y1ypH43PpnvCDNiLVM13pwjYVHjPoUns55b+T7WOpdD
ty8NLTy2YLWc/jD5mQnDH7Y8zH/ByQiYnUyBLGGjKzzx2HFyxEC9oyMTC2GDxQnSEzbGhg/kajNs
3Sa7r0/mQ2f1IQ4nSyImVuyJ2cmquJxsi+RmkmgvTYydEbFt9Ta2J6MjYzGmRypeVwckTiLskDhj
xCso+FKdpYPlWUcMOkFDij5vgBvOGlPldDJY5qbEbMmgiPGS7FhUAdhYDZkxOhqvyurTjE+WTW91
b9ruOOnjeDJ1wiDQK4jZxaeNOiWe2B0JdydOdlCiR1hDOXRjE3XQ6T8KtZpHvagV0MdXS6k62UtL
NoP61gxiJKd4sqCGY1Nfj6sv1crXus11mZ3dzIOiWy0KKK7oN3YSC8JysYvp0j75XpeiVQd9csPK
JEVbRNzBJTtph/H7scwkiV461uwW1krv2lu/oNlnk6+uW8x7GHDHxhUf5mTLTax8dHb2ya5bGoAP
4NV1cJefDL0UhXnZoVl9vvPJ8ktlY/k4pK3/JT5ZgpuTPbhPZw7i8ck2HEy1gJtGXHD1efHLMJlw
GTMJYDgG3Ivk46w+5AVHnDpIK3LuxVSv/PC6VDgITwZmAkpBd8m5ampvw2LhQb6T0BncC3pJp+Qt
D5sOQ3RPAYiKqAb1i/F5SkeA5pmooq9LZSEv2auxuhfhLC411eElkam6MV/hg44f9JHj0x1iSSwv
P7m1gc8Sp6VeBBe3zUEm3OKe8M6Stsfn3RXkeRGWV/93rImzIZqsvvCMdp/goE5+8aX0/epWaAfs
TgfKPtj4q73cOznNo6SQOz7D+M/hS+BFN8mcgH2HqYN5Fn8fWt5qXafNfXWxU7HWnoFRwt3eh272
WkvABACB66B+kCBP20fr5IsXTtV+hJBqm71bYqAjpmjIbWWjSvJDXUikdLCgo4/llZF9O9NXlF4k
Kp1x4wNwRapzZgGeM8WRCFCDsuyX0sm6/E4qOzWPHiQcmGPYu1poXmTqinW5Bz6UPopqAitY8WN0
7SG0HJNQiEELVJp4yOKLdroruubTD215NqM/xdfxUc6rxQyjJ+QBrPv9Td0C5GWdpqk+ttIgIMKn
JgzdfVjxW9gOLv0Fq0XpcEJPk/ys7Xz3mics/F9OPjmVuIsff17yLLvndEUlaQC7SdDqGwFdcriy
/E3TzXPN/lC6rypTkPcmr5LYNWxCypuJDrVs25lavdXoomhMVQ9rkw5jK+VwVVhUerGhukb/am8N
HDIN9lcMb5xaZsgScZwDgJ/dhgjn3D4FzcKSMjKNvs/yUVKXQd02oA9RgK+jsWB55Y7Y9BsmaLvY
pwEs22gggk0Sg9f1QEI1eEGVA/AI1gvoQYiNcG1gttMPMmXM8/VQwIauUrf9RM9Z1lOhWzH+U18A
6EfRKfwRh5wUDqZxeCr5tPyoM+GhqOI3lPY7/PKRzhxDD8W21eX8CHYNFSkHvfMtyCWGRsRSNoiB
T7h8m1cas6+Nuj+QIMyrYhvH/nKmiYIQJS1ZOx0z2xLJLjZZ+zJXknp4W1L9jVMSPXJrYMy+9clk
f0+jiKRplQQ0HeIf5ZjqWoMhuVz5g78JGTTizZ9qxo9wlMug/M8n9Ye//bU273nSGIyC5i9b+hOq
P0ztfPVvYztWQBdlFb+fzX87HmPxj7GdgV64QSAQPRxJfan7d4+g82uAZdAOlQhdopuQN36f2i2P
HlQbAyug2IC4C5msf0HaIGP1h6ld2ewMAk7JWHEF87vvEMn62SPIBCT8tK0PzCZQAnQ162tmFce5
ouCiKekmt+wMvZ5V8X4Ml5jYupzal9g1CWxiR1YNi1RLYa5Fok13nHtgcmiSSjYzVuVXO5POILYz
zuKPKOgerSwzXot91s0JqyUKR7e5JkK1r+QILdbJ4uij9DK7PcycuJ6QIKqATXNgrlkSRtV2sZ3F
OTOKRNoxwBox7IkDBKzB4XCPuynU06eVTAJLdeD0+VkFbTNfiLmn3ZhJRUPhSQRN9dSE81DyqNfb
1gwplJDA3/ni9slK8I1XvkVar1yIZWnhY9vc8wa4v0VM0r/0kuvQmjFtcWAD8blQl2ZtBoqy3guW
JF9sfwALOjkeWnTaqvDTAnLhpWkN3Rh6CvubTJV1tFHY4T6qHjQP5vMWoGPIUfAcNkaPRp5U+V1c
CR7STi0rBdxJS5A5rlXNrOdEDwy3SjD5kFupn0DC8AzDxkBzpe+wud64/5e9M1uO20i77QsdOBIJ
JIC8rbmKLM4UhxuESEqY5xlPfxZ03H9Tso8cvv+vOqJtC6oqAJn57b3XbpP5fsB/JtZ5DpKd2UZR
cKjgw2xMMzUchGHypXuM2zX2eat9baKe3JB2cveGxqn6Ku8cCeOlmY0MjxNhsBVWa3Qgil9tCs2d
NEa6RqoucLJBe6fgGgpyOlA06s6udcl0ee72YkYgWXdmRJ0IUKtuXFtI4+YOI1yV7WXl0F1QeQ52
iLEGoXo3Z9UQHaKeZBWoJprsj00Xw5nP2JOG24At+LyZ8tQU20xzwF3Jss/NdVM2AE6c2lDEGnoC
d3vlRIB5VdDOxt5QDI0vk1SDioyAomS70HHKEbNmLbyNJ4lkn5qEGhTSJ0b85k0xOQSqXTHAdAYQ
gBUWwcrcViad5IcAHH28wXQaeOu8suZim7a0+qwzyxLdJdRBLemGtKgYrcaUipGqRJw7GNlAxZZL
26C5IjgbmR4CfBUYDwV1UWoXEJdK19NkNPGpTgbjKcooJoKAjEF1VTs0jCyuUdO9i7qq6R5J/EE3
5Bw2DS9AxeDYhGnfRg+pEQ7xOcnJQhPUhRpJOEP2V3RB6OG6buGtHisUH29XzjmwoL5LLMBQUif2
d/7eRrHXU+SZm4YbSO1Yyllv3EIW5a0aehacgJx0ROftNFJNOOEI2ZRh0EZHM/YYrdRFyG+TOYuL
T9WZ612nec2+nyZPwzpZYB30xqDV1tzDt1HfXZVDQbKTKE+2QmUCDCnYfZj2UZYWu6p3QhptFNU7
h9FqBVA9KwW0QVZirM8BIGHy2ehJ2RXmUt5cDNNb+QG2Y8R9I/yuvdE0UhLcHMc83KlKAL5s/YnR
fiXSIudAnIr2iHmEDXOZL/9UWkUSHSzbrrIz84QmPgyiboorafLmOaC9pOERP0xKJqDNI4UTkrzK
ibhA7+0Jog+ASRtFwABSce1vksjMjI2yQtrBimY5SqRFii/TpuaKiVpk06LRjJP3xdbEIehmTfmP
cpfkhr8kADYU1MUvyI/192rC/jQlCKybvJmKJzEsV88aUOwbI+w5jYzCFxaPWIYs4dl+6fN+E/xT
tmG8bkLabvgl7EpvK6w+6c5mbnctVcsOko4z9wpGtvgocYhVByKyZc37Ow4xZgxu9M0ki3OVTAsO
JZVd8RQ67IBbMQufHCZ5UTJ/6nssTbJYCZIcdi6OZjysYVo8eWbjybUqmuLD/7FfIUvPQ5rTYEsN
iF/WtB3MYAtX5Ty96EHkZF0LR0xrnt/lWDQGcQqHeF6ySVbneUfZCbpgIdLU0RFhHJV2zv3xywDR
s7o0syh5AMgSJvtBoTYd+5pk2ZoFwyjhqdrWs4KQaRmHQAKMcVd1tBgYyQEXl92UwCdjYIpXzY65
2YC1ZD3SDE7yaLDxczu6m+56zEMIlCPbNgYtIMjCUKmj40tVQU6nSPpgm41/7qVtfdRdOuAuMh3G
dbXZNjlHZqov8NPhUmRcnLaXbN5UDnNhynL6gL3iCjsyxi6lJnzqQcqesLdkS0hF2nQX2nlWUzfk
RwVZ5Gy6rbH807lFO4xeuZVPiTABKJQ9c8TafVH5y8w7HYV8qLg8DadZrgDedZO88IOxx/tFypkY
AFFgTIpGNj+UBGNvvXR0nhb7HxwkXbungIMUeEarD5/BGFq8zMigvkre5fzelEhBMRoqTjou4zR8
WlabPjBtSS4ZoJKVY5RYv7RwUs8DZp2coa6fXFVTlT+VbTY85akhn0k8L6wBgko3nVM1wdrBgc1y
UwGNwD3BCHUrozp7xDsLodsyAU6ta4+R8Qa/UXis47io2OFOhgC4YPcxkwfpVngh+lJStVvOzF0x
Bsa0nVekLj44BRdiNw5Oj3s6bx7KWOVYLQ2sYisnLKH9xN7gXbMJaAk5NyFhriCvWN5KbwZKyGQG
1diUnXvVjZgLV9kY1XeEeIu3BPUdWdMZPRZmy8K1TldVzDeU0Z7AfQXObIWObD7ZxKTeIVjyU9o1
8HXHpkZyH7RFg/MCW8adywH+TQZT9JhGOkLp90B6rksiyogTGoF6b2mzuCJBzjeLIZO2Y5lgpPUr
Vb968Cbe5k6lD5RKqwszHIH96JR0l00j0AeaEozELI1CtBYy4zQU8AczmNS0D6zSWtlPFe/hCuNX
sPzIjmkeilrUxrrzZIO8uywcIJj75j2iaCxcy7HQ4G/yElJlGnsORc+eXU3b1oEEhizdjvcGqrhc
WymhZYwRcX9TSRIgW+6n4JtSXTCd0qkPX/JgQLc3sOD065KdFBvBafIiUOsO5mzAfOE7lhJ4TSEt
5zftMCIXuEGBNV0DXkl2szWSiSZXHbdEgtMm3lI+OqO5sBidmIQZFCQO9NlvTFEkW7MqffvAQDG+
KcoWmSCteGTX5GG4B5b52bjGMji8RCp1LrpYWgsS34hGqnCm2IP0WdkYy92CfqIkY/a6snyGYDtS
aJJRIvPzsxHkDJiw7g53NhDtdDsliX9D1VBIHSgNz3BLOL8tkZGI4ydrbfAM0sv6XotwzLCTL5A/
CVWMpyEwcKDbxnCdsy2gkjhpp7PmEGzjkMSWC3/OovtyCjGmrKt+zinOKSNaCMNsohK4rIf8a5RC
uj3anTWAn0kbCP+V9txXQvH2l7iIOwNxAPcRCcYCeuLoWd5Wh3mRLp2QybBu2kajKJjj9C1uuwFe
PmCfdepE012h0uadPAhZ2qkY+2e3aFg+kCIzyQgkwpnHppl9asTwG8pr2cXMgUF73NSNEWFWzdSL
6cUjNlz2DPYGG/Syzw5EXNJ/TBZjxe1vy4uCveZtkGUJo4oM/iZHdQ9YKbBu5BR84y9y6jEaVMIJ
P0Rou3pTxf38aIqweJybYIC2UFOoRM61EQCJ/bqkAI/uzS2bKBYh3RcYYcaU+BBY3c6C9QZL4DXO
3DRfMVO0wf2YkUPKUuXZXdCxrMHvET2hAFckV6R5oZhVIgTIjhWLka9H/GegnySw30umIN0Kzad/
bmEN+qspNoEytbXPZLpKHFg6rSzmbc0CB+3c6IYlYoHov57GkqCFX0+80TwljKfCbn3nrlFN+FbT
YPE6zUNApHJK5lvlNFRa0Jc6OKuQpK6xQVDr2K6jyNxOuvXB/0R5abK61QgwijqAyzoqcoooOkec
MCf3yd7HUgGziO7cbuMpMFskRBUaTFCkhM+HIX6PSoYMoZwg52o9OsEmnYPxEt2B90qTDASK/cka
zq1HhnGHcbZhBjpF71FuciiZ/HT4wsCjexoxZL/JfoT5GbM6fyk6fCZrAevwvilSvAsal01FYKFP
nuI550BkxNw6646N6q2da3k1EZ17yZDpmjV6Oa4jiQ724iIoDauRxARzGHrBaUWq2LhU2DIS2ois
8I1p15LoJxVPqe6kKcvqld1+JfEcvcGTjd+aRrfPQVJTZZwapkeTGLTHS7Ne3Ej83/ldBlPrleNN
2pPgHLprVdvNs45jBtcbONhx99z1UUCFi8XxjQQBudWVYWfJYzJq51HAlHwTurfoxiEn9jxLLzA4
AEtuexSbOcbrGnZ3dZEw28/Z7pynIcu+z8M4Po19ML+5Y5P6W070zbcuVNWw48bKTm6OkZzpXh8z
WIuZBq6CxkY0GBrRP6f4VF4J1QNvJYluxoAMw45OEAagPTY72plYyVhut3OSO4+ttOrhSseMptYx
vRTeCYs5BQ4oGur7YFBstBXwiD8ITZdMGK3Ajm/DGULwWha9Wl5gDGUpImc/mEUO/0c+eAFHT5ma
V4CVwGa69Jk92apjt874WgfbRljBe4NJoN4TAkmu2RRLedW1zLKY8UXC2gLQKOZ7e+A0BQIdJzpv
n7bmDpFTQ5qD13aO42jmwQ2dkkxzCRehu2BRdbZ+BaQP0AVdUxuvYqO4JXlW+Gc95w0D0aS1vTvq
r5vlXxpD8TJihGMvZTSdYfZIimk60xHqFf7WmudAPkX4P2+C0puk4stL2uzyfwdq/6EN4Ur5/0/U
aHmMPk/QGJf+Z4Rm/yEdx2UaJmxlYVeRn1hD8g/JNAyT7w/bi+n91x4sGZQtMzcPYwsAINfjv/qP
80UskzcmX3ilaIFE4Pk3MzTPIbH7yfnCDM3hb6ZJ7Fr8L1s0BnmfZ2ieabRQCcDKNqNQBwwgtJ6y
A4/aZ2vgb1avIobFOWxrTYgq0lhlYS0iKl1obXSaeQW5vjtrLKV7zn5EuDA6tv33kAhdcwHotIff
45bdsWGD0RwlY+QcTcpJoRd4QRmuqEQIfWjHsH6+uAn4bsZP82AeKgY+JucCsoTPeHALaNv+FOXD
vVdhqvvwhtGhf5gEHEFRkdMr/RGHSXSdWU1dbhDohuhjbHgg1rVT1/oYI03b18gcjKLCxMypWYxt
9zYKZ2bjYz7D/aavwPQfhDvoH51V4yaaYL0N+r3Qw7l3yYVadYKkY1wSY7L8tUWhGZNyXsLeHn8r
CiqBzxZguFdo74sQ9WunSzM4jrZvCdwZ7MNn4T7aUfiEfqRPc0Uh87ZU2Hc2Rjx7GXC/zpvWc2nB
NMkDlyF5iIccEw1BL44zxgjgnu6q4GLQSXVyPSqDvthGbMx7pwkbLLAckb7MrAC88TtWpvyYwPe7
RiDyLzuPfe+uSIzxyJYZViW5jezYIG0165DT1kPT2HpkfN/nOBs6FLMjApkuwDfb5p2F9XhpGhkL
j/W0CMe3mHDzuCt8DpZ7GExWgAMEYi0Lgm7eZGP6V5ZP0Ou2JidNQhdxAMxSMskXWXXTV2CF9e1A
zmOFlHvm/exscCix0kZe5dxpo39k7ZRHCK7Wt7Qxw3kfhzPDDVR8h1RFPkrLfrfHDsinHVK8u1f2
NHbnMh7Zdxqt7p8jB2fMSkxNtsdOWKevVHBX096vTICmMTwsezuRwfLvwiyGxt2ags5nsw8S9xtL
bGp+I8bpjPcJqO/hOBFDra9oYMfszBEtJfpH+wxv0HZvMTPElVg05pxYh4addTkTC44TcSzFGMl3
uD0u1ejGJCgvYaOQhZwj1ey+uGISEY4g5XffUNUWY4hHFBz4T90XuJUajwReQWav8gBxyuXYBHmZ
ZpedqHkotxPH2XgLrL0p3rQ/dMFR9WPl3pdjW0ePVCc1YoC5jbjNJmwu4P4CQmqbmwaXUXrVQkIh
ehsKkVK2aGIdwSzjKfyVUWfiKV5bLqRZA/XTYjR8dArs90nsePtE9fVeDk1+5VUwctkYnkPF5h3W
Rjzdt3PA7jypggs/NuUucFVPlYDTrPEHMmQeMAhEVeJhchJQ98HUDGv+ZnrHKTWnSCbJ9rH2EYaE
cBGJSAAxZYoNzmH+MM4XpPJTjFNTnjzAlGG6zpaX2zfpui9T19UXvOPiA3E655Tjkt34evgex3Zw
NZb+Q1qb3l2RzMFJAOu5yX4oV0kHs4KmOp6H2tHOdYZt+oE0NjJXlMO4ELwJTwOILlJYfjzsJqNn
Em6ObIdUPd9ymGlOKa7dy3qqe+TG2iGPSglSS0pvhNls9U82lDY66H6obdEP5W2Ya7GvJNuktrG8
C+F1y1CzmvJ9nHj9gclR8YK/DYVURvbW68G3ugCIwS1FkmOR5XMWZPe/bkvBmQ8W2lGmkXFGNbgx
WwCQxNHFLsgHFIeKFvveTxxnRdLCW0tpjw+uKruN5jh0MdajJh/FxnM2M/T/foL+boxvqqf2RdFq
ftc2Y3QwRESDtm0KMJ1y3Ek78dcG3d8XdkSfD1k0AqIT3CSD2duGurV6546df2QWDAwI/dIhTLEa
EK73s2IXFKRdfBVlqriMDcbwkVFGxz5yphcMW6izjmUYD1VYvkmlIWONQ/cceG53C52B3GJQWCuz
mlK+kWEvEzu8EHksQeILvaYxrz86cfo1mPuoALrIr8otb56DOeNf8VCLOWxEm3Hs5C4roSvb7Fa3
BnCMAxr/cOxGV55HeMjPksnLhe315TKPK0/s5y56WTeb2WnbZclS2wJR5GA3utlUqh/OHV2Xp7FX
/jkoQn9vGUpiRizqr5Pf11uT0fTRKWN/08gM2/Pcvrn8hFtq/eRdNfS7LEvDyyQg9MLszbqwZ997
ScWiPotM04WUGFG2tv22WGvoGzdlni6BUORqGUUjZEmvAn8bqfxYuK11Y4bkZowf+jbNj2jdUzDk
X+xU3SJZsyIaQt4ZtmexVcS06AhaAAyZpYyWxH1fK/dgZbHzWguTUDRI410kEMCnxPJOg51bT3py
1SaWjHADNb4bacerJfohwBuMCzG5o/Q7wIZg/5d+bN2LBJS7/KHZsxvq7jg0uttw4HTBq8ujStTs
mPEGFTdQaZzbwKPf8ofmj7ehvQrNZRWHl5iHayOGuLGj4MC9rQKnupTJGH8ffvgIuj9dBf6fLgP3
T9fBNJRmSJ8KBH8K2CEZwqVxgucOJdyk+6Eeup7wTtP4jrENAxIAtMZpFSX1EBPcr32OiSvwH67f
kd314tCivp03YCjuETplI8bj0Dl+t+4TEXZX2ESb7BsxGcf/Kp1lQrvyAtW+to1J0yC+Om7eXNOT
XYC3y9rXtMqWMeQQH5jCRze4M8O1wzn8IcGr4+0NDgZiJ3AxJlvd15SG5kOcMdPKirsWOBceEN88
x9ppt3WtSgKIyJGYSZr5kFCSQkpiKVrEd7CmURaDXt8wBWs9qz5iIu6PhjFFl7hvsi+AFjMmr6Vb
vA/SZ2OlCuoEcA4UG58Gn51VpY+5cjT1nnjfrAihnxNEfAZIEX8tq8x6NLpyMLZtq7odSlB7SkFW
6XXJ4IpHX09PnE6LA1aCjCnmrL6hrNprdDo8WLP7FTYJuzh4vbdeD7DPy5z2zu2IMUA3UVg94s7t
jjqOQmNley6U/kIywEic+7IBhq7imAmKmgzvXY6YqNCL3MdKZc++P7X3GDI0uMAwdm8b2Vu7anlp
CRyDw6rs/HSXtoNqL0rKo/QGTUbeDzbAMxadlCDtTKr63FVz+DqO+t6E0HRTsvvdOaRMViZYxZsq
NkgSjX3jlyDwypSTXY6M7NRO9jr2dkZKygE1Tm3G2YL/xTm2As8ZuumhYEorV27tdQ9e5IyXtHC3
69CYOZ2Z1NIdUQooz1aVQ0Pb/EbCHShLb2IYhhzy3LpTtHb9HnXTSgoC6bMsmEXlINmmQ9tEnAkr
Ol9undkTzx3jCIDVwLLwLgW98zR4lf0+A3p6ZGXs83U7ziBtqJihQzDkHT5a5hELmPkQTp48K2MI
vizj4LeknoipMkUaHxGKqXMas2Upz4ZwKfmR54n55ZlZsjgvtZgnBtimXttGKS7nbHYecsbhFzaj
vxTbSkJPoDmzjynVFD662gzOdhPRzDhbRnuP903uW7Xk9JKZTNSavYbfvAZOj7qZUPQyQFbIafiw
zKfa8Avy5/7wgzQTmfLNq+B7neuqqafryRdj8FQl2Hmv4Tv2uJJHB4ghJQZUCz5QpRyVZ8MofMpn
cDuQSA86KiHZpnAVjf6VxP1JZxXreVejG53JD83NNsgsWtfBdIByt4PBzVFJdQJ5WpLmOniqh7FM
oRldaNRJj03kH2ozO3pWxYLMuQDVrXric5Vo4n2zAHKwzhgsgCv2a+UxY955aQz0Qg6dektIsJyn
WenbprLjiyxpmOBnZAzbAa+O0yk8YpBr1tTgsacwjWCjSqLuikImUsg0qoZRdnTcwDkqlb1QSXbb
ScS61GbRpxXzhfwMpeM81ZsxSZElQOsdHRo5P3hArfuAV/fabgf5wvA6fDQrndDnYvr7CMXizMuU
NL5BE9LOsET0tXGq9GL0e+srcrvbXlETNr6PDTyzg10bE4GgbhzMYz9xHNyYqVPHV+zinVdlmmI+
DT36I6oD2vS1CUknfcqiafwWmDZLHzYhLz1kptNXxzD1+ZvlpSsPVT+4rx2YNZrJbF/7O5suXHEU
pL/DzaRtdRzKgO/DiCh5Ws9El+qtGKYe4EkSG5jsfAcNUVheaW09t4g6zl4ht7ALVKg7MkNP7JMc
1dBcT95UjV/x8/tyGzJIfo+cGj/YWBWkYxmQGtbKK+Ei0RcE3IJAfGYbZ7oj3OzWcMn8mUAG27VO
OovX+WKJPM1ao1/gvSE3Qcc39ab2WKJuKKsL3NsUH1m6joemDG5Nlbr+2e7rEgW2hyRB1Xk0qK3B
h/rWo8kVV0g94Im8xJjVrutnGlEwyjKanun7rjYGuI3LsODrW5kEkjmsNpISzwrvRbsifNIdjLj7
oqImPfm2rbfW1Pm7KNbiugyLaFfN6A7Sj+t3MbfhK8nFcOXOqfNktPGMYGXme9/wy32c5yyYmHbS
VSVdRLIwG9O3iSFdDGrCSg+2SOWFN+bousJ5RrrpufOFm51CBuunAEvcVi2wz4Q+iU2c85+hZBVv
PZ5QitWxAr4vGUwEIJnqbTahuoODT7EqqLr9mNK5OIlB+W8lExTegaoE8wGaz8aTQ8vYiskKULG8
ncMZ9ymHwFhY5d4Q8wRWqksM3G2FuadBvb3NfNO/mMyg35PwkTeTyOftUMzmzg3aL24x4YtIHQCW
flJf9AVaTzvn8pKkrDwHSewuBRq190wYsdnOUkDrKYzuIgWzvhslLuUs8eSHUbb1RciM5o4ORcz7
ovIo7JhchGuT1WbVqY4BNsNHSDikV3YFD/xOLc0jwQxoopL+rTXVnKxHy78YbFw0HK+ToxtaTcvo
0daXJArjja98dY89KnlsgyA55g1fyCZjT3PEJD0BM5DmcYLus0kph7oISZ5u8FwlB0aulJwFbbnF
+9GeRUrkgT7IqnyhejxJYg4EeaevqZrI21NrAHNgI6mC8WQoq3SvgXlphdkWtANnYpzY7fX/Thz/
nDg6TAN/M3Es5q/Z22Lh+2nuuPxH/8+6Z4s/8NgRdCSGY7mce/8ncWeJP9iYmpxmbZf/cfV/A3cG
fD9YActw0XKgXbDe/c/ckZa3Pzwid1Jg+rMJktj/avC4WPP+G7jjj7Gw8ylFspvwO8ZCPIefx47C
JVAWqEXyENTYBNClLzOc5reV04AR/fTV/AkX/AwTXEaYv17LpJVYaZsYLEyFn69FJkD3TVoO+NZ6
n7l87RHqC+htfKctpr+wWLDLf7jkz3nCHx/Pg+JgQnEAoCiX7/Hzx1OkWam3YotpOEO76S1s0VQh
R8d//cFQz7RUFolKS5qLP/L9612UBw3E+/+TMs6t/GWVDwNNI5KrTGftCI8teChzD/lL5diffn/N
v/nhPC0WoAUGDpfb4edrhmguSDHukooHyxfYE6lmeqwhVrUuGNrfX+xvfjkuhlXUMTVf4nITf/6A
sQ+lQiaIvn2Tl1SEafWBLl0dKqMvT11Ua/0Pv9vyu3y+VSy1JEFdrKncJjw/y7T80zfKDSkQVIuR
kRCThWaiCNAvL7qOzsBY6cssBwdbNdvff8pfb5blot5CznRtrqmWmOvni8LkGwtn6RQaY3C+InPG
dYPt6h9ulr9eBf6HcG1SK5IH3/vlo/VVmRmzYHwGS6y/iuhYJ6ftvv3+o/x6d5AcIeeNFZeDPDFf
+5f7fpwg0JU11qdSmfWjprf3JgFtRhtZlx3+9aXAgvJAa+mqv34ebPZxGA8KBCTUj5le1oJzWGRN
A8IFjr5/+I2WO+3nG8MjykunB1ojCWHxy7c3REWVFXC4kHNZAmM9+U9h2XdPdRUHHHamkH14PIp/
eNh+vf/5OlFswLBSK4EU9Ks4E7ROVZUe1LDUdNrbaKm9iz2dX1olfKJpynEE/P5L/ZubBCaNhLwq
TMErfvnnn+7/kVigB6OB2JFf4aRA5jiAqR7/4bH++6tQtbtQbnB8/fJYRwovX5QxJwerhYONrAbu
ZxSV33+Wv/nytDDxny9ja9Y6+fNnYXJDjbngCIaCS7Q5UcaVj7/6JDm3fA+7vLr5/fX++u7w0Pcg
+rC04mT6kTH/9N2hETjwEyqGjNZ84FvumbrralW03XOZmdexV7ebtjZPv7/q3zxxpOotEs7Y9FkI
fnniHBTGrM5HjBsA9bBiqGJXuI4++MbcPf7+Un/52ZZ3lFy6duhHkcJd/iqfPmBF611HwSv9rxyT
z4zdAI0Rhf+3tyCRf9IGFnqUyR+kf7kFUZFQ5szMWiVTNHGyhAK5KdvWvP+XH2Z5SwlructZobX+
5cPQ8hbRRp9YAMHK4gfyjBVaNv/2w2g2Hi42jmWBRgde7tFPX5mWHjk9m5tcMyfaSM5ta+Da7ub3
n+Uv9wBPrNA4WpY3ocW39/NVJmUijHgZP4ztGRix5/kG5MK4jiEq7n5/qb/cAz8uBTqaI5zDGWBp
P/r0gRilRAAnoQrXKrToo8g6YR+nMnLl9vcXWl6oP71wKV1nwwJXhJCHxVb05wvVkI+KVs4EKErH
N3mnT617iOyMHl3pTpBxWshW09qp3LTFpTImHY3jiJL/+vM6bD6475Up+AndX75anlcLFzvA03js
x+A0+aUWe0kUq/iHz/vX39CR5Gl4e7BR5Tq/PMcGsMOgVtrF/lrgrNUVzNdu7kgHl/Lh91/tX39D
hwuA1iacwy5ngXF8/g2d2UTayUYINP1cXrtUKR+KBNfWv74K5A4OGXD3IWs4ywf+dKdMOcg8K6Xy
NMaTCf/Ygn7fMSj8/VWAdPxyo3icYQRnCJedLTubxSrx+ToqiuMZvAQ9REFIi3PK+kU92xBWH67X
+vWL0SxkatzG7E83bVT6kI0pfLeDfdAgOt47deNmOzx+Fa9Pg0EglAcqYTbSzxJxGTGK+EDEtMoc
sTGpvxFTK5AjfJuQ3RQ1or4nxdi7HNpzQcNGXI00HZuBmdQnMfoMTVYN2fw0OjUaFBYeOrOfmNfB
WeZ0fsVLGnbSEa6Sjm7jcLT73dB4AY28rGdVfwtmbQKYyj+2t3Oedya0EE7eK7OMmeW6oBj0ugJO
5u4nK65DHJ9N+UWFhdhbRQ8SreLTlde+rQ0XpAjg8rPArjgz6dRLcW3vYAsWU9HqQxJpM7+ZKSKY
jmNDLdSt4ds4bM3GGMdL9ttTlq0AKDJqRoMoNfwIEObARumsYE1NIBpu21FG6q5oRj/EG07lD4Bt
Zdi3SYb3namtX93GNKZrhMyZd6IqGwLOScPmatUlXsnUSjUyf5Y0cYhTQY7eegRqEYIOL8c6Sr9S
f7rkHjzmSNBwCSmsTKG6jMisV7WH2u6RbSuzQBeunSF4TWL8W+uoHrG2ZqMZPYowMuajp6ERbSBS
UIBeS3hON1CBnEcvlOl0YJpGhyJ95Nb3uelHQUtkSR8XneYFbY2EhOp60wD9WOq6u/CWkZFbrDM3
pBzVwYlJuiPjT78NjZ5ErJE5A2mBTGHEClOH+bzTZSkpqlA4+pSXMr2Bpmw5DzBKmomYBhwV4qoQ
43W2rfsA6XoziTRouw3xl9B482I6wSysa2QRrurYzuoLWhaUtS2NuK8/omyaj7U1gQe3yrQB70A9
D7Ix72r8xBInq7VjYk8wuGwppn+DlFBa1hJt8Gq9ZWTTWs0hQb6j4qjxCxBLMPyqwO23AWIC4q6s
AtF/aKsgl2R7VYqTryKAlzPTpIkVpvhkmVci8/LwxMwyHLd9TVDqwF8C5obwcrX3Ndo7am313Wic
BqBFEbUGPaZkuDtMFHlW3FTQ7lubI59l9e9z7Mf8ql1taOOox9np34DmSsCknU5baMg0nkN+YCS2
youYZI6OAXqtkA/JOUE7xe5S91HqrucwInI7ppYLUh2DiD6PbVg2e8wpxYe3BFj3Ycsz/E5EBS4x
YPr8AjODmC7T0TfS3eCVvXe08A6JLT0iatik2B6u2sECDD92XpveeWRV7R0AaMl42KgqiVc8RC+h
x4S6GCbT3kTzYdLThxoDQdlWlN7QDRr7BKF4k7KCjV3J12BMGv+3U/jO9ZgM5peJOiSGkPyRNjgu
g9u+ccMw2Xr22BeHlhl9QGBEdBjzm7Ly116MjWXlU1D6bW7diA1wmBKNwNFvmwfVDdjDVWJXzTHk
xKMPeEky66KEsmzfdNB2naeioLf8bhA6L4+OB/JgLwv8JdxCQap2OKb1U6Xa6CxKbZBASuPimzC7
JjiHZQWzZm7J/28TvyzK7RDYXnpfgfvg6AQmZPmBuuGr3esW0SIpwodiiIHy57VLqynIwvwKKs5Q
rzvTi6YDRnkLwxGkY7WKHQ78hyGB/0OkKATTqHkanwsXwyPfWZrdNliegAWNsMGTKanoi+ZYgNUa
qsreQvuzYCBTmsVImu5pTCqYimXgjfU+wLHd7GbCOSV6kRQhvx/2/R00PJWtI4xJHjJVDDiJuA3Z
adss4awXY1z7z1iMMbXg3A3NS0sT1rwyBx0dqdldOp9NxEnEV7InL/jswnibd7N+cVIWzrX0vMH5
XlVTiEpsQg+5IJlQ9/jcwkFuKlRe49KpoNqTakhT54QtrlHUVItOU3FkTmJFw17VbW3ZtdMObIM5
g8dpXWT3xjLojdUTqZ1AFO18CnlaSC8asaBKvMNye6qIaEdIYaXKtiA7rPhYCeqAsWeksXxs27om
qufagT4JlnLiWkPG8Rd4Ppuh1Jk0tKOcwc02kaX7xmutEmencINdFyi7WvOwlGK3uPmTdegWtvsK
cqXX69HIRHKaugCIJb9kwbyDyCrcqmnmkwxIi8WmtKcoXiuIH4CMajug4MpklDaNw5KcN3uMMwTA
LLCWwwCQOxglWZ7ZLNkUQmWpvxUGDvUtpK2UAICEgryatDUc0GjBd/VTCBgQZLUKdozG7ddoqof7
2IxsspCGw6OYprVxXRo+uB1ZxoSOUjqjyg2lTDo+peQta1QlIhW8u2yand2wryAeV2NCCKB34+9y
aXtdt9ocYEF22fTmlQDx1rFtDd72/7J3JtmRI1mW3UuOE3HQC1CzhEJVSSr7xkjaBMdII9F3gkYA
7KjWURurC5qfKCPdkiyfZ8QoPMwNqlBA5Mv/792XS8hXW+kirQqUjnY3RCPYDWDWC7M40stmsIOU
4dy+HhtY0wMYFqw8+ugjHYmY3Hp9lVRIaypt2JIBVWJ4q1TkbphbzVd0/eZq43YNdiJpamT51chh
Dn3haB6ygs7+JpYRBVvZGRxMoVLqWWiNsCAYRkRqCUVT9yiil1zweRIHV1eeEfzaChdxQFblPlqF
YiF6BT8tJ07dcesHk62PVx5NRoWGSWJnVk5r/UyExNqhKYu2VjdWHT5sdgIzwHTSaphR2AxC6eHc
2KRot3/gCQGi1CA8vx09n8DyujDbEww8WbLB8KYYppLQuBUxIMRzC60dWce+N3kUSNAhaZLEhK8M
wLuIlGxFnu3MuYnaS5ibbXwxMwMlejH2yp7ssmwc1aGtssXaaqzvTNFRtidneV5MZgD1P5tuTKhG
DqgN28nO7cxexn1OKsN0tOg2z06ZzK5xiICW5YeGWqK/rTKfvDeSnuwoPQGQEzcC6WaHjDeoSUzT
F2BeIHuO63ap+/jUtObUeZaEhAHzKs1WxKEv2UhJoQMobBNIoll2852yxSQZbemAf2etiqLQ1hAP
pWyI3R7WrQt3JNZw6jXgg8gm4HDYBEM1MIly0Q8ys+Uk+NBqqA5OiIEEEYMZz6ArXIv5yhtgQIbp
4EMT9zXASjsJIGgOFw8ISEjjBxUtRdcqS28zk9vfcgu2/DLOCaK1riNssy+udI38sMCVznJfJ05c
U4O3A8HLUtrXslTjiYOqk5B0VqjTOLLImIhn6fYbK8Y7RlRvJ+VW9RFyTWhO1sPM2ZbHzfQHY4cU
rEKJo5d5vxsZUa4+WExkG2GTfYf45ye9fmRt9bQqAGfdai8TW4cN4vDJCZDp2BoDbai0cx3Ltssj
DxCLqFK8jZuRngLSfSPNHiJsNpgcyJuA0W5RJAYWdnJcBUZGLjybuoL3q5GQxvixhyxUROq+JSUQ
fjmEJByx8MFuu2wpim1lGAMZY0WOjhMQRoodc4nluJ1NT45HMzgY0GJgCW4dzbS0YAZA1O8o+8Sl
C11cJ5ymINUdvkf2YOIdJKUCOScDZa+ojlxc9zNXZzgTtJB/rw2FjTe0S7jA4aLHEJSSpB1fyOXE
lRNDtIUq0GbwcAakM/wTS/SkdZCqXeeSlukCvIGoC9dRr2R5NfcuIpUjO4qopfQcNiDIqKru1nCG
7hSHP++qI7Vp3W96BHxlRhM0GAeBe9rlOPQDepY4LJU9lVsSSgp3OxVOcokZsmzu/FS2LhNM0fEo
IYgSYQs3Yke2uq7tJGR0d0e6CiYIEj7BY2UYKHqEjySFhaCLl6uhyrCk4Oq0T4U2xvEJdi/tDhib
0O8ab+UcSpmPF0trW5dTN+Ao9hJbu2ZwnWhbVx/dnc+onhDq0R4CxEQt+RF5Uz/ZUDEuR0I9Jkrs
vOAwbLoQx+wB6DQ/f1VY63YQRXvTHrIJNQwHjSt6HuolbqvqtWhGhp2l1rF7ArMxZegbU/Vjgn9p
s+XaEntPFY2zAUUGARjHYFSrUOdwtVUs0zw+oJLRx2eT/6jNkJqu4KTECx8RNSuT5dTT8zurKkGK
BasllHwgH4ldf5FUWsFbiaamA9NHAbQmB+mR+FbKablTgtcLkF/lkLnbWAUB7r3jPMRdNt7aHAXX
YFoUgghvKlKNWhS7PczVyfNQtpLTPi0U7QQRLRxDeFtTHjp9ICJn2pp2n7zIVutsHCre8mNqu+En
zOdk3NQ+uw7P6Rq50WgtqDyrjIGDs2RUB8eN0GsTd+2RdVOVGNEKCV2fKEoT81Rq6d/GjNWbxbbQ
y70viuEIBQH6iBYTAmxq7Jf8Dg0+MkGl/pP0htrfQ5rNH7AMWElI9mCxyxs7JTbBXPwHZxq05tLM
XdzggQUypHkaUg5yt0XJkOw793bGn68prJ7JROmNH3hw7+AA+3lYjwxBYQ6JnsAPAE0jjqZlsQ+l
GJxbG2LGtJ8oBXEbjnQT/CsMb0l2qAhcEtBvc83emmOn72nIts/GDP17q1zghGskFKZG28incUuz
iYIcgFDcbCTUM3M7dpNz5CikFEFLvYnoH87m7YKdDrWTj9GH6CjjAYaee1bN/CWbNu3ZKlK8wN8U
Ma/o3aTewlzn6bdx4bXEC3gD6I0ADAuwc9rDTR+2ZJ0V+7Zr8DW6xVg9lySms/IxpSWdBhi1sRl6
0Z1YVU3Y4pxABVxlhiWJUDgJfmgqkekpKA6DOOAZMsme8SckKUoNLF9diSkYn9x0jo++9LeQVTSf
Tb6drpc+NfL9Uo15y+lZ09I9bT/UoVS3uJqMRUEKFeBL6UXQeA4cTTfac+KnUJanXuGK07E04odq
dTGFqds00JvI37rVaqzhrKEUu0FHzCG1W5HJQ4q4aALjoWXfKPlmCtCEPXQjI4eXv1WCtGqJJR2t
W4/gOcg9fxDIsWz5LAjB6AIDJBJ9HpLXCmDgdd+EPJcshzVwFmOrxaWPbxBMVb7Jh7T4Dmoj84Nu
timzF30p7rTWWy6iLJ5eZNkiiSfTSvYnqhnHnzyXsbW1YOGmr8ucV+1epzbWTiIj7Y1gQJDCfHqU
RnHkyaGv9mT3sXO2hjdYO069uv69LG0SJiuLrJ2t1PvlaWpT1p2hTIxLQntUfYzyRz5i8ZEUTSDQ
PQmpACJXdKbN3mSWN8k82LxfGDCyvWooSYZzfbWDhXm7mAAfFk6qzzQOsvI7XG48AGhku37fxQ1t
qqDNOKvfYq1uWzY+ZbraQ0FKZHLDUFFgBY4a8lQBTTl60V2TtOb48MEnBi4tjsDmzItc9aqmXEOM
Wk1I9Vi8OS2LnPNKKlyS8hYvenHasXyluB0eGwhY5j0Y1qF4zSaq750rKKEDw61XtUrXZPVNQoZL
uzcLr09uXRw4Ol2ANrvv4/66ymc4Xs4ImhFEJ9aAqqHYzXBTG6Duw6hBoM19/t6VxinQvouqtl85
70LxbsTPqjCnR+Dv3RZ9o793hTrp1pJTa4y9V05od5En2s+xZ8/J4T8bXqUor1atk9QMcui6VLuE
zmp1W6JcMYe7jU3PMNO6/pG2hMNRRtCCJb9JORf/6dUTvFSOfxzQq3giADvTRwZF2XDhD5Zxw8mM
lB/i/ChPZ+V1l41fw5mg0MrvPu+l/q2TKlA/0ay1dbR2Fuau953UyocWOecujBzuNoaLGgVwEwFb
1Qni+vxSH1vQHAyZuzBDYrwPYsz/2LSdrKkHPgLKTUvzs5htMLT7efqHI2+uwkgEX9sqZiEO70Pz
vnMdZINJhjHYFvKEQ1B1irDF+uIqbzKL30cVXAYjHq10JmMWmUsfZsNd3Evb7DuNOEetiJA/s+sE
0WhX7VZ0+XyeYtQ8V0LnTIF2WLvz2PBedTzG7hfDij/9gIbu0nBfB562+PBBcB/YhqbxA1IoDxvV
r+E0egfNqtX+Glf8D+X8P7hp/73u6r+oCosfv2uu+OO/FFemDa1c4MfD8bfaPVen5b9haUhKhItm
xnX4M6v04q8cGM3+l4XtkvQYzJz2OihhSv2X0xOP9r9QnSLa4Dfl8VpFUv8Al/Y2cPntMdWZpeLz
RHi1zj1RcX14vetE78EEiZ3IzF7fy2Lx2QhpOKRDwW5e6JfgpZ2bmXEJ7o5p6Y8nzXeYtrX+/DPW
XEGgVOKVP+jwwaEZunx6kGxaFzNuoe99Cic8BIOm7mUmwAl1fabObTBF3qEYevohtj9SGdOw0J5H
YqAwQ2uZj6GnrKps0+JlIGwhm0k9LPBk3WTUcTJARarjonpDpdEWAJsW0dH373FxczZcVsha/cZb
s1f0GjKQuAzzNyKb8UZnQ5eYfpvfmG2plnIFkTYZ/qeKzoyPWLEOa5jXekArH8n+KPUpI/stZ27B
oB06HI0bnc0J2fo3W6XIGhuVV+W26wRp8C2cEp9yZFIqPtNyWexpJIz1FKrZg98SKI6N6bYkNLV6
/e2Ru/z1k/2uZ/uweCLgYgjPV4eLz4KDqu39Oq0wVZiz6x6neiUucgyr97gwkZR/fpUPiwmWZepD
k6UZeR4pwD4P7e9zNR9J5zCaxoUacwunUG235RHJP11yhJmfMIrPr4Yugb/vt8eTSc06j/QR+uNH
dnzrw5ZAZBkxvenwhLyCSB5648VD5YvyR+r7XX2ETb9OTnxOh+uiCiEKQy1D0mCaF6ko5dPmUCPp
q2g+J+oRdp2dhAk/WttxKB48oybDcParfUOQ6yXDYsAWVAmevkc2EXkHAKcky7kdxE6iGCOePXB3
EnJPywiT9JJpOrHkVEENxaiFkJlc+DPfoEl8afUGzCg6lhzVx94iAZC2zxa/vW0QjNROfjgsyqGt
CqXcu40Uulh4NbZVbhexWHg5PdBVK5GQ3ipiYDBdkln3iUjdEVBWU1rkdGT18FMvE/EApxCug0Pj
jDi/2Qbr1qW6ezQshMcdtSk73N5xCuel9xLnRDmNIgUvH0CPZBjIaLlv225a4DmZLTTscdjU5pzh
F6SjfiHFrKWBXEwoVw0H8idqQvKY4haQ+lpia2NoW80k9rRknMuJRrp/kropBZm1cAvgCOf5Ux+P
cbUD2IlhcEHkrIeM+CPiW+wa8Ta4L/OHQZIMTZW8nA3SUGS6zkdpv+wKamLzelkMm7wV/DEoQ5t6
OO+sksh6ty8xSeijik46hyhoaKZD7h8gM4DqIohxuE8snx7lLAXDqNrjc57YjbXQRebtP10YgJTH
mdSGWwnNHyZH7NvmDiSsdb8AEQZ2IQfqUhMQUL9NCCKpN+Q2MzTLEo9swwmA/qpv9rgVqEynG9qN
ZgrjF89EoA+9bhOCW3kcDw0bJosas6jbEFmqcJHimMEwVeXitO5Jnw0Ty5q046TPIeHFS5OimIf7
BE+V+JIUrX+rV9vByMhIaoHWf8vjsX1R2CtfEtvDgjZqQ5/wNi4u6amxLI/p8xJHlXsdDiqWvuWo
1x1x6vkpjetFgqfrFuccO2NVnTR0lYydxwEC7/kE8Jkxr3NveQt5SprXnJS66rfN1GOtEeZwDzFF
mKGgx91QyNu0BWNl0SGiAzxgF3Fsm2AHc5SXZEfPpO0VDKi3qoJCiPUStH/Ym4530RuL/exyj+8L
MEHOwWt8wEumNGB/zTNdsD1dMnxdTjv0ziZKY36Nwkw5UkOuhGJJf0PdzHpXDrvGgq8f2OiChk0a
VxVe04FJUUFAZ77D8+Ud9+7SvhYsMBzi6IsbITYgebd42oSh3jLlrZHk0wsjMKjTynK7Y2fCLbNH
iiIdoD9l8cKvSIsqwjDJuTrXkobZyFjbYTu70RUsPQun3tKMSQBvWus29VzQCI9dsFvhaNbek2cO
IJTmeTIOw9J4r5PluBdKj5uXZKkxnmit5VShjhse1XO7hoOCb6qWjUuI8l2yDPJMNKSJDyWLXsCw
JEI7Bo8r4PFIvRDeIsvUwuHjxmfWdz3jP0avkGK/h4bjp3M4p+juYz1ngksqtxTY28g93NHki58r
DA/3TDBnAkTFsrYzNTwUtHwtMgUccqUIy/bK9KizgGjvgPr71+Sk4zGuRKpzw0ZgDKutU2/XFK/2
LmJ7zBm+2tGLuzh4Epgv00AB2wUNzy5G7xQiS+0Nz9VUwSFmIpqVQcTjyp9RHTaZBGnold5NDXCs
dsKM4helPlhBHC92jYIBRPlyiMxljZsY+rdDtqONJ+1gOOSAYOEDVYiUFwlhOTKVsrHKHvJiRZou
tmyumAGoamOxDIxM0Mz0YmFs24Bq0+KzKcNut21w4XzPYybWRwwQqxfMTJaDESSZ7+h1RThlPI0o
NEjW6VFfdfDwcGJmVVjHGV3dPRiW5tyf6YSGULzTdepCe2lfoCcvNwD53QYwNbVAGCV5HQMoTDGT
Domnf1Ndb7xINJY/ndLhrvZznFwgk9cepjFjVmtHWvqaETm1BJFbtMOJymGsE0DQ2nPQejRcmB5i
DtmU0CtfYc7AmI9hA9U7ZGAEB0BDgGtRRMhatgWjXsRRacqxnYPq0gVqaieQYwVKYXJUXRqeIzSP
NEjnpboljkN7Jk3DfsSm3F/Azhb3tZT6cxXh/AjAgK1NGGthmF2YQOtD+Ayq3xiS803YxNhrMEGp
qttg/c7uM6FBuHP92ElDm8lLvYFUHWEHrnE2blMOiU+JW+KDdMxZUcLNDFhaTe8vIpZf0J0F9E+i
XTJbPzhl7XyL9T696Xne5SaanfxK5ibrflPoEQwHv2C83A/ERjGeQ8KTQNh+bOLRATStLUm9koCW
hLZ5U544E28XjoBk1Vgw27pUWTew6cx+7WzSPOkvATpQT/quUTyXdA9kYFAmvbbjUD3kYxz99HIa
Hah+Y+/BGwd+fKPSdHcNKKFhbZJ+9hOFADwTb2rQTDIarsxtkU/u7SIL9wfT4Pix7HnpyBLuwfjp
edf2O0cngScwY2jFG6AQugURw6eWGYlreSiryH3oSU9lCJ/kvtAQBufgWg85tiBFyloaE2jiAId/
RZK8pn7YnXk+8ZZ9J1XRenaE6tf4Ai1CO0S6VhxmhEAjjilowpw2nigkezqtvkvYExmJJUtPVyLN
M0x3C9krtmK6c4yTDUTI1I5Ft8NCBFwZ3+O4bMgCFkTtRVCmNpHTFoT0kF9rnDrWtIi96OEkHPyl
a5r7OYZsySg41cZrvE0+sCKlqhtHsyLzXGnd1B5JbSHoNSCccEJ3M9QIqSagxzb4z03DwMl4qrAp
jxn8gxie8canvKQwc6EoOMOeJDxzboMBaaYNJrEh0+c+TykpTzCElXPEju7F8Fhg9zlqN1QjxwXU
CKCznlKHCIUjjKzWtKnBmzinRWO4ZMAzqYOIQdU4RiXdHXzl80ajjFgRgY6TQBqFMJ8p2Jz8MHSj
C2ANlzMavvzUG3wtijcTYuTkpwm3StuVFWjFy1wSffCzIo7SePKiKgX3UEAs8Y51b0R9EYBBzPVh
syjAYRuTVN5010Qmo7m6nfgWTurNHGVIR0IA1omhTe86ONdOQdIv7uFvy8zA8Y7kktLcFV2uR7dD
VjoWoZ7Wkro7ShGTAAG/oyMYQPvyTHg4FjLFgIg06V5jPncIeSPRjdqbnB3BLqpVfFpsovA6moAV
su7uZtkPpIx3iauzPsbaIraGHtvdmZbUSXVatRI+Qidoq9fMB7wcZxz2Sss7jmzZ6hdDa6MRKGlp
qKumGSPzxuwazz0rAZdB4rPm8ZuPcYHXL49sF1VwSXnjqaXcGBEz9XuVTPNrZ9CEhsSLbJRDXsso
vYot9bBankHfTf54gPeZMuRhzk15Ykl2wwq3/S1peoQRVpm+uNs0KjMiqp3ejE8zV9A4URwvdAYc
udqXholUqvGU+ZAsZtOGknY7mKLELpatVy9Oc0xf0TdPDNUm+qYFNUQAj8XN5/mKSFZtaK9zaLVn
+GzQgOvhou2ZYDDWJKppOzMMgDhE5HlzkjE/SbeZT5eoZk5H7IhX+RmD/k5e606ZLkczYydza0dM
zhAUFv3lCj5UZn3IRlQ8bN0CNDclO6OGilhVDthRUpIj6tnFtSI+6xlBofVz4dwLvFFv04eikfEV
CEVSIWOEgyuFo5OgJMdJ/TT10cwuo9pmwXbMRDABrwDL8tVrArNcg92brIruRfJIoMhD2k8Le1kI
/JGew2FCnwtO3p4jp+MxEcPdZFs9GkWyI0gXalEJFNA/yL9MO3Xl1fUaAj+5urlPOqsgz5rTLtkS
oC0vjEzkXqj7cXyrY69/XCiXiAZgh9BCQp+sYtcmWsIrlECbW0SGNZ08Mhz58JPoI4zgeOxj08m8
5zYS8VXkplMUgushrseVecm5zLd0NiXgicyFLGPqf/Xn/qdp9h+GznH+v2+b7Ye0+j//++X3vtnb
v/Grc6aJf9E2s1GwU5njB/Q8xN6/WmeaAQkNZa9FPwBxL6i/f7fOiFB2BX8cT5Ov26v2/d+dM/Ev
hNT8U/6DXpj/5x81zgyu8VtnAr/P+jehLrZwd2BY1NdOyW9K5qyfYrQByZkmlfwxMTxjTfS8EaLo
smIr0tK+dIyO/leOfx9ZTinG+pBWWfbkeOh/jsmlUlX42/37Qw/ovdnk12cyLAo0EyEwjecPre2y
rFrdnIqzheCSm7LQnMcGda8funaUf/dR8WG+KhiHOgMQl88vvf7V/69R89elfUZhHrZSUHcfbgeh
JdQPIjtjoKLtMB46p6oko1YzU/2yn43k6Z9fDl0D3gmTthe97fd338LaTGGSnbF2ZYLiRZbPgPWr
75FXg4QVpfj5+fXe971+fb3fr7c+Db/92oyIXDDY2ZlhLsmWGg8JZMtUl5bLV9r19328v66EnwxX
GfpFrCjvr8QO0dQIrc8gjfRnGeTg4yyZx18W6efpf8Uv9f/ng2LSM6ObZ3qO+HgRyPz+APTojHNY
vQd6YLxKtBUA/7vimIjl9mloXRVSkf4zA8df346GOC5fplkYht5/uy5fSLSOkzOEPR4bJ6P8nUU+
77W3ON410HLUBsSioTxztesIHLYIPv8d/3h3ffw9hoOPzTQ/vCG+kHNOTYgXv9a3ZNWofawQbX5+
kT+8C6sTGr+c4Cr4o99/ydzx+owR01nqoega9FnbQ7HIrqY8T87MRvZfdEnf7DUf3j3oj3TvGV1x
0bew998eTnPycprD8RmxGTXp6Y32UKdmelkTSnrlmdr0CJe928+uRWE85DoFOq/NmqcOUf/zb/6H
14TXcf0vryVDjw8/L8cRVs0oPuuHwoBEVsApBpsSDH49fnGP/3Ala3WVwmPBdsya8/4eD1Kj6R6h
BDD7+MGa0uxY+gtQHCjlR59/pw+TvLdnliEJjWjDIpUNd9b7S5HhwYUy6zTVU+O251aS2ZR7T40P
TelEAVD5JqKEdhgVdf6DTgbAxDlr1PfPP8baWf/wI9vsN3xTj/Ovb324tRPhAlXjGqdmMxAY73Ri
3jTJYJ9RqTTbUl+WM6gUJdU9Tc2ysLvD55f/wzONUg4LHvuKw9b6YX0vF1BJaKVP6zj3jkwIzLuc
fmyY5bPcRUYVH39+uT/ddBsbEvm7DFF1ttn3N33geMvGa56SlIk4q5SI+UEXI64lm0EMD2q0plNJ
BMt9qnnGkRZBIJPQ675YLv5003//FB+eMhb6SKCaOZVT31yY8xwDEgZnqWWme6U7nX5VZfO4n2u/
2fcE6X7x5P1hsbINWK4YR3H6Yq58fw/cKk9SxVm5n8rlJKdxegSK0ky/+I5/eJNstjZD+Ku3kpXx
/VV6JSO9aQwCWnXoIM4IYSkBAdQhPf/ClfrBlfX2Jr1hHXCzmbpDOfb+UiJe0DeOxinE+AzFZYKK
EAVX0gMJGj0RREksz+jqquPURH9S2V1+6mRYPzlmO+2tUHV9jozcOp8KBYLEZOQxf3Ez1nf541uG
aMsyiKKyLP2j697DQqDZznQKDmg+VbKD7F/5xaWJsGpPNw7pkpDxSwR8+asHfn2g31+Zga6N+Exn
YxR0jd7fGz/pNUTQ7gH6Wn4RkSMZohwetoxNur3uIDlNBA0j3kJtk1XIuvkM5XHlmvVOuLKKOFF5
6osq4Q8voaEzYwb8gZeYkvLDymdNg6qZbB9GMqPwsuXDWVym/g0ubRNtWxJfk6kJuNCYyRM2lLGD
kTp++2IhWB+/D/eFbBITA8EKEIBa8v6+ZEm7MOATB81Ku7PaWMQpTrDo3OkkcaCOqK45HNv7CbDG
CUY5SafFqi5deBCbLz7I39+Ttzvhu9A76M+/jSp/22WzYYLAO9iHqOyyn5HrNCGgw2MDjmk4jOuM
ekYDRPSFbI8s/BmvIDmtB1v6w8bAFHuMuwsd0mjLc0/N9ldv1h+eHmTsbycldNOgm9/fJSM1S26g
dXBM1N8EmCVOiKiRg+0AALctf0QI0QgDZ8qAPSjazqy4m1U2eYjqPmkJcRnnH1/cr3VD+vDDmQiH
8JTysQR2zPcfKSb4W8tn/UC+44BwVJTEQaeIj5ue2iNumuKaTEksPUP3IyF4A61o7R9HY41jQcaJ
9UVl8qdnmY+D2J+lbnVFfxA6NHCCSUm0DkzN4r0UkWsEkslcMEyy366qvlvbnuvracTJYTfVuWax
13x+S/6+uCA2AxexGl9ZAT9yMBhl2aJT5kFHobhLUyzKHgneedgz134cZlce4+V5zEFNfLGRvC0e
f/stuCb6QBzLnNHe/xZpZdOKFsYhq7r2iGj1dD/GNaIPUu2uCukb343Jky8+02QZ5HoaHU9+cUyv
xA7otPYhWLm/IE3/4AQCpYP74DsOVCF4D+8/UVFpCNyW7ABMcvmhS4NHdZlBs5JdY5OB0LvMowQl
3pHLFDb8/Hf4+77qGBTLrCbcCoOd7/21yRWzc8vPDh6G2eteJfMeaV/+9PlFjD9eBcwEsjl88RDl
3l/FSfvGhBF5WMRcn89uNx7LUgPfi/OQ7yegdvM47DNEmiEkPzsosV1iCkusCeCWtTwiB0Y/iYk1
3n7+yf7+GPL1yWL0KZzZ9P0PD0MBj9JFpHPg7oCjrY3yvLT9dBdN8Ku9Skwkn0TVhpf2i6V8va3v
H0LXhz1FseEi7/OtD7c97y0vqUrtxHNzrwiBhst+06xZbGDzwNyFhSLjPTBVTP7t59/47Vj38dLe
WuFQw7PBfvzKvQdyBKb7QQoAwwTCkRqk0n7jZMa3rs7HTY9+dVsu0xWDdfeglHR2jjZ3O+0t9EiT
+aUkamFTOFF/I+z2AifEcoVjXp6V7ThucM09S324HVRmncyYU7dV06J1hl23dfmfX9QKf6/F8baj
2HXXaoGCbX3yftuJBK5n1lT81e36fhRSerhJI2svHZIxtpa5xFef37+/P8rrBdEWsXBy6nI//HI8
LmRM2O7JJEi3iAev3eV5+xVD6g/firdSNx2yy9YTzoeL6ClNVy1zTkrNiC5HYZdR0AL628wEPM6E
nifazeff6u8buli1RWuUqbeuxx9e0CpXkqpDnvRzm4Y+3iB6xIa70xyGu59fiVLlw7NPj4qSl3Yh
vxtf0PrwzrUVDL3VA2MuOKZ2bewgQO9ivbrXKxd3npeOqEPdqFzuTQZLWOcaTZpboayxOnbBEJ+Z
6o26p3XWka7yxTzqZhNF9zK1ybAd3Dm7MBQWdNiInrsvhD9FxyUJez8ZkpUvuHS69mYmdXL1sjRR
s+nawvqmZJGfjlbvP3dtNyehMJLmhzHZog+wDPVqa6MYUltF0t6zbAYc10QdMxOzXSM7b/i5Bs68
fefvzIF560ZOpbMlV13DuNEVxXMfm8tpiUmzCyvPAmGf1h0o02GCjBKopsgvhb54OA8aa3jm5Zev
bbFMh7wmM5k/q9DYDAU6767BmYpEZnZfakG2JidU/bWD9n9lkXkcB/g0BCl2psH4rzeIytFgnQB1
XAeqWe2aI/oYPfpuM/2cmJcUhRVGSsejkdv51VCQHxUIYWu3NAHMZB/BMiPnNK266bBkgMUwBxBF
ihNoKlWAoxBDNlwObh4ZiEHfDPVxNvgoz7JWe5HINe96stQiplmuzxPcgHbYigqf7b5u5swlpF3e
mwPTRbxBRA3ssiRu221rA+8MTCsDEDT3mWCS7646kBKTyKuV6HAjxsJ9kEgmFFFiMT6dvqz4V+oO
pRN55fMMILiPGUhrnqUOtWYvaTjQ7e02vV4wiC3GqA2F5jZMYKFmg4erZh/TeMVWGEKcV0ddV1rE
ereMgsOaJK5647ROdEGANx4edNQrY5c4vUtIyFqyl5hgT/pMYvUzoEQSdgdKwAtyTDP2pkVkGW8j
l5goQPx5M+2cKEO9kyKvIeyqS6p9ouXes5MBswc10PNsdRZJFQEKw/EbLwPEDaJH8DH6joRaaUl7
PrbQfT1SVplNwPoTPQ1kc/DDVLE2kM0z58eMduU3lsZpwlIIs7+sjOQh6dpJEs87WT/dit02cJIW
IyJxDUh6esiuYbnME7zLN/5lNBDWyzM6OzdKt7VH7w2aOeQYHhkxF+oAVb1w9hgp0CvIfmzzo3iU
fnpCCN0a5/bG+MR7TlYopmtNBLrI5+fGTfFrtmWBz5aIcGOfKpi6QSOWMkb4F6d+GNdLQxqfRhxv
0PEIDQesVnW6jzNBge6jPK32qp6sGj2bQ7hbJEvKJaAQoL8b6GtECJXlMKBJ6iNiFxoEN0yy8/HJ
zUaBSc8WyXexOBak+hld784HJXFqK33ZE3yFYqd2+ugxQi/ngVaNi4uGkjDZwPQ23CDGPXdKKhpx
a6py4vbYIHbyaJKzC8HAIQhgu8waJBB9quShRihIJD0/8rjFsBY92W5M/JkF6iHHBNrVTqjaUuuP
yGLtHyPs9f2F6GN17UzQWxlKpiNmTm5kTFvAi75hv0jVps3rloQ4QsY9EMUpy02kBlQKsrUooIoF
22+QNmBeoLkQBUutpRMKMIIYLrdsmP5zM+sGU0AY+mLrv/F48xlLbTC/cXqzwqDkRxMEGCNqvKe4
tRMKIVrjz4vITVRwrXdrgYwB8M0TqeO/yrVyb0SLKbeydREi5jlm240xNN2N66ZChoWkTRD05MFZ
NMsq1mk0OxVlbbOW2WlqDkzhc8bchqqRO5e/uMNGNZ8vQPnuLK9j8YnxmBLTu0KK/UFpryK1nXmj
bDddh9KTdpVFxCoEWO8dZ5MBNoadYnbj2QB5u2L5qeurdWqL32zy1b2OT/7RMaV5xp1CIoUSO7vj
Bxiv40joN2ZaIFLwymqcN2Vc6fWWnHc72xJpjKo2sqaOtGsUrtXOBH9043OmZXhdM0vYYEgxT3HW
LY/+QAEWILuJhsAa1wDMHA40MAOJ4iKsU9ViaR7Jvg1nm51lo1Rk/XQA8J8his5Q3PENmyMHac6N
ibj0vksX8wn1CsBoUQ7u1k0IEBRDxEKUSf+b5trqHOkIUXcxBnh3C8fWxTJqo0cO0nLsIVHOCDx2
far0KwzsTRH0BU42nHCT427IfPH5NWLs4wFluXZZe2bPBojL9yj1rezetEfjhYZsdFkwTGMqrE/u
dQ08lwH6shDNR62rnxZQxDlcIxYRe4r7BiusWtgrXQ9pKm5c2CYK0/FwxNqLCVmRxJsBrSncIUz7
LgdBwEMJ5WCQeX3SOY568BVWle2YjqI41ukHPbSZn48h79XQH0P3cuVh9hLtdkYmj4JwsJJ9oVaV
ERp+DGhoO4u73Bj9Ghkd0BBda2GOY76NiQWd9B6hbYkVcFN6bzSYYQZUYRNxgyNpwhGqZo21GwmL
BDCvRTJn/q7ql4nBTUUOLvvuZkZPB7peOv+XvfNYkhvJsuivjPUeNAiHWswmAiFSRGq9gTEzSWjp
DjiAr58DVtU0i9bdZbXvTVtbqWSGcDy/795zw/GsnYr6fMkZJywOvOtMs1r55nrjcLR44gyb2jTr
4XxSjg35gSq5biusJrgm4A/23XQSjnSnaJ03wuxFFzESLc22q6m/i6CijK8grLMzbUtqdTs6Yevt
NFrGXV3CodnMtk3zE9uymUDxFA57wnlk7HtBdfG2dqrhjjv3godfOaVBGadbfUgPC8Ne+P0oT3qm
pPYsKUPvWMOuIeu9hpQ40Er3I13i5IriGPoNs56sIlzj4lZUvvHeOGFCgSnx5iqSRtv3G+wuaECW
KIkdUl7ZceCE+b3jqemq4pRnp8XUzkNhULTZUfZNMmjpSvPc5E6ynMexT1E2XrapIAKYhsNZrNu6
A03SU/8GutoQJ6BjgsmQdK+8EQLg/Fo21awmsTBOqYrnEzVuJfQEZ1e0CocIrbywUCdILBYpa9Tz
XRouwxMMGSaLsctapDSWUrvSc/sX2Vk0kSQ+3Q3k77z0OcNO8enFOqu39cjws5koLvoUg69vaSvo
gw1oJCvZCExBtyNcDE5AEr54c2cQ6fQd8Apu44BpeuMumsd5sMytuRn9xGIsChz3JTWy9HJOvOAe
Y/x8PyO8PjhWCprdoIE1J3ObQz6jALvNdoGiRmWbpGN7QX823CifDoZnAeztGwXJRDLV6LgP4JCm
h5B2EyL3dsD5tzYj4Woz2/gaI7Wl9yGdXPFd5/aJ5lgCV8OcBe16q50FQgI245YaRD8Prf06Xp8M
ZgWgTnm9Pnuafrz19Zy+VUYHtDFcxCmwXblr8dqkByZ6zhStZYBVxTHtKyPU47KPAeNDn+GvvNnQ
X6YIl1MwARiv3JM7jOPD4ppVd5abOHePnZ6r2xJo1oFDJqP5Z24FRPLYW4OUdioAazX4auPUrO7a
0od6RZxszSwEhY5MDfp9C0VCADjJoExBzMfqtckNv6VKqVJGuheltqydbRbFwqA7hN8tCUoUapWs
MPzh8Wk3GJ6VdaJF3U72bSgSb1sHSuBoGJYaL/0CM7wux/KxTfm39gWPfAE7gRDjSKYOjymeruoi
iJN52fYqw8+POOp+5tRuf1XZVGUIx7wnkWcF8p1xl/LOUGryAWpWCD9j6/CeAIhraCNSwn9pjAxR
wPCW6sHsKigFzcjEvsOYPFO17sXJc5tp68T6eHmbsGk/CVU750E5pP22tfV8F2JhI44+yuHg4eIm
KtouHePPPM4HD9k0PjqjfBibPKSfp68sbJ4MWwdi9dCZGb2c08SLczv4eZYf28wNLnneipQbiukz
YkM0G5iFsFhhrWW50dy1Sz8+1CIhdsp1epFRoAv1TlXa+IqbeL6r+FCVVGsqcO7GRJVVFHa18o4c
rwTC5WwRJF5AOFywholJ7SE38+7PbW9xbovpsy8VH4dUyOm0YP0Gsy/l+OoQsqB91ErszwmkO5/o
yWn3LYXrvMCOiu+N2W3KbSLn4oqNdPndX3ITY6y/iJfGdsd0Z2RWDlXGamr3PMunif65FrrOscdf
RejX7uiXaDqKa9cEVAFsoISOd6QeTnkRGRD62lcTd4UZAzyWMAUtzdVImnkf1zEO56WkK88FjIub
viPdy7PXU1GpjOmFuodBHHxtxtj0R/vMdWZy+jXn0eu6lLgCwTVnZ7wLesf5Djcwte3pCfoDMe9S
VtcB5VFkuBeR6kuwTuV9nHADPvpdQNcD4W3vtBQkm7bMflJvx24WXEqG5J1uAZOquLaxvShMMXRs
4Ae7tJIRFNsGus6HjWdXxs1gi4U20oRbTcQlR3+nUsGg0Wa2jHKLIUSDT8bf+VrzV+g37eSdHMs1
fs1Ls6ntAgZn58Xhixw4JPatVECExqkhaAfCgGaLJRmMF/xKmFPTjoX3Xjtm9R3fLJVXeYC9dBn8
rGRcCkP+Sy5F2gyha5dr6Cb5hJe9XMqtnzOr7Sqth3FvVG597vZsaPe9OzAxU2cyS+5Ifr/OfIIx
W9apO57ojcj1zmumBRTOkIZvwu5ruUN7WUumQqO5TvqEur8eMKre5GbfXi2c8QZMsow7ZTMZ86vq
yUNtS3gRzR5+RfDQq7Tv91ZqJ48/ZJT/OuX+IdjX/Huj3PZr9Y0QXf2zU279N34zylneF1pCfQuN
GUoCmiDC2W8+ueALmVNcPqwaHBbI1qo6/R4xtRxyqTh5w9UpB0J6ZZr/njC1vngueuiPPYnA42aL
vxMw/bPIhikFCr3L8pCdh4lt4MdK+CetsikofQQ7GI0mzWhr981F5+hxRz3lX3lP/iyx/fGT+EG8
GjZ5wV/0QwX9Brd0GZUAyNJt2rnkSiARFPvKN989HLPFX6jKf9bRf/uB68bW86GaQ6b5ZYWxDLFO
RZhHUPeyQ68mS21xBc7fZ+4ymxJqR7nxRhub/tSHxtNPH4Cb36Trn9Oe/+plJeYZYkMMHV7eX7TL
WFtZk3pZVJsETCLZin4+CEsqUkRMhOX+7/+0wAObTZDdYW9v/1lwBnevao7JqLVIzDxzGyDgkcA+
pMWrHbrxL/xM/+p1DSDFY7UhOy9+3cFTxEzXSAnkys+rg7AXI1KF/yKgjp2tS28eP7kDQJ7/+c+/
5foB+eeS4Mf7iaYOC58nD/hY55eF5eiBACqCJho9K6EkkYAi1CZwyc5H3NOHOgMG+/ufIIFYiQ2N
2zmD5i+vK3UMsg/6KrLICSKPssA4omu1p8JnbCjdwrrEOLZEdqKH03/+XX9N1vLbCQekg88SjP9l
wf7LJ8h33AY+sr0flYFDa55YxkH3gSy34XHnfGrfjk9pY8Q8R2PbBfmqUu8sjQfzATU50RTIya7n
aeTNd0gNJWXhrPG/WWoZH93cUeaWYCGPCNrcuYnQ48veRcoERoo11O+aG0YIKs8WN0bo9WQkbWlV
j4LsJReFWjNqSDklzc4NOnIcHtVRfjRToHQtdD7epQo8UYRyVN8OfCxoayLBCUSIrfK5YQMQ4tZY
YnY3M58oaikWd95NvYztCIrdYG8pfWqZNVcq7AVos4KacsQsBfAXLlLK5aIKCybXZqZD7sAM7q0J
zYrU9zRhy9/kQ+1xqxh19anKfnrJeyPzDpmVFXfuIiTXoRBsrRZ9V0ctMCsRpRpIWcmQ0EWOg7t9
N8S+LTfpnI39EeIrbKEahNATgFEwdUbpL2+ADrMUsBnHOimL1nllhM2bfQp21EVLaQpAQB4HTS/4
gK0jpPVIqaGoD6GUqw4LaqTc50HZOTtpj1TiQgRTV+482WKL5C3OCDeob6kcaZxkP5Z/gtljAOli
wGWAnSzvHADQSKtBI0bxBLK0RridkqI+I4WIpX8xtJxfob/MqBnz6FovoZNKlH3VSL+6cgtGzU2v
DWtudvnEuPFUVLIxiSTaMIK4jVO/dbtAUzYu6BgqXVqGBxgzeOxHUXQv1Elrf69SgjdXY4O5mGBJ
jeCnr1gGsIEr7BFcAFO1yPepqjI3KrOAWIbVTJ7mLKwHM4ThpYKCdESWpSh42C5ONBnTY4DcHTbE
cEHt+ExUZl4ll1bVusYLZe/wXhEyDUUwLq080jVRMFvu/IrkVc6XASNUeak7R+qDQi7sPknkgvzZ
rqGcZIExzE0U8FXP+3Jlgf5LPszBaKx7EUyxgzZBnIcijJVtELlVOumXxeSevoEg3ncRliYRv/L9
QlAoBlJM0ewrtJdKNf73oRTk4HIqlkKWYkCSztIwYPA1ockTlvL0+FD5HVkuM3FQm50sUeA0PTG/
pGOoHwj/uflWtlWst8RJU/TSuDbuk0DrFyLL3d1AJTUKxgJBctOHkCY3QVnEpxJ6GNcLGR8qNp4F
7K9m5ppooLBtpioU0IIgrEG3g5y1EUtvUBzmNV56mQRTw7cvn6371LOWx8op5w84VtbXkNH01eEU
+ejsELZtx59J7UDclDcJief3nqTZZwFW/Su9k2CgzLIf1H4KupE4xsCVBkOYZ9x6HVvPTeO7zge6
BXKmHdfivh7StgMgGvJ6Lnmun+JpPXcC1KMS/m1RfHdsVMBtKQL3KwE0QNKJawC2E6M5V29d5iAI
0cgYk1w6g9eSv1qDXvgvsiT6ZKuQ0Azqrb7vAh2Fe4OAH4VRwX2l1wE4DgSeNGSZn8cM9pPZPrU4
4UDSk8BGhZFpXEc6aysy3GRbNtoCBwAn1G7ZY9VejfieLMBoDREjmRpOS/dtYBe8cWFlW3I3x05z
roHt8uZYVvaAvLIEEfdRdnE9S8SXNigskzwmttSop3uND3sX+ncKUEVNZLUDPd4JUb3JMZfhDq5f
Vu1F3gDXxNBlqB01FeTZASNWeIPQD6pTEC4AYLWRIjPTjjqfEAsgvwLGT+7kD45Axa91BrmrTa8z
1kR6V8kwpWmZf4+QTwZ/dL5p+6HPzhzk8f58qgZadxcx+focBoDlHaStQ28/8W2LAa7hrN2QQnYw
A8BIPzkKBsRDqAl87blXluA88toZ76tMsIGroZmziSGpy+dOSyeJRK57UnidN5W7LCUduNOlEUi1
kaZIk29hOybhIzTOJLnkqlroPbVvIaAOv3GHC5WX7A7tdirTT0vIsb/k7kPjBOw9NlBQrloKQemT
6W7Q2FpxwZnrZ3wRG25ZNvjp6shiQLYf4dwWlwbnmrGLmQf1ijZBA72YRVuJE7/XsnAfDCYT9Qax
hMeJwDFyV+TxYF+PvpvIXZARYDswqfTjhSdtcz5PsZGTZzLCDLwlufsuefdqm154DgL0o40cZhdO
OebYBk8aeeAIcSS7bwIK8o4tR1+xwd/5mACW+E4sK73TOssuFPsRTZrSMD4loL6jBcyKLSSF7vkh
n1LBUmP21m+eoAZwM/YJ1mPb40ftUdAMvUFwY+sTuLDTqKfDNSWXwuWeHXeTPCjayvsIkK7/MYI4
6rYT0cIDeDPD3bEvVq9Sl+Ip82pKMAzdBx9yrpEre/Zl7zrlUb4rQtk5G5Hgbj4mJlrUXk91/OSV
lCjLTUOh8bDXbEFecEtMbLeAiF44+RCs7zcAPQrXIXpfz0u5nPP0z0D2E24OpsgDm34ZDixQT3RX
WNa9M6XBkwTxQTM6G7VlJ1M/ANi46JFYHY5VFWkXotr9uBYQnS3CDn1MmhNaSFdYdBViWhirUwPu
zt0MsLCr56xPFu+Fw3soeCJTPoz6FEMg01PofyZW4L50iwq/usozrhJt1byTyrPotBLlS9wV3nxk
u9ZS2d07tbcjFto4e5U0mnpJb1LdZoEV3pO7N7Js2/BgWpCEkY3wcFnsUASnfLlJ+Ppo5Jd5fVnB
8aERe1QLbIn0JW8492bKaA2aXseR4WfjuKnxZreefZKllSsGvFRMPNOLhhhn7C2fYqnkZVOQHj11
9YDiSN22b+wJSE7V1qiSoH/W4CgMMNnS8d6nYAWs+MYcl8e44805EMVeQhQ9gs3nMiim4nwyAg5O
Bowu3gMikCz+lEjZ7MYsbi46KnSaBxK4wXDZQ0ukgiubOGY2wosp56yGBF0yTxkltolI+GKoxuBq
hJEoL/jkdZl4IUSWxBvsmXm4dYg/o6WYPjqHliWlBFrI5Bxulu9sVUjFuE+sGYeib88MpOFMmmoM
WPLFPIqYdKoi3Ft6xi4B+5VjOJ+yzIIGMjizgbcxHrxPzXKuWwsoRQ+a1neS+HvuNGN/sL1VAIWO
l+XPVei0hI0RWtPgI8xAMu9KPmJPnus39Pq6Ob+OPY/9xjZ98ttYxM2vDeT55ZxkuJ9FeZra38ep
zKDNW9OrxAt0R8oXpvVdVhEzjWwjrEJ0noz7k9LK3U81TreFVbFx9HOZXtVkuN8wGdXPruX3/jYT
zoCXNRt5agdjkr3N42oJiwUNC9BLnfYKJGjw3Vua8jY0rLbYhyAAXjtwMWLbUJJGZ6lQorpc7Hy+
hlnOAMj5iyw547lkkwNF5JU6g5Lz1UKF22WQX9UBc3FNC0jYCYMhQtpflyxfnkv88PXWmP3sM+jy
cfVh02vJNsDVJ7Yr0ucndsFXNKsO6kVngEAfpEk3ZZM3O1XGyw04bCTYWPYmiOYGMSAjAKcIpFvG
ewqO+mxsa6Iakwa6tjW437PRmovy6yCH8EZom46KrVPNmLIPPMtT3AfwVCIKMJ2GkavLqZzP+upx
qdlo7kImRn8HDsvGQYGSmMDut6sbEqYEtgG/OC8NhcjP7dzVz6KMiysmMqveM4gmp7jP+9fZH8J8
78DFJBqvygcv7BYqQwRdZltyPWCC7Ta0eZpqI3njuHLaXeiM6YuOrQqwAGLoOTQrIBHSjr1nQMXy
lh6N5UElBQ9J34eQsA2TCf7LPMw22ITaTfdoytSGpPSXP4D0S4kjC65bF2vlCPCKLobGIrOQUuuO
vi5xiHmQ35ZtDNdTYLW+rGwh7O3g2CrEalD22ZbdtPOg9MA1gMVve2WSPKr3VkMTLau4Ul1iUa0b
vtg5vKEfN9r/ioP/sFaj8L9XBy+p5Pj2szT445//HT/nfrHWGyJymCDrx//9QxsMv/AXWcSje3n8
LaA7/68NOs4Xy/Nw+9FRiYF7VQb+kAZDFEWohoHrIuetf/fvSIO/CHa4bwOLZSqGzOCHl/EXG6Oc
oTilPfTSaaxwuCg5DbugNmhesZL+nlvH9BcCzypp/CTw0Aqz+q+RRPkVHJckCn//Jy3SlVh7vHE9
zNiJRr0ljEjaxvvIjvUvBDNCb3/+WY7FJLrm0nwyzJT1+b+okQwIZR4otZYSzDaY2JLCqtS8b0PH
cOZq63T4Xol02LjWdkk4mVwoIhpQIMaBwe69ZeRbmwGEyizKDfLkOHvYZ7c+Jr9PR0K9aLCIJCDA
SfVflh5ns2/E9jamlD2LsNgU94MKXGNfBpOjImPwSucynGgRpyObDPA2hYEQ7hqjspqPyeprDFoN
UTagpovHO2KbVFcc60zSh1DnFg/Mqihi1jUimIctLIpKXJGMquRNg9fF3ilWRcUpb5PpY2gzedFT
5eN/rfKpYUe6JP4NpJf41HKaf5RkpbNt7Vq46VygDvMUxT67VG+L40cqOuvDomyuy9yMT80CEpYz
zy/w6KWKZPUc4Qd3salpdIXg0q38nsMbJoCOAK952NqWyet4Yfh4fyTJaJWvtZEqZ4sSUeXdBWB4
4OgTRz4GzDAGwH4RQBmim9LFkAzcQRTW4jE02Z505wgqjaASYEH3FNMBgHuR4+jJgoJ4Tje0jX7p
UuhcJx5ydf0Q6GbWa+WM644hqHVzNJ984LaSqJ6NeYYlTRbjMtwFAEYWtQdPQivFxpuMulebmaZw
Yg+y6XTI1GtKFlrnOVY72E1KdV4lb9nq0mwWtThM13u/jqsAJ7MQcwuwO3X95cZXnVUXWEpyAhfX
7I0G8y6WdVc9J3mY01A/t+xlIpy2Wn7FhN90yHAq4FznF0BVj1qANxzW7KxkjwJKyze7sA7bDE4C
Gxmku/OdQVY3VWaI61i5Bn0oVjZW0cTV/7lLZj5EHU/+ioeL3RgR7yPqGcSLkK6WrE/Z/Galw91Q
eXl1HIseSNhk+XGy137V0+zTymWHqxLhbTFbJ3ka+qrBg8J/zcScNY9qSK5RILMEHnwM7pmda8iw
U+c4qzoMLUU0NCE4Cq/WoEWEkQQh/UJudnS0xHNE9cOYIB8EzjWqCXcmheuoiGovGxA9LVBQ51pW
bnNleWXgXJbjRHN9No+pMxKxwmuzNQUYnnskTimZaLv1Hy0norU23wr7ituHycZuSjXmHRQGNMfC
KwrzyC4f3w98Ka/9Zjbwo49uM8zJBQ411FSEs/5dUilbYkvIpjPCA8I8h8YM6nhTujbS0nnfDVAL
d7IvJLvggOIDVn3sGOkn2WMcwcukirEaDwRzKY9QcQqXWEoTOUsNWGjx1MEDtGcJcXP22gIAVebO
yA6oIcNmaA0ezKbbSRYmgIu2msak+kjY2DP3CQU3mH8zHZo7LhhFeFOEbSiP7VDph4KdM0MMX2Q4
g509WPfJJPj47oyyFPkTuJzJOzpqgrqxdeiy6vLXqTaM1YsTWqM6MRGw7TWnxchAmOSuEQ1gQ/mz
eFAMt06eGu0l2AQzPTNs5MxDr+P0s8YeT33WAvEEcnnR4eMI0+RqTvB1Ei0wl/vMKsd073otN9Qu
qLuLYsEfgI9cu+NurAZ3jFCEXMQEC8PoPZ9Kqqxm9EYB986e2OlaqkQbxvcUcli/UjLXVsWhxxOR
L69ziER6F6d0jkQ1l6q5eUtxzdn2q2XUScjnkigA1tEkqtqMCsmNwPneeDtad4JBf65tAbILtiP1
Co18H/HZrn1NYG0MoT8nO5VV9/jf+ei3VnSPtcm/H4+iPHtvBpX9PCGt/8ZvA5JwvhAztqy18PMH
TJch5LflqbC+kIdlNmEXynj0o0Lwj+Wp/QVkguOs6F5mIOarf05I5hfgImtlY0C4iS3831qe/jl3
4TvgqUMLSLDLf4naxF8DwCFMuiFX1HZ0ll6faSgQObuJw0+vx7/YJf7LnwK2g6CexSz4K+G7y7Ml
1DM/JSjEfJkkMn0qLT6y//mnWOyN/zR+rRlSawUa8/ow1kDm/fP4xdcxc2yNdFgMSoDnS7FLRC16
yE0wDAGAApJvUVcE6N0TN3YyggjsUShGBd3cw5mnoKw91LPOPALvrtWcxhg7IiR5U4wwpvrJ34PU
dPQuq5sMWvraDbPp62GSAHzt4UzkVpwdl2UaDha+F1w4ibLmASz31Pj8UXgcsD/FcX+XpaXZXSQh
GU4UlRwnaSsEcCC8MfXRHEZfRX5We9bOiyfnQwAwC45iwuPvx04/bMoAKwhFM0V+DSEJYmzj6elC
s3O7cxESs2vcrOYTpwVkJby1xeM4VhytSLTNFSs4VSLyYBXeG3mFhNapuKp2ejChJ60mTMTREL/s
poDMHEQ5l1vAxeBE2h3tXJboNtlkCvxEcYp5Wqsx2LpIF8FhXW62u6wM4/wwVF4Poi3O6vHCcOmz
JPHhk2Ko6zmBHsp0Qq8Dk8VXAc+4ijwc6fVT3Yv2os8XAYmt8eebODOpmrJ6UipQkmaGXTQTUKd9
Undfc26UX2UbTo910Lffx8rBG9QnqnzD0ly+ZebgfmBudb4L5uj61fBjXONtibGTq75pB8cwNXju
k/8esiP9kFqzptItHiy6tvK70FPtxC9WQntLukB2FybXZEgB1gSun/XVYL+p3hBgGW3OU3492jV2
gke1fTDDrtW7mbtRTmPkAEXNBfJMJ6AXj9lekJ7zKSPKFa74IrH0S4CYiHbvFjUWvdbLr90lGS//
ezz/djyzY/7ppIi+qq//861WmZqvsLX87z+usuRb//Ph/OOf/93a4n5Zu2+9kG0wMBVrLVj/7XQ2
uaIGpEe5iwacKY5vcrP9/Xi2nS8IVizLuddaDtQBTvs/LrCYW0JgTeQQ10QyR/vfucD67i83StJj
jD9UwK/WFqDbv0Kgsr6bs6RrdhjO7PGiypeGm4a5FLjau979BHJD0Z8cYtM/ckMaiUWgeprnTtXE
xgEIgcUMU4xzcRMb4ViexxjoxWcKura70YFDTRW6ZnGI87ZeIjiL8XPZQrlbxd/6w6Wq8l1Szn4C
ImkFG2bHNt0iqzrng9k3yTse8za5NGxrOcfS3hzIp8X7kv4h/2I2a5NEP3Un2PxwSBIMQcIq8vCM
zrUWCINCvTu6mVSPfd2z7C4pz6s2NkbYZceCkBJZl03d8n3mSuZfelQabWxAh+0xgJG3GttDP9lN
Xm5QIJejH5qHGeFx9Qu4o/kNozUL6z2O6VEEG7wBgU9XCjxDcaxYeDo7hZ4fvwXKZrlcoik5V14z
OFyFx4HCR/aLaeFtlrF3nI1vuPHnALr7uSsgYW9wPOKbnkHU7odxJJehvWC841qiWV1i/Us44XV6
UwySMLxDL9Bl0wh6pSa7w88A+J7ltDLNAVxlI60IzrF9Bwyi4khOCP97Zkzf41y+YP6DeN8YYX6l
ZiPAjD171UfD8lpvFVLrPVtyB825CCEG9vYYVRTHvVWsD/MNsawhi6wmY91tYh4/izujq7YYTwF8
pjM3po3VxOIKA59sI1IIjsVWa3jlEFT4FqiTkXaqd8WspkPW0N/aA829y1rRfrCUoFavZyMN0NGq
X2ZlpceF71dN262/PC1l5X6ig4QW4H7tNWtEhyJTh/0KoII8pkAU59595QyjqTcG6ez4qO2E14ry
JFVEoBGS5qEcldNGPOd9+oi6fiouCSPp4LIWCrApH0VvdmIYzp50vrJcqUJrQ/eAXK7YSBTzvlds
/9lXeryxhr1Y5fq9KJq9KUXzsMxufiEwmkaoNZew809LqL6TEK43IWk77sldCeo7O0vGct7WBomu
PnMHbnagzCeWBKXULATTsn7P3f4Bu3y/C5LEjIYWSuBm8oMP3YNqdBC31wb2ZmONo3ssNF0uvTsd
yCJQBpqW45HKHsojU+NJleYTQGPn0AhFI6guCojHbXkwu+FyYiFo6ZU1ze98hANxsKX/BNV819RQ
kwPf2OB4CEFUWljazX7awcD6lFP9sszee+dxu+RegGpBUa4WwbelFJ8GvaiY2W7oALPv657HkdAQ
ejNEdmoJql3c2jYpQLpR55wphpvLZ2KyTfboxOQ+p5PIo6S4cKnBCQaLGrQp32IcgUzNKnyzKJ29
j7zfF1NMjQ3eBzZsfGi0az/XTfKsmuQcWNyb6Px7ndOHrLPyLSQeFnWiCiJg41ct0NPXNq1useee
kZrCAG3lQLeH/nzxiUGo1rhOUswjcfmcJka+qZKljsBWrjddMyaXUnl3sm0fodG/GpW61gvOIKl4
iCflejE+TXFTPXKqQ8oF8vzdyy1j3+gm2doZCxLexWk+1613l5OygRU5NjtKdT0GjA7LQTmM9OIJ
m7htBdM4qyFOjuY6xXlYkuJptIn9lNk+8BqsBPbQHvNSvTkYlvY56NUg74tTt5jlVR32OBJGxKWR
dj4r9sJL2Y+8Ir5dbmZXBlfkdzGaD+5dL63nUpv7vHHW/TvRUhCUR7AkhNka90yaITaY+DX1xDu7
jnLb5pTtlWJ6VhM7/mpCg0wW0915jkxPrGZIvCkopZ6ZEzCkfJBC52jou/7cbSUtsZlzcrKwv0hY
5Z0PPsWJfmq3O68YL4JC3vsDlUBYNK6KNkujwV8+UAXu4Kl2595Y9gft65eyTKr7vgFpW8J+jrSJ
MpYp2z5aMeE8a5yugvU2nfiw8VvTJLzZgSISO2VjNJaFkb9mmtC5SN4rPYiHUYvrspJRo6hrxYpR
7fLOCo/ViihP1UikS/ePaLyfuEMo1swuavKwHNfDU9U4rzKgjZTDxria1EyndkZYCVXxtszcCQvB
9KjMadpjMD1nqXtq1oNes7MnBra10NcomfI3Kd8oOrnjAwTpQzFYzdFL5V41JPSF0xyYZKNyNvh0
dgYlf+NnY1bnc9JdOVZ3JhfTOBtrccv5Vl3h7AfqGzDR5plNAZnbflJP9eia9XdbzueeSHczfT0o
Dc0lPZThobfmcr/Uxm1pIi/5Yc93HaJ/1YlzrhXqPR31ro2rCTQ3pfRo7rTF0yCLgtF9NM18U5VB
s154PvxEzFGQZvWF6DNjEwAM3yhpE7RI7pYhpAJeevjqw09jWpAFS3HbkJn3tH9CpMwpbwti8ntH
Hu1FRmTPLjnuatNV3XeTefZBNXwYsbJTHi02OYYXArbaEXunwVmwaXzTWPVgHFY8UnwHK3yqFutJ
pNW8jxNfUfQGlovPFDKl6qYPn1g3uZlSIV/VyKRVS4guQSFso3AJ2OpvLE1VtP+ALlfoS1V1+Rkq
IxGILUUibubd2kHV0BpsGjxxmu+2NfhNddZxZNjLbihx5VPuS08hsYyUQqgo5w8rmZxsMl0XBHqS
5U2YnZr8HabUKbAOk1mEpX1wakO7+QG3jD3VB6lg0VDqLesj1cE4IHjz7GZELjIIYM1peDPN3XQr
6c14R+u0aTnlWWFvmR9ctD4SWkXjHn3WytTkVqOz7/puSdznQtclElVSTPSJgataoKnYfA8NlHVH
m4obZ5NgxeLJiw/EW/Iqp77DFGTwXuIZZ2YE2vbRRAovjWvyVhg+zgagYwhkpR7JvOdA7hcefK5d
LwpS+SBEN11iagpYIcQZnOE72/IowcvcaiIUbSRdTpsJNcYp74OWBxvRt0B3WyMNUcnldD5Vtjl0
mA+t0q26iLpZP+DldZbadSBwtb4FuJiOSQoxK8fdyqD0ORewSKblVUonmbyBm9tzyPZM17dzNbMr
x25WHSZFy+c2oR8te62t/k3xIMgerUQ2/v2ElSA5C2xMxO8ZzLN8xwh1Q4gi53myhrSAyPWKqnAJ
dieqyCZDsNYZFR1w3HOsKvV4wKlImimzy0ShsfduPHwbtTlnN7oIJoXJopoq+EEm+N4Ui0yOWZMX
XYgsK6jGoJHhIUgQdPajNHR+Tb8BKaNdBjwDm6Emdl+jtaaHQlfkcmDd5dNzXdnyLq7cxCcZ5ln9
zuva0t7QmdKJq3ScqALBEghDsp5KEyU5zBVdiaXhHeOw7PxDGsNt5+stgM4zMlc7owp5gC7Wqg+O
cVhsdcpEQ2o0q6qodUKkVYwRdphIAiVSdTS4Uq6Yztf0hdT+Pqb3tjyz2toWT6mmPxKOM0bQqK0W
vFyT/3/sncly3Ei2bX/lWc2Rhr4ZvEkAiI4RJIO9NIGJIom+dcDRfP1bYNatSqnypizfuMosRyUJ
EQjA3c85e6+d1DU3TYJUiA0Ea+PqrWznpe/JdLC7F/S5qCJWlR6yi+JY9rrYDtbc70BGLs864r8v
IE4J/2XDAgqUhpOw9N2IJAnJjBKLoEG4FRjJ1B+8TMDDF71ymjynPthoXE+5HMY9oq7xoOABu6sL
VjtrVgY8TWIMMF+ybuKXPdGG1fcOWbBHiGXOmW+phOQHuAETP3yJNRK9PbNn9jGsJlc4uUrfiaDK
GykyEAEv3hcqtmF6GeZZkU3xDVzCcKRNnD1lk6OelCHuPqq55ZTocMZ/LyLV/ujIz8DR4jDuo9mE
80bnLb+e7CILtVJnvIAImN5TRdWAL3Xg3JPq28Qps21uCPV1tnBGo8LsJ/r4wPnLtr/GdNmt+8pr
46K3FUMR+YxT3FtELvkrNSvuvFUL2daQ8qepToi/Yq88dKnKsC2ZX5UarRaEaTQ+nZelfspADwvV
lIVpzMKoxLl9iAEkb+eWFs6gVy9sO4VPiEPzYs4yDkkiASwPkgOJYYkcuoCkP4g+wN2fbXrctM7G
GWxt6w2r57eShnz2RNQF3Zw6QUIJ5buzbe6ntn8XUIa2wkrqy4iyDf93eYoZVVCTGZDkXfbyfCky
XyudnIKs9PRAH1vzcUqHx2g0k9W+qIRuaW/N2FmDMKQdxo2qHbXYmxmEpen3kkHvLnLK+gyUId9o
pNkg4xPFfUuc5EYfERmNpmye+SYcUWdvkLu6lDOVZGYfAJcv12MpmsMQddj3czntDJ3JId+kz3+f
3f5XSPAP4Ed/1Ym5T9+77tv/Ob3X1fsfGzKff+33hoyiqb/pVHUYzTCYuYzw/9UvVzTjN2yt0MVo
rzBeBfz2r46MRxuHRg4NGeB0GJVoo/yzIWP/BuxltRuRJuZ4xkrJ+htpdj+2Y1a+JLallZeJh2P9
fOtQ/g8DfiT8MGEX98DBQfs2Iw6n19wP/atmJvXhD7fml03zz0sBegBSTH/eXAPXfryU0LSsbVt6
hhau1RHsD7Oz3v1Fz/zHjvn/XMTRgQdxh8CN/3gRvdGRczMNbDR7CSwglKGSkaTy19/kT24a4wqL
kTczKGh9P10E4Zq7tOV44Ob2bzZEuD0dhfEymW10/ddX+vnr0B8DiKyhG9FsTuo03374eexKHRMC
RA+Z5RLVo8RE4vhNXovg/+cyqDx0wE643H76Qr09glKIm0Ma9cYDPuDIR3jb7//6Ius/8m8tCd+D
cYmhr0QsHEqMkH7Sd2QMX6d5NPdWidtgGHta4Iaw+yLI+VSH2WjaXyAe//Pm2Rii2DegFzJ0XQ17
f3y2deF13eAYextKlN9Xs+qDHXDDv/+teLUdxI6WjsjnJwsUYRwjo0djL1Mz93H90J4aTYBPiooL
grnzL36pP7uJ/74cs6cfv1PBpiAXBXwvMUZbNdMtGgc0AxCzm1vWkfYXGDOd5e7nH40YTlxlzOxc
B5fXj9dbbGEP9VTti3msvtZAOl+bYQExhugjI74X5xn2k9LNbydb2nGgR51H9Pc0dI9q7MYLDlwL
QWZcFc6XBpqUHTg1nbt9lXtjicK2th+Z25akW4hE7AciuuU31HeWculA23BZAWThF7/Yz28vgbws
djg5bRBmvMDrV/7Dktd7ZWSm7bBPSP/YOd4IkQ6t3p72W/r7hOJ/JTb+54+FfozkLJYi1iOcpj9e
KbJdguNmQYZKr4YKVZ4/dLN8n2uikSTSnOlvrkvrN+MyKgWMS3P95we+aGdNEGaHCskRARrseee6
2NELdcof/vqp/89XiysxY8BGyazV+pnXPmUis+Oh3XM8JbCoWlUrFAP+377IuoKz+bFjsB/89EMN
cGIhA9Z7Y3KUnekAxEjHUtv+9UX+5GmwGOK6Op1TELU/r0q6kSpU0Ohq+rrx8wmDZhZDushaq/0F
D/xPr8QFLFXDKeza6z39w3NnUecZylTvM1LQTpmG3ruuqyYsxsT4BYX4T34d9C04MsHb43j1fnru
2lnVyeMr97OuoNwrsTqlTjL8Yjv/s6+DHBGrEJpIAK0/fR2cYJj7nXw/YsOjEWqLXdJrbCHVYP5C
hPinX4ejiQ5Q3mFC9dPXgdAzt9Fc7DFxzLt6NNKggyjzi4ftRyvrujut30Q3mJHRgQXc/uOvA3ai
No0+29cO5oKmmM+NMzTnsWRKgF9kftNI+vwFn/5PL4mjlAMEgzDDZej2xwciUWML3Ea2B/6V+FkM
I0odNfCU3Vzt57lv6GAqIOX++nnnqMU/++M+zFkUDzbnUXYs7XPJ/8Nz6DhDH5vE7FKfx24o7VH9
LuqUxHnByzZCVpU6lrm51zeUQT2msy579ZQEKs1s1IKSnhPldUMs5M0MVnHGG1J3R3uiXEYZQgyq
yxKkoj1s1rGNKaItZIfFDZNceLOfUyV3fttYrnMRiW7ienS64TaTNXNkrahycWenlQtwqsWGD6Ws
Q5LmRXqJdcPKZfINAGml3sHAI2c05aEhFA+V+43eadkH0cStOEbENliYD5Qa3y2xR1upCyBnaT7u
1aXXQWxNiXpW9UF1Qtw7fYxGtByPQEDRwGkkzcREz0Qy1Lx8Sg+ks7nX9QrWsD8ZG+WK26imPPpo
TUuA0c77+aUYIEAytSO/jY8DsENBXBdEmPxifG2IMbdxrElEhrinTm7d4yvRnUgyxCHA4zNvFC6I
98kIaRjjdGB7nNXQ63xyRNqVKYKifx5pKiE0xofnzJmfOehIfVxEYxJGiDNepJpo/BEhy49khZZg
/WgACq0ok/aTahKnUbMFyQ/rRKkm7c38JKAUsJ2+qPHKRdGIicPFstJSKq+a35RPhsqK78bJ+slW
UT8xK/NKXJk/6SvRJ4klnlcqS/1JaKk+aS3LCm4ZTHv44q0wF6aAGLTrT8ZLu+Jestmp75IGIACI
OmxNxr4FjZEGvT5qoGII4XVPpONAkCHILb8sZl0bZ8AhNAUTTat3nTtB3lrIu9gxmnqw6VdFezJG
513T9o26ba3RHjd0kgeaShP0lJZ37Q4HIImHxgq8weeaP80rBIemvnZ2pyl+5tQ/5aGpZLkIOeHD
zumGqnyI7R7snbW0zkv5ydlx2NFTf/jk7zROp2CD/uTypG4vXmfavjKYEq1IA4PZK46LzHoTn2Qf
75PyQ0+vKa+yMucVLy1c1vR8p+Ijbog88uGAglnM+jL5tuDn1jBdIHV7bBSBmWZhTAhCoEflHJhF
l91bY2kQCUot2VO4GQTuDiwpAvPJWKm+yySJtr+lLmfMOYA/23KmNkJsMgVDpE0TWqFO2XEeitEQ
SuZ2aGBjjQgSx84ZfbX07uKun5eti534K6ZYeKnoUOZdwpomwgQBQoHnNVW1y4JLRA0S1+6eQQPX
TBKmuouCeS7cp6ItmXFiplnMLby9IQltmXtP86BOTWC0KaAJjDom+bhqnK/g0qJ8bGiiorHxNPCX
tKvMKQSzWX7Ppzm9L9IFihTKYcNisOaUReDYpfmBYQtj0yLgHxINxwga/5XV1jhOYZxu7NLFMSeN
nKWEZJDoO3E+sJrmJEvlRu2JMN82mAYN4jgLvC+OndBPNumGf89co5+2TeowCutmBDs+NLIOUysR
gePTJBuTOQn5siAefea8WXSKZsMZNsQfMArpNE1LzrYu+t934P+2Xf5Bl+QPu9p/CGAe6rj+od2y
/vF/6l9+c5C/cOYBubGmoFgUff+MQEMAw2mfV5j/oWUHHvFvAYym/YblY2WcQxBHh6rzf/2r36Kx
R9p0SThRgcPX7L/Tb+FY+cP26+BwRA6laxxk6Prw7/1UlTYq03ong0qZm/auYoxxcrLKnM8IMmzh
dwzClm9wDWcsjYgATgl6FbQxqZcw99fKD2YltGWNwo5uiamOnjJmIl+TMW8e6xQjeKjrAyHGqJKx
1Cexqleh7cn+W03Kr7FRRgI38SED0MVtxNwG6bQcbhpwhRzjmVwxXnOdqttEplnfGgW0wr3edujk
ZgKXEVMIcya/du60Z9B59P47Ib0E4CrZlqiS8/TgsWyqwZhpdvtYaSBVadDGmv1oKIhdwkZT3C0I
OqioEg7fFCILZL/0q7rRDNjNAAA3Tp0ow8GeNblGenu1hskZsNWdQGVj+n0MNCwaFNM+qXFcntGG
5N02c0C/B7mcXRsduehelWxaWobVPUAqgqvymxpzy24UTpreSs2EIOwz+F/1fP1klMsWWKFkZjDA
dN5YCKE6Jp6LJNN5YBYL8DS3otOMETbyGfEPDwWufsxh0EjAxHHcBgei03sVbzWgX4aVMIMfLTFZ
12lFw9faiiS1sZ4a2J0vq4b1zWMrxqRvjtUH9LX4SpYOefFZZ44huxe9+hZRDOArqVmE65bxG6pn
+sK2Y4k89CSQno1aFpq7pZYc+g3gre7ezclw3lFmyDno2hqfv0zzKPcVnSzTgxdZC5KijBj3finZ
YWPZkE/ZqjlELos962OIBEb9Ie95Crq5iDrfJiV6IpmX2QUcs6V9E9IVyW70LJ2JSJ+lJqDAhIVu
UYEoYpsX3mNWoHoikmKdxGbljGk9i0eOOE0bvYiiwcjC6mp+I8ztKvWmqtnxRqJFrQjAvW9lzRcT
QKZXvGCxYAi1nOLasxT1WXdrUZNKLQVruCWKCfTz6DzaxoBKadXiipUenMw+maTlm93aArX6os9L
ILxoanzdJQc17O3Gvl7SNn1fUjdjs63S+qLj/kR7Ipb6tXDj8SpOEi8PI868ZWCUVs9O0xbVC4LY
/jWLcxOKV1I677pMU3GYQYe+xl6W3M4gDZhJOGOmoEQwhnVioigkQzf2TGiPBAWyyRozNTZ5YscH
mcdM5jYqQv0rPOUJVnCrWxTUbZVyo1eWCc5vysY5wDcxHrJFl9si7higlSr5P5tBgTfHEAbwQgM7
RsGxINZzU28XXxmL5V+UHuSLP6X5KqfgwP9a4B4zCfd2OakigNU3M6F/nJlqXZYhRsfKBqquewrT
toyP2iu6fQ8/ExqevTT9a7e4Xhs6JtF328WLOiDIMmGkxbzc2rmjinF39lSYllHUJ4iG+l557Fua
Pf4o0+i9oIpst7ORxd1pWWASQKszepCy+CQuy6AkZ1yuSoU4t8jesdDnj9iuEoDPPPegQpuyvItn
AUoc/5O9WzKd07OkvfJtGJL2K0/MpMJmQK+7r1hRPL5y1BwdUSKbNqbYfmSsi85lqd0JyqNFChC6
10q5MuHtvQMbMJjuMoM51dqACAChQcPUEuh2HDZF1Ym9s6yxu7UjJQFDTMR3lYfeKTAYae4Kq7Dz
A0ZzIL6f29p/d/h/GDQu/3cHAvShoXpL/7jHr3/h9y3eUH9z6azTc1XZxTGD0y/4fYvXvd/YpWlj
U83TnGKq8a95iqIzaln/BoZGnVQ2lKL/2uEV87fVcEh3XScA1VRpaf2dLf4zZvWPFTYdKz4YtRKt
BK6m/Zw2ASUhJXG8obow1YtorbD0sNRAglePE7L3ZC7MY8LetBm1GlHOF8Pdlbyrhj5thz4Pbete
GvcgM1C0EXVDHCniJQQ7AF7hKviuctcv95iHtmpXHuvyCrX7qR4kPJIp1p6NmFL2TlO+FRAydQRR
BoCdYBik8lRrb+woQQ9RTt9XmPct8aq03dUACeCAVJ1jtIaFDapMv2XMinClDx0386E/BDRO3hGM
8NZidR9EyozTqDOqCFa7Dv5DG99kheGFphgOmJiAcFq+neF/7yA83aW02ZCSxfdAkdh5xmMrlaPp
wv9UPILWWxjvef05Lg7gaTAZ0hZz02W0EVK5i8iHUvph1+klWp5il1jq1aq+i+RX6cgOrppYKIEU
JrTxW41coOqz82iea1X3q+5gRNCDOQkhuAfBvBjDUUg+vxjCjPWLID5YU6yk7AYs15wEXIDRha/q
czj2HyR2YzL9GBIDngWCqO4Rzk5iIKW1W/R/i3cnTe265yzFPBumrYhA2pH6lVv24zLZ2Lg0JAkA
bOMtgAJWO/T5ZroxhgSQFGMCDWkSKq8Nad5P2CK3LZrEqsqoZN1mo0FEIQ/Wac9qmjabNIuPSnnS
zW/5ZL2gIBBA7pUvS/maeVOgOOfRq0GZ5EZokBiFzUB/jUDQ7go1Ha6YZYnrgS3VqKynQZO0bSzf
W+Gj1qoxLv0kttSHlq0a8MOTBhVQSy0dgMaznS67WozX5UCHf2M64jhby63XL8kuda9Aj6Tc/ENB
BWkVsXU1mRMRA4RlnA0YBLOEGj2aoJanEOXWFevrJs6G9zZCibrQOOJwF6p1czB4SNuk+9CyHDwK
FDuv9KOBnhCwKKwkWgdwYJo2MdpFyOVnZAjHMae2baLAiXKzoLOk7BQHOrfpgP5R450Gkl2Z26Cv
3L0zqCG/MqTuJtRwvk7dBN9ZCUY3A3B2AUJjbxIOWBNx6K4775TGheiV3pBiGWJ6xN+nXXTT8FX3
3oT8gpoH7it6W0WQp2scKLZ9Qrr3OsEUyKuPqTT9zAgKJd1Wgu7ag3DCRH2KAOTr5nSA7BFCJfZu
EfhWB+a8PkHyoBSUq8bVNgPIjWr4OjUpjszLQCC6nvQ8p+pa8DY3RskBi1J6P6nj3TBZO22pb8xG
o3buNga67JX6FW1c9W6sn6NUOWqi3kDVCSDwBtTvYqtO11mP7E0lrZ5XSWQTR+8PZYFf/UL3ZQOv
oL2M4I2bmoMG2u+trpyq6dBbd7mIE78szWHbDxeQCRtVXRFw5MiN9wNKtUVcwIuh9yECy86qUzaV
+zShR+jc6OgvUjtClhFDgUfZO+evPQHhSKolAlMoZyl2nITXHfmCgaC4ySHL519soB1RDOHYTDaD
fJii9CWyeBsgifNUvVYEmThA3RpUUBAlwfK9cljwSWAPy4Q3DfYlIfIcDvXHEghMy2uOzIIj/ehP
y3ukfFToM2Rh+Y11J22SHLNLlkUsEdfSSr2rxdBeULLwaFe+1OJXjUg/SJWP8BnqoHXU0FJQcls9
x9xjUuo+4TJ4dubk6JrjbdeRucDjUvYjw9ukQl2SZHtpEmQ1jzLAYDZBp2MBXNaMlxy3FrcGFezy
7LnfPGWAjc0dpi9ca2rIc+eFsSp3LWd7PrypgQ9u88h3SvnhdKB6XAWl0D2uz6TfqYPpXkyjeaDv
FBAS+aUhOYtu0D7XIrmpy8o+FHXLGh/H3nJytc4M4G5edxCVrns6XWB10+IVfcutQvbJhrPbLTa6
r6t+PK36i6qBMqNo/iLYa4hYmb52Y5rRVaRijWmeEe+084yapssKYCPZ96YsrYveIUOzLGhuUJSw
RdGijMr5q5ep+Ay0A33G87jYmLU7e9sQSnFd141E1z9mx1wftoB/1H1rakNIqUuHJxZ3bZlo/twh
AutVoP/tqBqenwlpnQxo288Ewohd7BXdo1Eh2EvZZFVbEajgPP1ZU5FNdZON0NlGH2zVek5aDN5f
s2yOZHRMQVxhbIgKM5QClpsYS6j8cM7hUu/N1v1eNlp8pYguPtASb/xs9NJokw3DsZAOKh+Lg7ZL
ugGGNVaiOrUkWuGeB166zwnVeZqMqOS89EmMwqdlMG09Z7xYhccbmZzbSXsERhYiQ4gzumMOhDzt
yZu5d515J1I73uXdcisXdzwUi86R3nym/kd41upTs536qzhuPkyVkA+nVqtXrW2cI0g6dcE/N2hA
XdA5+jxYpF/AGOR9SrRHOINHRGkgt5L95C3PfdcF0TJ9T/vcJYfCYsacEtVr2QePOE+tdyEnVPzA
cA2CldEItALujoXgjLl+uo2TISAch8Sm8aVGKt8gt45zkjXqSh6SEtlU023hyD2TRrRLsOIFNuF5
wSpS2NKj3NfxzdSXEK+HnXCQc9DEo33CQ2W1Y+KbirInIQAYS8/NTIlHgde4kQtEssl2P0oXrXfR
VAK+a189NRGth3mOpqC1hBFqA4kzvocHj321T41+Z9qiv9DnbbCdCHTZDva6bQ6NB/wQjCL45HUS
EjATf7VNGn+ssl2n4XUgAnFD7MTGJsEJaEFswKieWbRpF46BhdfHt4dGv60ikwNRmolzNeYOGvDZ
vKAPgByHy3t4ihqkage7N5tLZBmocISRsfnP0kj3uSB4DeHsjkERCU/0cR0aBIsLqapKIwpvRh3e
0VEwf/JLjKTYDCIvj3nLe7QpE8W54q0WN7nnOl9MGjkbT5T9iXCniewbBH9fKzWpmbW4S/pK66zb
2q0yrIjzKJRD39PUbSMtxnvUSFwi7K9HV/bFyWTowVkxJ1ojH3Duy3je5gvUz9UYyS6azzvS+5ar
3ojjCw6LxMc6Wp0V9Dmb3PzeeQ+w5a8sjhdPQ5XPh94cmU7gjd/A6TVOxhSN9wrxBF9MPv012O+c
vlJkBER1OKErhH2plxkrl5jqCx8lOoBgv3OKCN8QmSgpLZEnHCTeIfMKd2OVgyk2fIDl+zDq6a7Q
nEMTWQVWLlwjbMYqTRpDBNlkIIYd1SvEgMo1gvjqtUrV6ilx0K1bY48HI830zTC7XI/ABuJZBJ5+
30hCg7bSIx2m8ZTiIvG0JihWKoVSlFvQEsrGgMx6JMu9CxQrfwT+84whKtoxErB5JWkbZV0oGG+R
lb3UR+xxadhV1vygLHn9raS385QyTQtrLC17ofagRbRE0Kqfo61O4+vRoSTdKmOt7z070vy2HbE4
gIJoDrNLkIGXxxcv05ghuEN0hrQ6XJFhmt2Zhf09raNjV/XPVOrb1L0srfiSxA9tvYyhGsn8nCfN
AX0njpFFc/YRKswojpIb3MJMS0b5kJJesIE6NvCOesnJnMwH2g8jANX2rEQjBVDkpr5mIb+lafLe
ri0SEnlVEkwIp23Ri9eTj8/682y4Z+oVIeDqxCmNObAX6fc4xc7RZPYLo/onNPiW3039VmbWbWSO
An+Gecryj2KVCs9Fehdlor/FCFhuIlLJAlwBeZjFy7OlYNexJo62WZwRFtDCC8OwEEvvjsaPzzJ4
NXtLtSmM8YKD8bmS/W0Pg/fYi4HqAHlsrFX6jiHj4yzNL/Vat+gUKbGTHzX6pJt0VnzbHvOztCfK
EK+iYPJMxizAJQOiRY6ucIp7FlMOxZ22bKHJzEjd6RACb3yK0wktSmrqh75PvOzWwQ9HB9IU7xmh
GoGRRNGhU4BmjbRRsfvMVUr0Xt0e2GQtLF2RN2556cU5L4bhOk9TTMuyxK1VoqjlzSi9IJ0A7MYd
XpcAtTGAwjYmTotJB/MxDx9x2afAoxO31E+ooGvGi0BV3uQ4oZstmloNSp7vAAk1Psq+5W4bybGZ
FSFO/YrfWQhxGDb1CKFX6aJh2+SQZCExTlBO95bRLC8KVs+wVeSOBu97pja7bmidIE/qfoNk7wtF
MTaQZfoW14X0AXd5/52Z4As+vP3ff+gIQf+6pZKn1bf/s/0mfpydrH/t98aK/puJvxexEpG36BG8
VTz5z9mJhT941e652pp+inWYgcv/oB2slYvPTAUBjePyl/7dWIF9BSZibbrAv6JZg7jmb0hVGZGs
arN/SxdWArcDOoL/EAO5zE5+0pwUMBQ1nBgc+Anm0HrZLtcGVMD3XnGI5ykEbv8FqI1defaulLn+
hTTMbSsTpCO4YvRy8gBDzCAjoz70HMJ7VkYr5SZHba3xnKslolZBZBl2+mxuSQhL900BVK6eY9Js
ok4NeojSfmU+dl1/BGkKE1dP0hC/TrsfhGdf1SK7T5RlN05CNgGr5E1aT0wTYLWqnaAyiOJzwywG
z2gz3rjSHPzaUzDKKWlR0Rbr77qataKZo8s8z88RoYek0TCNcLYlStCtrZHfwjmz8jWnOs1aQv8A
d2TAuVl/QQie7Bomn77emmmwCIxqkd1S66visWS5vBl73TgUZGUw3iw/SjI/wqgdxa0KnvfDUtKv
ujsX9M01CPmo8A96ypS35KI3mUeQd0Uwy4WxlnYoE6PzK0/IxxSFOizUaNKO5HapiAhQSd6ZMSkd
hHZeQOAEc2N/9VCBvDHKIimTgrMcgZ836mWeKhkHrTCjk8uxVeOq5nJGwmucaeZVdTjGBEDGbB8f
baJZYZIYQx5aveNCh23K+EvtCjypGFPFbZzrznPRRgbG7nSZb+u2KK8Njli0f8oVV4XL6iDAQLS3
Ypmqc9o5Hx7HVHMTcQtlqPfjTEqY5+ymGeUZgwjYlunOjjFCG/6aEuoPQlLlGNWIhWnINBmMcem9
6Bmk6ldQ7RH9gFa9aUp4Yz4Loq49tGqsXsvOuVS2YpKXq6WtbxcFkxclIwqQcZbCvWvzU50uHTxn
o+o3XTGVx0kv7Bvp8WuQlcCxmYX5JuoaYBdqSbfNqKZraEuM9BjpH+GFgc0iN+WY6vDMa83cy5r+
gbtEMydp/WtZJOw/qur305I+pxFAq6WuIG4xK2xUa9cScxhEunNwvWi5mTs7OWKkDWP+iBFfGpWS
rRyqa5wLJ0BFbLYOwyW5yoRenDY7x0sZxi7+xEHHlOJiZUjicPgUnsVQlCqFnieOHkhgjev4Cwlp
3UZa7dkh+MyQzq4ope/mIM5L8YBPllaGXuBL0+mL4amcqP57+9Abd7K+51C7a6inYv07TZNwmgFF
F+qLamXibsiHm0hGsFDaHcsReTPEcKqRflV05kado3Ns0DPA2MQJnf5CBoWtKmWI727PZhkhlEzh
xuLrjBXvymXcd+CnQr40UUdMvms7+k7mFvlM06xhkjcOzD3FUZq0w6yE6yZZPm0AujohzLHmntfm
pGW3cwwnRv2a5u5jolbYxqzdzGmoHbwDo8cNB47D3Gc3DLiQdjtUs8uVaQLATz9MVhUHo9xhDfp8
HDvajiu6EirbzqwdE5NPF0aJ88ihl36sKC3WOfE1UnXGxtkMez9PP5A13BYgwmhQOHhi1Palacc3
QgqiEIa8c9BNTM1TGQwT3t0Wwlma7jSckvve0F5nKvv4TAKkAYEbJc2cVVFxQaUbkWta011BNeeP
XrtzcJUZYLeb634CrAbjPj6ICgbvFqiJEhABkFyJMplp8RZZFz8ypFw5BN42bnO/T7CbqXM4422J
8+Sd5vkram2WuMTNL+XCOVIyO47kElY2yFPUIMqdOUdw/ZbuTiWp9q4roxSpiq5cZzCbjTAqPEn4
nOrJs0XsVaBzHtmPTe3YVEjFgdKYWlpjZlhD2H9RqEd93eyiUKno6DKRw6EJ1e5b3gnvbBpUspHe
+06Pw7JrBCSx2s4Y15moOtR7LH7k+6XuC8hskm4LsCijRze+kOqpS7P0mBgNJ7+Y5EBTz5pTxGkd
Nz7mZnLEgMs/0JC8LVqJ5bchEnihtGqjCg5OxaBOSR6dmTejVvvntqy3Zv4thZhhJfG9k876Wtu/
4xrdx3YE5bZGhp7vtD5lVzHs6SqWbRMqefsdicPZzYfv5ZQyoIMZ4DMUv6BM+d4qXeHP8cDmo6X7
Et2oj1U7bGzmzDAcAP3k2mZZzCZ0HRqFaJto9yaVufFm0OsFiBqWQn3ELF/Bblia7xHasG3RV8dJ
JSJBjgWMs7p68zoo7Hmnbh3I8qVl+uhlBp/KM8yi8nou05t21SNkHQWzrEDFg8yOWmylsKIr80mb
npbli0Bg0+ZkxnK3uwowKw+dcOpnT46nomNX64ne7IdpbylfUqXaUV5wutWXZ8fNd5nyxWaSN7Tj
2TGnhxh2NqZIzsM8JeRFEXRsObtBrS5dIenxTAdgDLwOOvNCR97GPa3XeLhKG+J706x6dRzq79QV
Z31RD4PoDmNlBnNVnLE6PkZt8hKZypFx4THnIa6Z28Y9Acq25w+VJnHAql+jLrm2y+ZgEvxW4kZ2
hmcKiKOuGA8KTKgNwrJrCEPvi7yH3ptsNQn8aGzwWcvZ/LAjKzQyaxfp39bgMDdTNGIMgA9P1r1p
WC+z+CidYi/L+GyTcOBh9t0YanZdF9q+iegM6G56S4rYRh+SW9hsJmqxtVCeV5UAU2tH9FvXTc6J
cTUa5LOXxXfk/4e4sUKduiRrGgRwJIBStm+96StaTB9cLaKTyTLCWScQL6JXWSrKwVXFocBiSQY0
cWvoT/BNJ+I5meIrY36ex2SHwmE7TbTrda3YELLWHFEwr+g/eSdbby+X6SITWTECq8gB8d54aYmR
Mwjkw/mmOtF8QO+i+pB+3+ymgS3vbblhPo+GPxfJoabKchd3B2IqzKQSqPaDpXTfukTdGRnzbpYN
YBAtL2B3HVGE4n250ztMlEYBLaM9kGlLl9WD69wGWmsADlc10qvzM+UciYlF+SUX7wSTXk+VeNG1
eTu0897Mra3VLOTMAw8tqjpQi93YZwfEgeTxLmrpm0mHDb4w+HlV4tRyqmcrYakyT45J/aXCQVa1
+DLQTET1rATlyKyH7GW7QBMvS+dqEkrGF/XmY1++8VMecp17UkOWHMozr9ZmElkgc/NIHrq18ST9
1latscA6F1uWnU+zKAuNwULrzDCLHFb47fpd3EQTv8Rnc3Uje3mrJGyLkxZYCe7LBaGCt6a6YZXW
JgvGCW1qQzCu1C1ABiOtOLdsaAu2Q2Cak9wvwnzxPFk9gAqoQsMS3pWn8PjZUiUTeFKsh9lIX7T6
wVum674x7ut6CmDubwelvxC/cGXr+snpx80oGOfhjcH8S0U+E+Ybtxez0+/cVO4nPf06qu5tP5Rb
xTvpI1UsehedjuzAvS9McSpH94GEH7ld1P5tXdC3pcnYx6klE3ymTV3/2FY6IS85Q04UpP+PvTNJ
rlzJru1UZNkW0lAXDXVuXZGXl2Sw6sDICAZqwAFH4Y4ZaRyamBZe6n9lPrOUmfrqvhcVSVz48X32
XrsQ7PNNTu0ojbdd6K4mn/3j2O8C/YrUg/XFLXc1HJW9DE8lsPewzQ7jkKZbM8isrfawjy7dy7Rq
bY3I/pl0X6xtsj2jesqjRGNqZQ8v1K2+Wzr8sEsVn3C7bFkq8wpgMZzY+SvFrdss8o9EB/m5FZwZ
vBfGuY4QU2xOjqyAPx/Enz2VH8NY3jt0tDCdrIM6g8Qtt7Ez7WSBKaq6q5z43k3u4+yjbhhIUDgL
uR9r4+jJ9l3i+a5KWshtQUjK/HAoxILKyZ0nXUEM2BYUG3s0qAuADavW7HbLmrWP8W3yjvlsfYfa
A039Aj8Qz3gOpvlYZ4L272zPtfWgnGGT2BEPzyTWlbD3NQwaMDycGrm7pRzcpxkECAXq54pa98eg
/cirEFJNSIR7dh+dsHK2XmvgfC3CXRw4bJv1esw8ixgtlusguHDB28Vessqo11hTwvLSjv0m08Eh
U9G9pwFHGuUXXtK1a33KwH3QbvBlJT9L01d7P20tFkOngeV5Y396xcwz4zzTX5vuqhmSDF5tOkHZ
DCgXNEFTt85HGlvxe5i0HKR1mLfGarIhxRPPJ24Py6PtuqdOBfFL2sRsyTKbEhCpqDjqM2zWLOSb
I1RWDkzK5FkJMl85iUfjfO2fHbf4glzyNvF+ZjsDniZBAVzV/riVSfZga+cLOEK2UVn7ZMHva5pp
PtF8/Gq3tFN4bveam8Uv4J9A1OnTMGBQWdOePcSN4Dr+QJHdU0lFb4VxIkTvrP0aWkeB4zjufrUU
oWoeoUiFd7Zv35euu5VlYVA42gTs+po9J/+W2sxLwlH6AI+F4iPLKO7qsc3vRdRFuLVJwLt/S8OP
f8vG53nV3XPTNXZjHTlHDFveE/wLuYvCOn3r/aD4iOmupvKKUkbkL3nxS8Z6iDjzh5H0eMHGEds3
YNU7sm/RgeAnsX3LxtwNF33ydzTSGBcH1Om0cYyB7Z4RZFWzsarZ/T2KlB0SFsvpvsid4Zp4nVGw
cQtDPlBN68+ACgbskInVUWNl0VAHqSWzhQXkqjCndl8XBnhcSp3UQG1MXyTeS2XCAlyH3ph0bIq1
cRf7SbbnSWOdVoMcVFnO3DEzgj+IaWTJpnnlUtYUZ/dR5hB8C4z+2OMSWY0SqPUKaJUFcKwjzQ5A
le56kt8ZgtiCQeCbxbLeGAOqvUbkj6Vt3TVeB96jLDcL6JBgUQz/MDsh5C6dxBNwmlmyRY+xVqW4
mlytN2kJxmEqGDYm1l4bhtT+4Ofgr+6DPwANCp86y1uDiiOZaNjZXdARjS+j52YhOlBLYdSMZA3r
cbNlf0/mz2XxUKsmuI97aawzH7vcCgRkcmADMdJ5ktZ3Q0Lbxgo8h7ghIS3wiOkPkkRoGZ6Pw0RC
28cNAW1CL+AJuMMYSXRkZVBguK5tXCPWL23dwHj2XT5LHQt/xs4EIyTSoTxD/+EAY1ETtLQHRIFh
/Qw5ls1jHzS5mLFr0egJaIkuU8yvntVaAv6BU+NwR7Ge1DFGoi0v+aRMxbRrzVgy89kaFyyyCrr7
Uvftsl0LfOjFwOKsby5wafCd1SRZxknW2HgoPVJvFdyNS98jcpL2qQZmMMWGtguzgz03vvXYugOZ
Wt4E1jnGh8ybCSFW7/GplPGeEDQrsYlmHv5e3ia8z0Qd3uV+iAXEJ7DibUZa1KZVw39iJIgWyTYH
5lthzGOf5FOdCparMOZuPRaF94UN3U3WNTCl4RQr+Js7PMdIxx4K8tppqYXeV0nMrKd71g2rhiDM
VajQExvYqsajL0vnuxbRAJLBsW/aUvK76ZlQyqjwNn0n0r2qtTwJc2zehWXV2UoVnj0fJ5Pg2XqI
4gDcQ6ntbe2Jut/X9tw+0t8hTmMeJ7c8jmM8Ne0MlQ7DEtumTJGo0fQFem2avWVlLs+0dOgb7RTd
1jWnQONk7pGx/Jk1TQBg8runHPbokSF4Er0XPrZZ2NzZ4HFuBI+Rwot6sk4dixnSSpUXvfZT7t3a
msUP1+4c3Fzpya5f+a1kn1rpXJ/8qqLH2swnSNRUFkcP3J+8tTLy/Cip0cHqH1DT48UAV3cgM8JX
5aX9b7MLedan2GQr7qT1E54q51pnnbGDrGefKzfhvmBdMhMfxRLmcTEdiuroz3Tr8HyYMLBZatpP
BfCQN+xp4pRbTfIU9x3zCJuNCClrRG3zGMbvK8yZb3LQnN4Vaz+62nBNfNJZn+5hWM/bXErrZxGU
WCv70ape8kJ7yIwJ0ZUcKPk9Vobu20rqK89RucJ7mf828tDiQZ3mEdZhTw4Inan1d36Y3ZuliUha
835haE/E8Ji3FdYv+MzuOzGwuFvRN+KHF9zKlGeopVYmCeRKC4c1wlBZXN+o++kFj1eAbtF6akbz
69PpB5orLCp7MseDFXXJUvrCkOxeHZ9yF6t03L0wnTjAIzWUO0i0Eq5p5hw9lXgPnRViX5id5ujM
H2n3OHVkkWOMFBeUTx0E6ilgY3oCKFKdHH92dtAuGqqFEhKqlWFl31YxM+IoK9Ynu+yShwReyNPk
1FwQXHhxNgD/Z2WmXHyRoOUuGTx1R1Wyy7VVPM7Qfu8tMt58uJzw7I3cr/h+9zeHNwxjB0CnST07
BQqBjcRwANkIxppyHfJc8NT8DkmSn4WpzoVjob+E0NNKJ4/XrVPxdC+JndGLUVT7e4CLd2bJcQqS
iY9VuTG74q3V3lMHY3Bq9oaKzgpfOLVHe1lS981ogzeOpkF9GCKXoSJm7Jhj9nfzcJlCMkZNlrOv
JtDCw1mz7w8QnC0a2u/cZopPbqc9Lj+F88un9/w1T5y02pnN5L8sbSiTY21H+yFu++zNl/lZh233
hVkqvSNQ5PyGbDJh6HHN8dwKbBRlo/V36Trlu+X2Lok8Y0OxdMc+M4bHhyITdIcxDUV07EtD5syE
RQ2fxOqq9DhCKXgrg5p6xd5Lr/SugwvGbQf4LDAy3Fhu+YMlhPXuN5G4BzUDBXzKpfGZdFjzN4Gh
jqCDhmcAuPQvhlBCr9RJzLcp6GNkd7P3v/DZFycbetSOX7QfvMk8mMr1f1FLH1xSJiRrO9nF+NnR
qbTNp769OnVZHUKCVHv2YwF3rmDe18ZSN1fflEIfGuKz1u68otceCFaq0jfdVdYeGpONGW2ooZhd
sQboTSwyf+1HSbLC1BQdTRoOJS/TdvE1cJBXqzxaPpIq63f45e5GGC5ozy0td2NyRtbK16GT+Fu3
tKz1mKDxgjjzX6ZZbVXtLKTf9Fcf4DR0G4kPIsPHPgz9oYl98hGzhxHPCC5BhGKfeNFTZWCEbHo5
HqTmDLJgYBUIooGHa7ps4h++7eZ74qs5vmi6ypTofaqvNaUJsnlXWfedj2qTE99P7DbnklXXpwEp
fm2PqoESn5zGvnqBW7914tb5DPSAsJTmVF8NjAXtsE8A2R/h1SDETP4Py+fB70a8YgNF4meqGzrs
c81WDz0jHUWfawTe7uoL/LFTgjvCnAXeiyD+ssP6zDJiM3n9vDcb470VKJgNfkG34jHGuIB9kO1Q
PzhYB8ZfOWVrZDfsA/aQaq378cYSHtt3zfdlZC+6HcLxleZOzBaJd49ok78wfhbw8MYRABaJuQz/
qUpkwR9DqtDJN0vTaFKmzW6kXGHrWo0+sF73jtiVrWOE2HvQdUefvV1WjNYdYoWTGA+l9+aFzV5C
gUyQdikr5HLj+PpmFRELbrbUg3aSQz8rB99OMdNU2RHPUFWRbIoyXOrX7SsGX2TizMJDy2epoSyt
XOCjCHXh9DOcJw/Bw9xxvcayY5O10OiGU1BYj2Xab/FNVVs7GdXWsNot25gPEo4alU0wMQ39q1sg
nbdY9+PJZpfmetODEXY8Hsxha4oUQMTGAZ9ASx2l6g803g3rPM262zTxxBQlSMSIg6QF2r0rq6G8
VF0hnqLYvIuihd1mVM/S0hc7Ub+UCk6taKFYBZdc5C/RH1Lf1D8xwVPaQfv7TViB+pUg3Nl52t0T
RzE+8qwIrr4JQHhWxJV47w5bryzLM1C/nOGDL2Yamvnm2/gNByK+MZ+0lO3ihpi0uQolSJVBJvdV
l/4gDYA61VTo9zaT/XDESL6eZXFjRXiowuCQpoSxxlBxOk2MXw7dhSSipTFca6/fCpW/9eMc3HQ7
kEPR9S3H/f3ZqDF89CK65tg08dhSe1qeI+C41UrZ7rPiJrAuCbZsp8X07Df1jlZpBDe2LHuMNnDF
A+dkI+KtAczeS2LFL1FUpFfwpDsyKdmjVdO4ovtQrQeh3BXG1xk3a/jZtqwV122j7btpslB15Bgf
zcZFEMMFXpofem6tQ43jJswirAzDtJ+cxNoBDn7Gs2RsVKK6EwnY/kuR12UYLQQPRf3o0CVi1otv
0H80pPVlO8meBl5wE6wYDI7eflzZ0RMAh2OfYIDsJxvTq3EmPHO0a+bzqPkQesKkM55pmekZxDGM
EosttnJGThSiRFrnxR6VqkAjN386I8XA+GnXBJh+0boNYLjAv5Jdy7Tb6DzDWCsMH/Sap0FYmimh
7/JFIz6Oqe38GKroNCDk1cVS1lz9IQvyQVCpLV8UcdlXBVGtoOUTjqQU627S9s6iKuMcdO07yfyz
2+QsC9hwz+u2V8MuUG2y5VzOAOVMb4EMXmXVPHGdLX/w5VQr6U2g2cPjJGgncVGMVSI2Q55cHO8E
we6cIyA9TIOZ7SiFvObZL7vEX7PKJbpMq8ddQNWR4kL4no22+uo65V3HbOp/Zck0+FuZO2qj1LAo
6VkbQVHjI+hCVkYkXS2MpFtVxxhboPxFLwlXEOPMhty4OjCe35vE8z7NRXMr+Vf6/KLl8xQKszPW
zG2d3NqR3RJnxbhESczCAXDrUg5sU6y9Z2PmcWI5XqklCzehSM07mrEgwXUBCym3NOefQPVsNDi/
+mYYTdgj5uMasuHAC6y0kuScOCwvEYO/TZ2s6LrfZn0z7W0Gs3Xa+/k7iS493cWuoxE3Zd7hnCKs
vi6bXq//cED8X7zmLz6p0n8er9kPWf0f//79L//x7+3w2Tdd9ll+/33WZvnd/xWntbBwWIRUWdri
C3EWXPvfLCHeXwEC2eDkqfOAJEHK5f87Qpy//vGr+V8B7CXCMP8dpjX48zDD8tssyySEY9n/K5y8
w1//j4YQB6oUShTRKhg70Z/DtEgurpA1iwNRF+HWjcvR34fOLHDzV1n9ZgxG/pFHTcOHUZv4ndTQ
MmjC0+u7u1IkODQrH8bNyqZdivkm8FKwqKNfvNUyYDRiMlS8MLBiY5EzjU+PCbA8uyYvCS4hJhyu
mdLDYUtrQvhs1jr2GfYmt9+xGO6usQuefOXZbAWDuJ4H6n0ske6oHlZHVzh2fYFC7LQrQ7jd8Def
0z9FDy0cqH90ymCUgf3iMF84LpEn/v/Pz8esTuS//cX618SdlQdkA+N2PJ3MrBneLGuojqqc00vJ
qmifR5jKOI+gV//do/Twt7/jX+qhesBk3fOH/SOtZfHoYM+h4iX0QRHxE/4TrSW1Btfh6yL8Trh+
8EV/rxW6y//8l4R//sFb5vLQAZFbYt6h+WfsFtYb3Q0MHxIbBi1AQUuEJ6NE92ZSn15wW8wlZ0vQ
e/jpjdEcb7lRp4xIZIsxkNDziDWcNQksNdS5TuDPlzPJRJeBOFoVuWamNcoEL+tATYHYVdrtg5VV
wyEgsCDdngxhG/yworEZVn3Xc6+bCWTyBlTeWG6GfmkP7RN074Bd3VOBlPcL/DksgqUXjMLRAuj3
48DU9M6tJb0vUlIOmCB9+oeTpbEUJpf5CXmHHtPU1iMDD6StTduEyIUaFu9XNMvyW9SjmDmCIqc9
wcl3842h0Sy2Hful/E6Rk6cEoammZg2DmyxjC/n3vcgnt6WSIOy+Q2oIyIhCFbHBVULHRWPCobgK
kpIcU6MH38TpXkp9i3naHyIGXI3jqRnzrSts681moEDXMgZgvizrmu9qsGd1GCcsnXPdm+6+Ehwm
VGICG2URYmXRJjFFXJyLGNlnTdnw2GAY6dgKcjPFKLFYuBXQhi/XS8gawASVcvs/PztL0u/vPhuh
yVspXIp7IFctiUD/T0+oMTdZUZLVDtPm5LWdcRtV7wlmQkttphJ5gSF0NfAFv08phg5sNvdVXeKx
YiheYbpNDn/8g/7vGPrLH/SDf34OfXxWX9n33588f/yG/4p5cowsvsEQ4tPSufl3MU97iXnyZuM/
u0G4EBn+nxnRCIFturz1/vgFcMOWkk7ZkLz7t78YVvhXM/BJD2CAiQL4D/8rkoNFf+c/PEieHzqE
VTwH38+CkbOCP71ke6R/SAQUVXc0PUabtKrq7BTZVQtCRGZ1ucLAQvHNyur85LfsLPW6FBNFbBIz
K2FDmcGU/0URHkDhPKyT9hRVpsmo049Z+O0B0sqgh1RJld6XuN/BF/q40F+yKA6plyzowKRIIPet
DxtqTflQkbtA0cjBsBDk1iZElsJJjpFRY6GI4xlBPskMp9u4bcFhVA3TmytoL9rNBnb2XZiUFbRo
2porve7s3OowXvTKWbL7kdmdubiiIQhrkhTbgeQy2huBnbpg52awZdqarQ9OCpD9wG00Depi7wPn
X1lUrn80s03og2niLuvH9Hk2rPFMipOtcRfyKhWZemuBA5wovg75h8nhqZOz2GVx8+6KxfFEWhio
Nj4ebU3niW/uqueNvBmMoP0MFumERPB8jKOqPGTt1O2ppszvqCS5GpmLn9se9CpA4V1bvE+2BWW9
ByoKhrOURQ3PxnmniYkQmjDJM1YyeLArM2bVig3JBwIem9ACa4aDrU6dV+4A4xmU3Hiio6X+jd2h
P2FUcYjjjOZaRJODnxFdouEVTooq6N88IgYr0WvqHElute0ayRCZdOVNjdtfe8Lj9DbnPdyiCpkj
d4ofysfitisCyQ9q1Qmz6W4Gy5KIF1JYyHNUSH7LkhO1WXnCuIxUxLqn6ghk2L2DeMLtMxmv+UhO
zsgTJhbfng5dUbUly9DmoW7NONmSAxIxlqqCvUEzcM/3IhZKK4rVvBkltLVJzcNKXnGvfy58H8kw
NyHlhFwUlOFqNuAdqnOFaktCd1vjuOqRil1+h1u7bOyQN8PoMYMQgKRsRMOdzA3ASLE9gXOqa6xu
Y9g6T2na2UsXzzC+j10cugfSq1l8Ap/u5HeSFWt24gdOUAB17ournekeDQdcxMlbeuqRJrsPyf3k
qfFrL9glwLK4jCaI6YcYP9KBZrGbjatv1aWi/5693jsSznVf4DhA3BDaegDjjksA6Bo9SLhaotqq
ztVSrmCbHSBFr3FqqO9Thq8jMQKMEg4+j58S1Zkgb5GiubC731tTQKCKRd3CES91tyy1Cj86hrEW
9oOfirBfZZZN+M725wtpmUcHu1w7zOXezftvRwqEQ9ZkkERa59Xgj2veZDi3zVnIIg82gIaLk0GC
qf5KWtQPJhNXTJtAE+DYqIKWyHMZ+LLbZEFpKGAY3pT/HMuiiNbmENzTS8Pes5tGz25Ww0Bg1a1H
EhC+535oRsFs0+iAKdc+FqMUF15QVoCfi/IlDsYW25JIyCYfMY57ry7+VJevs2alOJhfo64dHxfI
2GVgKLSjfvEuEAFbzKDkjth33PNyenAXI68i8JSM9oQlYnZGecqiDOVQxXImdVOn3ddYjtTTxHhG
2+04xrm9iVh/E68it8+oYFLieTCwdDPkdESZRsFEloCcvdDoZN348Kqtp2Fmw+Mc9iIhA0HPNu2T
6NvZHtCtsQ5GaW5QjX+5Ocn6gTXDWjIYHRkNWayN0/wDvf1qNNi1M0dQCIATcKeHkp1YoM8NL/2d
HROqCvPeOYPpck9umxk/wyGjeLxLiCtLz2/No+UOut2xVXSdXdBKbxdEwzet7pTfFJn+aPv6VRqj
t8uqQJ8YDZsd/JTgbIHf0XPD1114PRXg3i/SF9kdQlC4ovCpRaeb3Fd4G/2q1tl8ggDfbadqVFhq
G0W8HotLcWE4JzAXD/JQ1uZ3lDXpI+/b+BKFs1i3mLXxl2i8ex2z9R4vuH/0QBCseuHPHxQPNDvD
DCiKQEQscQbE+SUv6/Loen5xCzu3PmHhvmJB+a3aCi9zQIXGyQ/j5gKnbz5Nauh3TezZjLnh8Nb6
3O9504bHrBgTwmMi/uGoMsHHLbj+UMkwHS0tp2vGEdNtxWQBNalt77MYvejd0XW0jSA5P+AxyG8a
b68LXn0X4MQ6qDKrD2x3jYswqBii9QDD8uTzTWSZJ/mXBP5Fjf05y8rgPpjkcx3TpAFyLJIugX7v
d5iqR8+r3SNrmXHfge5K9QjVYOR7AcOsEfanWGqefPlgVANOCc7Lqq3NJ5tlDy7NW6VoPQyddRBI
BRdFT2c88zO2V9GsU4c6GwIuO5wXNOiWWGPNjHuBTTB24Me261z9CKIGUljhA7VENUzN4OhatA7z
/XdfIkqMdiwgBLA9N9qnWZCQ+wmpzPGtZc1QxoAXq36dUNr7RTB2OMFjtfeeLopNOgbNnYXZj3oQ
b11FZKTpBfvJGmG6hRh0uix97qR2V7VhXz3Bzl800/OA4ISt0fAnLNbpTB3I8LsZm1sBqi6WeON6
50OSCk3y9CQbAcoG42RO2EnN6WvSThuKcK9ZZ50CGz2r90NKCLLkDjQEFpsuf0yD9hLl0ykN53xr
donFmq95QVU6pH6z9qTBDoW+2xOmkHPeRvqoCpqbQLHUem8384+cfSr2W8rFvMB88KeQr4XgLA1C
Gw+6cMu/DVCjZI2iRn/j9Uu/GcCtlOh5WvBecs3HtIiJHkath604g91otMlLSHrVoGtXgrqjAs6O
VvWYu0t/Q4CHORJZnx7nbDS455XQ6dad9MtP25mvgh03RELKBBy/czZ4MAh7QEjmdM679CexR1LJ
vYV9986CCbRqB4TV1ejQ1UNDTLHLEEp4WRfmOZ3j6jWcQr3BVRNzKcXrx1UkqDJ/zydI7CxdOcdQ
9yz78qG6ynkg1t64YjjZUTO/d7Vt7rxORyWBNxngYI0MKqp5uyCyTbPFIjKvUEfMUH2OWofV4lky
GCTnnOzaOtd1i2eloCUpcewxeB3ZiERbQjY5FrRRJg+m3ffXWdr+AU3XuQ6dhwkOIxby8QQhC8lF
jDnW58Ub55Z0XEjK+h6iXLv3IgU4OBZOQWsXbKcxIUSvBn7odmVFeGZ8vZFLzrqfMuITSW/e2akL
iK/Ku83kjsMLWkR5mzSWZWTpa0HMZK0dnt2ZaX8/2kKzjPUo4fOGx8xQ760X8mAwgq9d2F+MgIq0
agtWi+IZD/dLX+9KUT0lEidL31tizQrqBStYtyHodLFN0BaKBp8taRRzg3eHHHJsk1YM6vtJmhMm
Iq7NTcPaMEOZJzLxnfgAVwIrPaUBnIM0yLDQGEfp59Onhz9sA7cr2k7m3B9V07IFtDk4V5Oa6md+
rON7lQ7yQtrtJ53g7Q7XdnFopPcK9LG75wrkHKdh4b/79ZNl8qAGOtBYpAW7B7fh7Yr+RZBlNbsZ
OYwUiScEe9iwTKb8k35Q56Fry/lp8ubiRMWys9F2eFdaGloYDozj6HCWeJnWz5VK61crFvF+8gMc
CDkh1lFk0Q75n7rD0eBwjfpf0+DciDWJt2pZuwQVfsEezII/mdUtjhfERqWSn1FuR5cmnM03rBKw
BxpmP79t3rJ5NtdJnYSPpHCezKyu3jCs085k4hLO0zVNUPrdlBSLjVN2AM7pfjWF5KrOQuaxHyiV
qcEvfok+CL4axxuuXeq6PyK8+iF9Y8A/RBJ7T5D1qNbxm/5pMOfyjDiTsRQdo+E3DSt65xnVuC/w
Qu2NPuBMs6Wx9+02+NB2NlzLFh9r4pvIQk3Wsr50y2egJ9yrygbCwogpKBvsvSlcCwshjh07BMTi
lqr+kEWbbhsdWttCDfl1FGZEgZtbXctQm++01tg70y8JuYf16+goa6+cEX8XS8BmSpdUTYJHufS7
4+BGw1pA7Vxn8Ryvm2CeT0C0mv1Me/y+HTNF/GKwUWvKqIvPKrbGvcD+eouGhTtA2gCDA2WzPtXe
DwVbW/bzQ3YyCMP+oOAIJnTie3s+qI+pKORJmzgUtIhvqWY1BvjD2qgcJ+MUpDBdGOQ3DR6TMWOL
YgbEaYdcvGWdad36rnkmUNaelZPcJRXQ1cIf0lXIXfPgAFm9UuzkbUVHggYEOnBlmfJ5C4f30FXp
Q2Ul/lnMlv1kSYfkMEfHuqBGgM77hDxUrH/EZNtZ20w48FLnMWdE2tFBRXTJIsjr12A4VdkR+ku8
KMN/H+vnccxTd1sMFhvfoSbIZxFIhu8+NL/ymhUTo2320FTYJbmmc7uMCdre+6QkiO/gX8odARgF
dOq5pavyUsc0XmWtRBCMWFtHRCF43xmCN4g7P2SjXuqAp+wyWO3j6GCA6ieLu09CVRRZIO++aMvk
LswbjIZcsjgfrcX9S0cZK5jo0Gr2TSE2lk1mU5SYF8J7rJf5J5swwLu2+Im9nU9oi2WtiDC+xqZF
6RQfz+OEKYOtV2vunE5S5EPNhZ8m3EP7SXD3Fg3Vim7GQYRKvvaU+90m9Ru+UPvHnHaQLFoXG58F
L4Wfl3cy+j8uytmb5NL/xuN8jBtyV8Fcpru8AlVpUKkHOmD2K8TrvNxWCAXdJo90orgOxqz/u4h9
mGOCm6ECbKlKVs7JLXKPMToJV0QML8kYhvvYI35uw3C2SXrlppHdD2kIvXLcWGYTHUUU3tHqPoBS
wQJMcSTfqTq6wS/E9DyMMWDe7BOdhLV+U/bkiAv3jGXvgGeACsh2PppJ+TFWiyGl7aW8EgLCggAp
ebbS4KoZY8+En4ReA6Uup/JnatfJIfX6YXHzQ8xCLPgAp8xysjQaEmnz3tDRGSuZeDKwTH6Ny+nc
O2o7GKJ4wi15Kf2AVA822F3iBtVzGxTPCEfyRQ7RdB04B2ghG51f3A8+Q2EAk65/1qDlPsmIdpdS
Fw1urBwPSpMIf22ZIKIMg+IIgNThKRAEePBWvqZml+0DNjKfueV7b2qiIJYc6YWOcLXmJYPry57Z
mJJ/JOmEAezAJfzDWXhLg9tThKR+8YjEfCyc5iqkbezhK5gXer9JGzjJlpa7fOf1pfsbf+n07CPq
rKJ8qVGKRkpbddLhNIlxemSFOoDJ+DlWZatgU8psY7emR55zrH6osWD5MabdQy5Ff+TK5m84eI2N
GDB5CEFfhQt1/FSiomCK1w013GW/8ytSdSYblo3nthAKXEr2RGS1P9oRaYQ0mos5eJpvtuuWJ1HY
3IDN3zP1XbvIMpNdY/J52IjckE9Cz7/ymOAgAC13JWuzu6uNirMyBCasGnCoHRypFT49uW/MttuA
jFZne47MfUKa2MLRNunglfGIodytJKBzDHvQtNwLOnADsBt0zworUfBRZ1yAI5H+VnCMUYmDdiNH
v770uRLbII6CS8MXBw5dbxH9X8o0RlUmP7GifAwS2BAFHLpOtS9krYC1Wepets1S5WkBU6nmt2Fu
552jh+CSzTkc+MZ2v40kNtZmZbi3cmgVnx5oFVbSV3dNKn1glTI4USRtP2W12eykbfZICsu9zpmx
BQ8hd8KWJNwev6TLvZp3fMA9Y+uGwY1+byKinUmkjILBg6Zb/NhWxAOsPrIonrV/o0AR+PLyJ8mu
dlViNccYYserIK2J5xSdtUHd/G2PeXSmOcs/VHawlGLCR2g7tuVU1D34dh6gtNgm6cnM4wyU1Wli
frqnSMcmziUJHlU+cgeLc1DmZAm4MeG/ItvgUKyn6uGG46TBSELxeiy6CHm0lJsS82rDSzGKN7Oj
g80oFSZaD58YS4W1QSfsln14gHNa0M9Iqc66S40PTjwDOzysjxBz9TGxJ2cHOeSq6+oo0jA/W4mC
T9As+KoY4orD+2EJBYMM04Bbt2GBvzdXKEvE6q2900pFlY2wtvjM5LbygEQl6kXDrsBhlNkfSQmD
s/GvdkWjWDV700vfR3J5tuTRtrJhjwh+VTMh88J3v6Hfk4xs0mI7dX6xE0YA87PUat35U3uyWe9f
YiyqW1HnwUNBKdtAh9heJmoit0YCZOw1CqKbfipWNM6JO3sfn21N5etqbGXa7AuffO7F7vE2tylU
ph3JiWF+iBOUeCKmsVmzuwJns5K25emrdOb8kkGsgnDPMgiSf97KGN0sGtOXNsDJWuDrXXrI8hxW
KqETbtCmcsja+lX4RhnvsoRFxH0trUk8ZyPP26qtBXa9gTbDdtMlgl0aJDvuhGFqmQpzkyNpjo1L
I+FeGU6LL6ISvPKkCV0ugXP+JEyJG9joketugT9NxinvGtvg0HOWbC1/fW/f+tHkwp23zjBvrCj+
T/bOZElu5Nq2vyK7c9Dg6GH27htEl21E9mQmJzA2STh6wB39H93vuD/2FlglKTOYYr7SWBOZylgs
ICIA9+Pn7L12V+/tQVnWeSMaAmUpaIW8ANlj91tXqKzasGgSAI4/mwjqIZ5ydY4Ul/J/ll4xXhae
2dlM+yLrqk396UfveTDQh97ESTjqxTCT0Fq+pvMfnjJDRo5SxvfF3KW7fvIo04o9dPWHXCzE5XxB
kAy5ui1j9xyy1dcIwQWiKbiLfZEhOBn9730r5o88CMMD/VvUeOaIfMtjTvtJ6Al1SUqrozDCcafH
2XK2VlaQzVcG9T5MtRmXgKfmcinLg6bdGHmffhyjRrU3lu5KngdMKqdkK6YWMq6+vE1oIKXbuEfu
SIryUF+YNISwFtO21HB1P2UdapFVMdTdfqhnxhJSnGJWYsJHKDuTwdnYsnVWMNH7T3lV3BcN5iQV
ZM4tSEz3tgYAtLbkdDliOkR+7ZVPODapLVr3DoUMxwIWScmiZBUnTVeX10Ur67MsNHzanbTMP846
8oHDBe6uSRP1aM1y+mGTXn7iW0k6rezaw4pbRY/4Gya0zPgf7D4WuPqli/MhSn+EqiM4QrJiMBt3
K72A/7H0rtxxAE+A0oAlZK7d6UvhTYV1WiS4+LeU4o17aneOjE946FEDQv7F7IFwZdRniUQ1Y6/i
ulH2xWilbgLBU0TNmpQhxQHCYvDDEdmraOKWjsXtrvow3YYJCwIOil5XO9xPUCIrItnL+8xxSQeH
5p+wq2KKzgoMXZuWVMq5OY1lUWrKIpQLw2XQDF8YBUU4fPhtdu0cyjWSX+Lmu/kTUZvXtKbP48lE
bC1t2HNTpU7FTKe2MNPgrFyCQmWNEngeJvOcGUXCbBsh/Qo87nCCLcjd2TFtbJfVDrl2Nq+7GNxS
j4eUeQcIN+k/xUpBysLN2/RjcWINTrxjtOqdmtVoXCm3qzY1Tcl1nwb4kVjdBQws0TdnUV0jXqx1
YV2UqDg/oyT2H2Okn5eNcJKtmO3hs2wCCS/V6LFTSbqyLnMJ8nBndJZdGKDGHePzTtpFtxtqXAn8
PonGuWWx29cyzogk4pEBC+nYxdaXppWukZ6JRcN/C8fk84y16o7BwGUhxNkwybrbuaMcfsyorU6Q
QdW8EXmG+asukT4DLsx1q30EV5O1Zv+sr3qXVxeakuGsajpVO6yBNv14Z8KUbNHy+TTrkLFybNDG
HSlvn7AbPOuKHnOuWu+ytnF78zQhHS2pYVLidffQGdqvfR1ctQMHrrRDBEyFHuJyG8fzIJGoyeLC
upGVfQBCbJyoloinPjk0mT5VtRdekGzbKfajtLkKgz7eQxkDHq/DYa0yDC6rPK7FuurBSJUthAvY
ou294UcHph1sihymbyAXqJVJE/AWDeLea5JdP7vn8PZOFM6VgpFm+dSQ2knz2f/i1vSpyYtleB6m
8a2YpHdKF0De5H5abcPesU680aJ7K7npEF3sZIXZ13rGVBH2X8oaFTR2n1MMAjZs5pFNOr4p0Md/
Y70tPoHNGHgbm2jnmdMV0gyXZO02KNYGHYKNsjO6SLYphtOuVu6d7S2eaTMqoJYMwj610xHyyJxZ
93RlnwcvfigQ7xw4JcaXLqr1U7Ae5JMFcwurNjx4SOiu45rfcEUKHmQkt1OIB4vgrBmZNRHSoTY5
YBKos7iJq/YnHcxVGyGI8hiNZthKh/WZFzow7oimbu76PrtNCorYqMJ0GjDbXEmRiY1R45WJcxAY
AnTKWdn5n8rUNgFUBJgvkc3uC8PiEAhiO7cc/TUGb7gVXXzwly9VCeI8OcClG7Owp01CNYdU71Gh
kTrto47yLa0+Ep2rAfQC2UzF8AUa/ww1mMp9Q9hFAB5HM+ckXmAft7W3cWLvW+m7DGkQ99zjZrTW
dtbvPRfb64yH7gyU9o4PSDvaS3+2yg4ludiKluzWGwfjs+9gCq1ZtM6xFhV46OaiJBlWyvveYRe7
yPDvqcOkKZPilasj76Kg2x99Vmi93W2bo2S8WHiwqx40P/suIdrRMMQjJgf7AjM4R4+wptrFZOCd
k+VnJQ8MPmS6zhA3eacZQTTthhOhbL5GvuldKHjFOE46S9d/JAr+R6nxX5aNSuZfKzXuvlR/w+r3
v/9jPLfGtUrKb0n9Wrix/P0/hBs+Ej9LLDEcJqGIQoTI//7QDHr8ieA9RP1HI8Shnv2HcEN84PW0
CedArea6FhKNf+o2zA/mTw0ify8gg9Bx8Qz/JZAUcsYXAiCeYlJTCeYLFumY5Vg/dR0vxHG5Y0H4
aQCVJc46ZLpyhpZZo0Zy7FMzT9Q+iyyUxpj153qFcDU684uA0449S/uckBwEXkXmFw/mGDfXLusG
io14mj9PQK03cRhU944XI5t98YW/pav7FX4lRCCY1KNdIooE9corSV/mVJSi/hNNXYb0US/EtaRZ
mK5bVP83sZ2lDGr7EuhrRIepoEVKy9FrfgS4+PY2tqpzW1vjR8NU6VU+YrVYx00gLsZsgMfoG/3w
1Bd1ec+DYgIqwjGINSDxLlFwCqIcaIZ8U4D/nk0q99uhHElk7uz+a+r0yZ5TqY85tXeQq6gyvcSi
tsv7DlCHOSujpImE1ZOO4Kx/uFkUrOukAtCaE2nf1dp4L+HsdazaIu/ybZ47lDkIQrGgLdLBF79u
i/or95fviUgumPAH2TXQcVRFbey300oI3Av/EXC1f0DllszK3ywLVff9S/m3793f7rrvr3Rcy9/7
U8flfiDFGPctwH6XmNrwn7h++4PjYAkIfPTCgedaLCF/h8pZHyw2ffIiBIHBprto9P6UcfGXwkXZ
yquA8JMYO/FX1oLXDwttHnKAAM0tomTOtbDlXj8ssWQA7Kv8CW2iee9msb0lmT4/r9C9b/DlAzxP
+sZZv/iS3niVcYkcrUAsQLx3rGdLa8D3vKNnFNwE8va8/1ipivNWhwZ/PKkmN0KRldRUfowYlnYI
jhe6b0O7Zj7k31t12n7F1TidcEq1XcDhZkIqIlBZcVJ3rWt9HL3FeG55evzOaDM59z1mtjtCPPhP
pKJJ3S2Q+jHe1V1n1WArbG9PU7p/RL3mIC+bJuXuoWrZWAzAt17FMV8DoBPPZUwCLMRfUREH33BO
hdkeXCBAqSQYs4rVhnuBOUTanmtA9nCN/EeboDd48rvIzpoV2fBmgEORbxsGMPqzUVXbkpxSXOf8
xBgXOYYZ3iPBK7jiyUBHc7VSWAbddFMHVhd+CytAohuEZDVyHsTYX3G0pE+VhNJ1MkoKwNsAMNLe
GYIh/sgfIaVdjUE4GzvVJHDwhk6gkHBE6t7RE2UdDCD3rYcJnRnHoN6ud6F0FDDoput94lQwWXfx
SSHVeFvnyJJoMuqAStbHPi9lt4CoHU9v/HAGfRoPo5ucdKQNCrAWhbEHRZtxZLVGG8Vo6cbWhra4
dwUZcygwHapanI6xIcN1UBl0E0TP3rct/J9dKneZDa617pzhpiZRTt5Lv/hqcRofVuHgBsMmAfew
GorZ+4x+WWWrNI0NAn04bqHJcjto8ZJRRbcRc8spKzNGzjFooQAV4zvFCW/VRfZIglv/1PocqOjI
QSABgxShhitbAevJNDqFFZ90VAA/I2IGLMdzaV6YuIZ2XjPUDwQmeU+RDEB69R7f20lVUhSvjG7R
QldRLtkLQl00wD+S+SyMsULT1uXa0k+fO6rc56JDBL0K6YvGawlp/FmbUFXRB+Og9OOSEpLGIq4u
NBindWXHtI8KoKWQ3IGMrl2EkWptRcVwuRyXl+mWKzPasN6IpiCJku9mMTLOaexI0UqVLr46PdTf
Y82ZdeOZSX1eFlPzgI65YeI6o/FcESfnQv8phoHpSglwuXDoDq1HooFP/KjheZmDlC6unGoz3uZZ
VDgbp4vd2xDA2vciDJPbAbDM0rcp1CGhKfkRS6yH2NrQw+VyamnB3GXqtnKRUa7zbGjP/aSJC2xe
dbZLpamHdYXmgPNnG3PhYpwvQ+CEEUjGEmVyblf0cQP8RjTOZ663CiG8MA9ibA3q2Ur6bJVNqgLL
kg0a3eTQE00l7THroN4sUlR6bOo+UEl9k2ZMZFF6KHiLIyPo0YUEXUGD/2QzHgmwpqXdtSuC5I48
i/IwF8YcbyY1hD/6uQqBymLXs89FnC/ORFSNjw7Ec2baTEMOIh+n+2kaeYm9vg1vkahNH+ku5l+Y
wNLSJCJIcKCuDFhWQZ+bgK4JSr6unMKa1kFoaLx0xpgZq5ygAOjIoyZcWzOoERvK/KlYh0x8rG2U
uhmcni5AI7jxcjcL1nnkQkLfNiZpAj8cXpa7DO6jek5svG6Aeud2H4KebenmVhb1gVuUYPfSEkbI
kMUoTVTH475m9KLwBjIeZBgjHUC78zQlAn6hS1djh9ouMPexql33e+GTynWOTrFhEuLWyBGhO80R
OByTZiyiJEuFHGHWVIvELO4C2ksD7JCm98dd32njIz8ywnsyMQNnnXm29La1zv0AOkm7NCBTV2Q+
Ip6pBMhl1PibMyjPOvC+eh3UlBPPK5aAUXzF2YASuQ5KliJsq8icZjkPOt1XwF/KjVYDDkK0+0Kf
yhJ9RY72TdGGc5gclji2atturUPmEOPGI99DP+VkWQQUk7T1vIygRktyFLcqMJJD6GfTaWS0Y6XW
oaw853zZosDKZ9T/PmmlXeVt56AIWeMkui1TwXCCkrGfdIj4BZclAO97gjcdtFM2U18o47Ir/ZMa
N5lfgu2yiv4+ghtoPZE/V4zI/VDGbkTbqOiTSAb9Y8KI/3FA5k1kBhaPZ5Iaa+uMXsrQULWbcICm
dHBP+kg67HWuNB9Z7aIfsx4kMxqz+JFSi56lbUtjNDYM4FQ6RQeESBdpEV7niIkgw8V0I5VNEyMe
yops2kZ+om3RnhswHb50RUubG00ofoWJYPF1ioIiXPeoYuJtNNcEocQgJQBrVMsUDbUf7v0GQe8D
i4eS68nqqwMrFqBuHl5aZJMh9ZnyRTps2YQs9I097PUVEUT2RSkkNot8tAP0UH7pf2nGCHyH69fU
3cWI2GaHonj+piP2fozBXcfrnRXmdzuQ6r4rGcCubTY6BKx55t/GgDDJspqsNl9bEAoL6Gq5+U3Z
DqPqsM7ju5CpDyZ/nunV5A180G6qR0ZKjdErNl1gJHJX0wKmpwe/ndVGpuONOwTBxzlr2hZFeF64
mxqTp7+lWJjUyVjZkD6VJrZhk5MLp7d5qfungdxSEkDTCfxMrh0YN3nTFNGaxryPn5Lc311YaK/e
kmsmWkJMaLQhdvSBc8ZBhWNwGkjFtcPY+j7yWqOzRhv1hdRW2taFU4bEcsQZaesmXOwU228KQqNO
Zv46vk7/4KCezTYmPsl4bQUZDtrRoAMCnLVNSAyxK/MilCM2y04l1CAsyH0H3DupvX3Rq5xdqE5J
XCFsG7O/H8we9ZqxXFt5tM/P0h5eTwZjwgc7hLxkMyuyrmGfOBiukdJWzWkQyypc0RtjRSf+OW/X
9K3QNhPzSO+XyQewmDlhYSLvj/pnnGYfGT/q9fxMDxUxO4HjIHedZreb160dJwxKSt87T6DanXJQ
QnbdW1Fo0trCPmrGASuuGjzC+CTizsuSfxnXU2sIsYqmqAcKZUieVI5QkXuKsCLUa5C56adhqBMW
XysBVzEWQn/v8JUS0Ag5BzjWIKE24ZQhKK0pRuc6FX1w0/ejQdfZFIQVjS7rR9xMxH14hntA8FF+
Dgs57J3WY+0mP5mRQuaPn13hSmsHPW7AwQ8iAs1o71+Zo2ciVGKi9ly383g9zMwHdyM5MZ/45J6P
Pj3u7w3DpC+oJ5+2q9CAY1ZE5jpfKr8q2aKAReMaqXk7nUiQoUy+BKudLFB4lanxOUgD9W1S4OHX
supCkpFKFT+OVAvXUQSSYyBX+RO/VndWEw8DVypoGLBbpqh/lOia0g2NA+tekW9jY4YdGWuN+agG
8pNwRzMWhOXTuQxrENwH6dPQ5Uj+c1y340k/BDGqP8MgYzaO0JYBUwIdta6akp6aiUrpLk+rNj4h
HAH6MyV+zBOajTmawXJwV3nGEgMnJ/WoByn1WcFItmcFADIjGUKMYEZiZBU0CGtYY6QRNG62QsXl
XQ5wmm7dXKK9ioTTFzQ6woXOhU3qGsCl8cO1YuN85njPJqmF/1jywF9rYhxvwrYNznqfYSdffuaI
tZQxcBm6glqfNeSZQOqPYojMyBkhcNObkCR+t+FzWcT254K1pmd0ZHjGzixBNTD+Z9hJN2JyGK1j
VxCIYe2MGKFx2XqClol7UUHwWYXJjOyKjisfou1LM9mmhigaRkcTVWjTVgvrAzXxrUBUDGwhilER
D627/OtMlgjvpKBrTzrRdbghjIKZA9xvzjNhpa60l6V6Db0OfO2MYmjlA1G68gcRPhZ1S7bTnMyg
l2OaSGcVbCFnl8baQ79dCOO59KOYEKkk7opLCGxabjTXI2UlyFPS1TtPencB2A8GyJSJxFClxQy/
wIPqHCFTxn7GtJw0sbTX7mXiwdECHNVgJVdpc53juwHvYMfkyDBizbx1ZpEMwi/mht9FlCePBS/B
w4jAeVEpaXwhtT8Fcl0bUfE1DvwRR7nm6w5EZX8NlnzMFV36Vm94v83PpQypW+uFd8cK4DwoS/z0
90UVQTPcENTYivvJiOX+mjkmN2H1UXgrqiwyuOM6uM8b4fubQeX+iaNpVVELDQaPBepqShDg7Ygk
rFl5p75bKijaaQjLMK9NOu5tY8yXMTUyaZR4wHEIsKwyyTXgqq8Tq7OZNNotrS3k/wuRRnY180Jm
qdXQkJzbjMsyhZ6F3VA6hslwqGM7XoXhRG4cm3GIR6mIjccOtCAUKqqQLW9U1m9JoRJ8yUMNRJ6a
yuWY5cGE2qW5zpN1Wdg10+MBZjyHK6s6sQWza7zCwPfWMaULsnyzx0viG3J81BxFyv+0l/7MLCAj
8UXn5Jec58vk6zPm9JeNpZ9/44/GkuF/wHrnLx5OCnlaKUtE5B+NZjYqukQWGQH8+1jTQ0HT6c/W
UvDBdWi8LM5PLHsUS/90CDofOOCZnolD0MXZRzf6r7SWbOd1c8n1lwY4/73QdVilPP/nn7/oRILS
dzpB0a00Bc7OR8fFG8QJ1YBsnIzoIyyzqxitUiBRRAJlh0JpZdfY3Gt35UiyXHcBUoVd4UUYHsjy
w35FWrC9BA/S2AHoU8txQ3fVvCxjiTPJq/zuVloFayjHBRnvQpZ2A91loqiDq0TuNPihaJUb7BZI
KnrlgSEKjOcRhQsWny4uLiqpqsVcNOMbH7oR1XPjk6/V5cKgG677Wq0LCz76QD/vU27DisLzIZGb
1XF6H0R58eyVFSB5A7P0qjDMLWqBlC4AR8JtWDrIhFsSgDZITVNgVnSch4Qm8IpW/fDUZrl13mc1
1FYv7Zh2VpHff44TDtk4q4kZAryDEWhL9AnJKrWuwh+RtvuH0Tdc96JiRrXrBsWaVkGXY9GoLK1W
aqkY0KLo4A5sESdO2gqRtTEKW91OmWl/KXVYM5CEKXjuTlNFuqJlQGTOiOYuhwkxqARJ9WnMoSqc
JJrZ3pqjYEDYHtAN5Eyp3V/EjQqaTdtZ3VNqxcNF1ijidA38n/Om7f36GvIpuK0KmHm3BvScnqS1
P9AJ12IDxHm4jWjVwDP026dG2DVy/D4Q+UoHuOdWUdAG2GSS2WOhr11rT59SHJowWRI8pyXBymEy
cOUxn3A5L9rthZ2J7NG3SrUE1wFDPO/5cHetU4wkJrY2Ww2lPPgZIcmQhj9aI12CZzhegQdwOW+7
2nn2xvBLOdmcMOKMhK2177kD62BJLMHAWppsyM+GlUaL7XtvTuNN1AVOR44pvc2LJK7bGjlAEW+9
gMYNcX547x3SuuxbwvvK51JP1XdptAPaVva+E+DuhC23LLtXhlfFEBUmi/ORTp3ROs2z3D6Nypw6
xmd6uLfnuoOZXxsKaUYee/aK+n8iFYP9BpBJgsbEFEWJiC+2qrXVGKB+mUDHD7qVSu1iYfn3RctJ
YVe7oyI/eTSmJ1IUqZ1NzgnGKjMVZDGrglxTFRW/t1mK6sotIs5OcdnA1XXlHCAg04i7ec6zYZu5
OEL3hJYvyOjEZ8TQZXia0Fohf9x4CsTnDmVMeV4OQ8c0GMhQtfWbEA6grL10xOkugoxtrpfhakrn
CHFdt5ivGO1jsYVdEd2PNodWYZL4vrN9e2rAfXfGIyIyojZQCxf5qtGtL1ZwEK1qNxlD+EimXYGq
YyqxLjEpFzyHjb6t1CT2qgz9JyjIJHyXYRiReEqCZreLonr8odBXajRqOcNxOMPGtW7IEF1FIu/W
rRO7FEclYQEQZyoCTNtZQC4VrWF8wbPprHGOkv1kZsTJrGeykfdBA/1tgwwNSVSdZUyEJolqBNZv
dwoeey7wPi0OF2OYwUBPtOG2k6NrfW4rkf7A00j8SBB4zrpoomiC9Dnm5m1oxfJLEFmsPit3dlEd
y8Cc/Y0nBJr4us8Sfdu3tJN3bRXU3TVgNufQTKzTN4GXJbQt1ISSBhQ8XNKeZC0ENBwHSWJVS5ir
zNNy3QRaPRY0Gs89PYCKbKpyuJq6xjwkivi3LblahCPOYZCQtFq3T/0Yat7Xjp+fX60aUPKNUDY6
NBHfCAFcopvGKWxuE8vK0E5Lc/4I+Ml8LNKcxZXxfUjAhcgajp1pmdXp1TC09nTFaTKfdvnQ5Akc
ZZ/OLsozjvuabJpgPbZ5eKVwJJJ6RuRirbd4K8rkxjaquIKXqhO5mbUPuIqAnHS6nJdEhBXa43oP
O8ULcI+N1mdd8V1tjDZ1q3NEofXHepIl6rTGrfudbdiab6Zqgk7SQ2ix/EyzEsUa+kkBWREGG4M1
PfrmGaqKztlVClmm9qc2O6vDrHoiIdi8YcSfmBfI0UuyQHSCch/boHU/pb1XnKasW/tp0vF8XZJp
SLx41WcnMXq0AJduyZ5nFpmKdzQ3x1tvHJEHlshUUFbJcoiCi4X3MF75BCyaGBTGJASIrcv6yp1n
NexkXuLkgUSLjY8fMl/TluQprIn6JGhDd90JxO3+3+A6XNXP5V2rnp/b/Zf6/yxCg284RFUSy/b/
vv5H/cc/x8/VUge9+gfEOBRMN92zmm6fNYfCv6coLf/m/+8f/u3553/lfqqf//u/vqEkw3d7+xwn
Vfmqvgp/O/D7kxxkYLjTX7pf/uKfhZmwP3hM72j0mcsoX4SMt/5emHkffAF7AUCMyf+BEPOPwkxY
HxjWMtYD7CCY+70ozIT5IbQWmhBFHUChvzT9Py7KINOYVmBbDjpmz2P+/3rihwZ+6lECXsWm4ZEd
o1HyrBTKsBMwouAJR0M9mLli5v2icn1j5ieOYBFomLDWMdIEjEVL0hRHI7+i7KsGL9UVyTjQAfc9
R2ZZkJeghksvKZ4ddIY6Is4ytLPHv35pamEL4Iltmugyji4NVLBh8VAgxGx1UaR10285d827ME3o
hDsAaHCozEm1m+OO0ZfpoaSFT6isePfOnbyee7rLl4BPO+RmXNu2uZ/XX/4gdOxBDriCUyQtmDae
RdBUDlCJijamkxLoWdA/90rxdcCA7a9SlvwGbEOecdijkXlhpSQLrjxPY0b5/c298WA4lnB4XjkF
hKG9qEZeVOslBGVvnNELpB2gWwduAD22XhUP09hSuwobe8pFb7Vlvfn9hV/LUf74UhzglvxGApKV
4EDy8sIu7alCknVKnoAFvLmrvo5V6OERHJPzXBTiU1+4/rURNtVHerjx+vdXX378PyhOS2rcn1f3
Baocm2Q3OBmvr16Yjma+Gx7SWMmPiTe20PwsuUPAEp/8/krLm/XLlZZxP+8ADLlw+QFefMG2lGOD
bvoQSdt8CIRuTkXRiXcu8tbHcUOWnABfpPlLRFxfuXEVR/YhjhyaD048PoyxaW5p8rcPf/3jcMBE
rRQEtK+Xo+zLj5P3lktwbHbVCa+7b7TXXPlh2rzD8Xrr4wQooxD9+KggSNB7dZEug8hBF+KqFCEF
X+PK4sx0GueWVuB08dc/T+jyTvJMsAQfv5vVMJBpkGRXjoIO07eERq+ZgXfjO8/bW09ByEyMZdzh
cVtYcy+/tjbEX9NmCV9WNt+nRR1f4tP9s2XyL/FnC33u+FlzWT0QKwnwdHbArvbyKkQ9xTV9r6sq
MeFYNn7Tl7sy0ljIHF89ErrR3g3W7OLuxSHAypsGVFKYi4V/QnjqaL+ztrzxoV3H5vWyTLYB5/hD
z7lXuUUeHHRbqrMMbv1pb2Tj9vc/4PKZjt4vllaBSA4GkuMjjHn1mesit1XUiINlkZbKRALnV1V+
knn2dQzVH0rIf/kFv/GBPEytztLkgChpHq1Zfusy7nbHwxBl8Rkij2kharjvbRfLf+XoE3noAkFH
Oh6KN3H09KcEWodmbh3CqbfOmQCVq0LVErQtZzKs/DT9EANsQbzKFOB1CkzXw4GgnNS+nDsjOrOS
PLpvmja9w2sI1l+ZalzbQN1v3S4s31l5lps5vlnf4oEOLJumj3X09TtIahrLsg6epYyruerrr17M
gVRNTghjPsYsPpju7e9/8je2DvaNf17zaA1qpYnJuHUOKSK/Jf+Ig6Qcx+KiDmCOSuwQJO7SAOiJ
i8mnS4/O783vb+Ct58C3LSaiAhu6Zx29Z+j3woRF5eBH7bjtDaX3o5TJOw/bEbHt5x61VE/CE55p
IZda7uLFzqEr0QhwcgfqCtvedmNldRtLCofm2Rz2j26h5ZNRa33Xhctsf7ZJUWD6FpRbB4NpvCkY
pBlMicmjfufFXhqJv/zqvHQBi7O3FK5HL8IsrLQm8evAc0w8CG6xW9Em+ddKki44Zyr52NhDuRFa
29WKfXx8HEuXANKkT/h/YXidwGL5kRccmH//w/ysJ48fx5BCxmQj5AUKjh4NVPuohELz0CEPO1+Y
rGCKsr4/1712Tit3TO46pasnjwyPC6WG5JNN8wC5W6MnfALU8FsvVtbZCFkTpYxR3//+/t783hhb
hzwzTCfto9vz6k6bHBMOhnLLE10yakuzoHsHE/nGiujDvqQScDx+o+Pdc2FTJFncH4pa9Bn2REc+
4H3xFjB+6+xKIDbvbNdv7TsMASw+EY8qveVlP3/xpNZzPwhH6MNodu2FaDMLRUTqfMa0Z10PqmQe
Q54jrIzJHMTeScR46rhmfxcRzvBv7Dm8kujqFpkkysajwi4jhdGWASkmsYEUI+l+mNaYv1MzvPl5
AypHizgEV8BZev152xI/Ewgs6NlYe4eAJoNUWp2gRLNvE9RCbL1SNxQSdJ9pOoatsZ6nVoJwUOY7
3/0bmwW+HY4YLqpeEzHn61tRrfIVcqYD0EZSpizxVM/d8xCYXyEIkJQyn2jffm+DeuMppsWPcpRX
3+T0cHTNjPAL7VY0CweH3OpaQRdPncXjHLagWZheloyKMLxeAl79ZCzrpN3dAA/Z4g/6HC81x19+
q34K75fi16XaOF6N7KDpw7Y8hMBMz3i8y004AUX7qxdhngL6iSqeCsDhOP7qGTfKWA2qag7FaMkH
JAb6XqAA+sufJHRtAaiR1SEIoCy+vkglJnCE7nAoOkd9swcvO5/drH7nkyx3+nqN5CIMjnhjgb2z
QLy+SGmgKnW94dCag3WHpgAQ+TzDtU/xsRTv7RS/LkYcSgAV099gXuX7R8/K5JEu40Ct92FWTSsn
cOIb4IHJR1uP40xjEHw7c3X7AQtTdzZycvkyCUueh7a1j3XOKNXwe0QoeTsSQja0MJ62GGRBwP3+
1/2lUcHXjVgCljn9kZAbPl43XPqDdmQdqnSMbNDtnZiXiMzkghY3RJ1Au2hAEBwW9sojz4n/xWp8
GusKs/vvb+X47VruhHMCb1hIzyY0jx60DEhYIJsJNgfcdcrQbDObifnO73L8DCwKdCFMl0kh6xif
+/UzMAVBbLRxdxhKtfDx0mGPxZaJSpkefv9pxLKlvXzafl5pOfdSwTDUCI6u1KnCHphA8N606gZJ
Hf1auiX+eTKEBNXAyF2Zk+efqEHeKNh8cAkH7DhhE56Tzzjfv3M3ywv0m7s5NsGAEovR8rWHBB3R
nk2kvG4sfMumOewbw/G2aNjkQ+4l67yDR1wjFt1NwYhZz4th0mCyzv7Esf/LM8Xy+X93R0cvCKqm
JFWROqAYQDjKYvudfM+cIAlU2QQvkUYoHHebZXJYiZpA9N9/IW88bHSlsBvQaWQCFB4VJF2ZLAQ/
ffAL8lcwS1vrRLvFOxc5PiMsj8Cy1ECtXqbQ5rJGvCgPIghiKs94BOrWuq1IsdoNzbS3cJzyeBNk
gLHm8vcf65cdermkLWgd0D+liRAcvc65ARclbJuD1gHqqXGwrMsCzNldABYdr4BoCaexMMhTHgTJ
LTyDBNQM7i0kQqKCzvXO7bz1EiDf4pXmKOz/Yriw07J1Ra45scThxdwXNPMSlEU1IhfjkfWNWE+O
GmdMis31SIjApkvg3XEwKEH21M2Xd27neFFevh3qFjtEybwM/Y+WmLYvgsqz20PLdMbYWGA0ngT0
NAZXVJXpuivDYQ+wSzfbkVYQYEq/9p7rmGC4cwMwVrWenaBHI0zKzkmaTOAOjNwU/blTNNnzO/e6
PP/H7wcLM0siiyFlztH6wa6BrboqDr1fEslpZw45ooy8An6vASceErDWoIkRa6gCoTbb6w7p87M9
D5x8+SUL752d4q03ZjmW4elxzYCF+vXDrPJujL2+PgijmRPEAyaucSaE/b/zyIQ+hh+2JcqOY143
3BX4BMnyue2SEx+r+WL9tHOKKqCS6yhbXLRNhQ6994CmkC+fgVCpGzs/oPtqinVUInF7Z296Y9vA
E8PJz3Io/H65KaimBGsE4R43fngZE8N10wspPyeou+9+/7u/8TWHDsd3l6Ypp6XjhdqX5AjAwNjD
ZyU3oCi8LQw9451l4o33gC6jbXs/9TK2s+wWLxYmn6Ic83Cwr1XnnEbRiMCVdvFNltX4QEjvzU9/
/6HeqDLQ4CwxEBRgFsXq0QXLGR+1Gvq9Tiz9yLy9RVWH5QLVWtBBotISPdpOzyEeZjBEKMZtMUzf
yx7wyTu/JOvO8YtFTca8iQQJzskLPPz1h+f0JEe4jHtbOrNcY1cGV2MzZ3gc1Rw+unY7PCDyYRoh
M6qvb47TD7il6Cvp65HWFUrA2JHuPi0iAElF6JfI+SMsOKSxkYB5YolqNj6ZBhrQ86nJzXMsPyhe
4LTx3Xb4CaDpzEUMRc5rx4PAkHSHVav5xjyAoAEXLUON/DZQauXPqCQ3zmhIWCWF///YO5MtuY0k
i/5L7cEDx4xFLzoQc2TkPG9wMpki5skBOIav7wtRaompknTU265NqUSRREYAcHcze+8+7b0v++xG
kVSLKYU98WsH8uMSj8j01XZI6tsQONcKcOO5ux8nezIPUZGN7blz1Dhsm94uviKXzDWYZQbiVdTZ
/S36a7Iq/ZwKYyVAs/Rb3Y160vyYWX+4pQElclDERDaEBpaBMshZWOkcXg5ZWg0vTGqnDJYZkP2g
yrIcRaYyzVdhRgYDbs1mwBXNs3eVJCY8GC5uZAGGgrI/jqnf92iEzX7flUyryGpIY2TJU+MUNHpG
wZK286FC1RsgmRWOj04mXvK1y/SSZCMwOxZKfYv9xGDCS4ZS5kH6qHzpFbtCVRnEOKViSML8KXJp
ViVVMyRFzey9PfIDwz6HnhMDQPfHZERshUr32i+VtyPuZsnXtGTX71vMtd/KNNGHNRp0hs9qzkos
UmGE6YB8XJhtXo3sBc2OnC8Lk6S9wOgc0rW7CiftWjr5yA3MckIJQ8Hq/9ClA4jx1LKye0PZsl/7
qk0chE+QptYhlC9vRVSm3WxMPMbpSrXcnfXsRxDBC5Nt03By48YZckNcWu3osgaSX1IEKHJFvpmZ
bMP84OaS+tBGXtAZMEFwtJAPFKTwPEu2qwUj6vqJ+KnV6OWG5Fi8Vr2Rz0cYUpO2A+gtv1YODt7L
BmlNATfNxTKQRV11R1otGSiT5aUWSLSUSDonEfY1mUHZbQS7FOrblKMT6RtsKRDKR0RmlfSraM0o
lKcao1GrB2brAVocbIgNW2wuiAsKaRJIjTDGAE0+TqAticqY/A2+wEJuYvhX5oWR92m/rqs0erO6
uNO3EQr7u8qZxntzMpxiaxE6ATHI1qHAjPjx7kEKkU8l9SyJ4fC26lqFg7oRFYM5rHoVvE9IecaH
k4212ErlG5sC5uvJtc16Z+a4InLsVFDaQGgeQpu/JiB7yVkhik8fHHcSWNNwzd2DBRMXrmlpJ4j4
cYlmSQD9KtCgOIdKK7v7rveTq7ELsWYlMbj6VUOz6LHTvdIMDPwj+aafB4s1JGraaF1bauy/b6n/
4Rj8axn0/LlfefeHwInl9/+mWiBFyMKaC5yAQfUSK/GbaoFThfMLtIDdkb7Kr05l8wtNEM+mqjco
HwEc/K9TGRkEeROc1ei/2nQ5OVz+Kty4/n6uQ/Pxp9URB4tP2xSlOFxECx81VYqNdOHHbQqRHrTG
PL9hLjzA9Z9S77XEeXtjksGeMBtMQ/Qulkg6/55OQRsGNAr8e13aw8dc54jRIt1Lj3PtFcMKGWP+
ZE66N66RWfuHvK3MJ8jrhg7ITAcOFyfzbeWQ3xwAURviYyNJELsAR6yn+2Hqk4e+05tXKQZP7WZj
HLqtLcO2OSc4R3TcszmyPwmGF0o56TtOxuliPTaN9+qDGIKARJJZEyR4EbqV12NKY3UGLQkzaQm8
dECbwBxCkkg8LOefjeMnJd5JqSHXA6ZIqTx5fh5uyKOX3Za/crE2NqaOnKLxLADRevi1nXN3XBHk
ySYyp7CbNhEyvnBNCriPLIpkXHYb6nz8IU2htq3TIYJjIceAbGetagLNGNw66MCJlhumdeoembp1
2fUuOMKmmW2wiL2yfEoAP+6QmUKkWcF7wbGDS01LD6YVT3C8QTaTtusDz0o7l4SZwmqehhpNI7KG
hkRTxEwgvGqJGGMz10Zerk2TEwjeEuleJmDyITtiyKxXOkHD435yU7rK0xDbaRB5EhqjlsOoC0IW
rEBZs/FhixgOk2/VAFKjRE7j4mEipQEgeKojesKcQUIi0eErr2BvJ+uxR2jojdp836F718Vja5C4
C3Ero3JgkJB1eyEtY2akotCDDi4xjuTVjd3WDUmiDHrdrYsN/brxViUI7wHtiHyd43/EfxX7swdI
mZ0H34CIl6HkgNL559f4Pwvavxhi/9WKdn7DdNa9lT/G6Pz8h35Z1qwvTFk43C5SeVgD3tJ3/HVZ
c78s42i65sxYbTp+VHC/LGsG4nrB4JxWBZ3tRb3+27JmfWGMzS//qsgy/smy9odFDaUXMARqSARj
wvg8QOTIi9CvT14TPMQrXliIguOo/80R/3OxRgwZazMhdjTqdRItPrXFKZrcCP/t6+Bl8R6mgb9q
4Zse9Xpwvj+If7pK/9uP4zt8GGNpnnpLDf+7OiqyMVH6k/9C+5qwKDH46hZDSJWtf3eTf9kc/jxk
jYEonXHa1oy1GJ9x5z5dZvbLMXUa+9lsaGBsSr3o7xmCq/Bvvrfle/l9x+HnyyDWoDdOawSR0I+f
xuB87XmN+TzHkK1SOzSfIgzwHHMMwQ6B+S503XqflVPxN4O7f3dhm9kVxeHyDP6h88sD2EtLfzYB
Ua5NknFBybQJ3ZaswbOaFca6npz0ctKS5uqvv9nPTcjlI9vIhjCU8Mb8oalRJZVmkNnx3BhRlz6M
hTWEAQ3I2d5yKNb0PfE6FnTqESLotrKNzt2gLmY7/uuf4o8PLNo35kqCw8My0/7UWnGmpM7ZC577
hWTtNNE92NYoyLJC/OMLMbNj0IKmj2fJtD7d4UHT4smNzWety4j47akzVDaRuzpG0eGvP5Lp/uGm
QlphnoDGc+mAe58HC6WjaYPexJczkcZ5MFlJ3CEKJ+CB/RoafyKHTJDSk/lWQORdeHR9+mwrnHEe
2NWJNPdV6igDjmA3YHspqzCF94XvnRraMd8KeE1A20l2LOkkNGW4dggbqDaws9FCEIlLyJBB7WcH
eMNy52SS4oFllG0TjQb8wW41hK34ykzXGjccRtDhW2FqGjQeqHVWmhXhjCwb09V2mmOa7SnEcX0m
36uHzztP4xYropfQz+3rNw+8i3VuNT8sb8AZxE8mEakuvr1Rr/ZIUXyYsWmq8NwKU13VjUNGiCUH
b1zNjg82SfOEdeeosmAkZFhdvaknkAlBMcxLmk9eVB/CRu69yfU0V4fQMuT9RE/CXzm11ADCZ4Xm
7uskag91SERrwLChgp8m7ZoEE+LvSElerCsDuh1UGzZu/3tXJ2j9NBPFkAKPSNRrTGDih4RG7RHv
lBiZvkKf44RvgsiY6L13nPB2BvTSXareCaF1E+VFP1JgZueL3elaGjdHuuhmrN9RHyL5A7ohTO2m
6pGhpJD6CVHywekht5+za1whGcMXzH157ufEK4ddB0Z9qmuJmMmqh7LVLjUMv+R71DVR9iahThZH
WVQ1yD9uAQyIvl3lCOlD524AUNGNO182cgo6s8+65ASkM4OVLqxUGZwWMzsmH1OtTC0Cz4dAx8WB
c78cW5FuB9qsh4KS0k24+fh4AJpLEphAdZvW2jEit3kKlTJ7a5VgvMYfSH4PhfJB1Yx9aOoYtt3d
43iayQ/EtSGhSpo9GBx6Uw18AAZAdXihzKjsp2sbdCne2MysTQnflaSFoVjZha6V5UML6K8iPSKE
qGavKmLG6rWFyN9KALJAHCVZvCUhGeiKXlzGPp6LE6FJjr5rsXx9G6ZqIE7FlGA7YyeqD6ClvSdT
khuPjcPJf0rzyoi+1SNNv0tgspSpsglr94o8cO2q8/Ik3I2sevEjUjoyQoRX6sbOlUDRr0Oy0G/Y
FuzoaqwjbV6Jpkxfxgpnwk5J3cNF2VkzeWu0Y8bqKTZE3e/i2fHMC8YecCKZekn8xIDpwbZD9oC3
XMbNM2FoDH8Iniqx5M6OoDcl/JI07mF06/cozjh1OpE5zuuRZHV+qzUCx6RFCa7neQhTJbedD7P/
YRo6Zd7jTA/Dq6TrRb71Jpqsz+mU2eY92Ud6/OFjHnG+tkljKsgDxSRwqdt9YVRPDQ1zLQUg7Gr+
OdUbrLZEaqV+d2a+jtAuUDrmJXozrVTpQzYndMODRMbucD+ZVYnNmOnK3LPWCMO+0LA1cC/jCHMM
QJNrSI85/l9H68F8DCq/ITEqY6qV6Kw6yjZA+QtNYXRL0tapVxOZMRdDXtOcrIXMb4QTj9e9TFPm
ObKNfLK8idADlx1iNoE/K771DV/odond9AIIC7A+zNolZQXeFsM0sDDxuWBlaYNJgGnb1UnLDpsU
5MrvjNEJwcnl42MLGIQhTLlwYxKtCrGkFw7bEL02z10R8QagI3Lth0ojCgyMZGFFa5JosFuoFPvd
1tBCzGRGiW8uCG0Zw5pyk5d2GhbFPayIa0HX1AyYwdNKydpQWwLBI6LeQZgUV4MJC2slpsR+LCkY
Xr0OBD+VmRa+wHKtvvb44+9HiBcpBHIj/Yne7YDRuE3aV0fT9XPdUONQiSEAIu+s02PiV7zppeL2
yTXFMqVdTBvWXrmi8l9tvwSPWVqyPM1T1DkElAztUzsgLJs8u3iPjQElB6FPzXtXVNpIo2uoDvVY
VskudozhkojquThkmqX3W28sPEWdOSfvNt74G9VM+YOg6/uWFtroBMqbyixQXZPcCXC5r/EorAeU
98NXVqg03VR9gpiMbU6Qd46XLAtqRXoamN65X8F8cb8RzO7NK9w/iiCdZoACX+sSa2GS+7A4p67X
b4FB0xdVnZTJquasiDzQBvwBq4eogi0fGlJ1MftZt8t5OQp84oQl8SYWcHKIcZ2sNVTSBpZSlA2X
OtSU08xZdLqebMv41idZdwGad7jLuQMDBreEBl+Z0Tc88+qEiAdmQsQdkrrmoPRhR7DQ0jxYe56k
BMSFRg1epd741SRVDcquGhN4XXMWfZ1Smsyrzo9hfLiY2KAbO0QXBXKyq8sc/jPtZtyU73KwaaLH
YjFjY3Up3hxPkpJRORwzwOaXNhH0jVu2GyJlgddEDGYI6VO1RKLktSrbMDbqL2gIKweob1um20YL
s2demVLshhBCDnSphf8j827IAteo7VuzTcZ5+/O56D+l678EZ+s/78Wtqq4d3sq3H01Ev3bjDP8L
HkaPypTJl4+8lPnQ96pV+F+YG2Ei4Xi+DN9+Rw3UhPuFI7tBh8zCxq1Df/zfqlUznC++7uJ/4Q99
BxH+k7IVFflyBv9dcQTVCaghqhECYJlnowH7sTgavC7SZVewJsl5VGtpyjZ71+IMH7YF4x7ahZNF
EOJCipwrjdmtQ9vJbr3+moZxAiuq0SaeVxGltGkWSds5KbQetEUERGyrEHrbtLppc1+wtWX+Ue9o
2sHCUm334DIa1w/mLKOnpBdju3eWAd7ZJ27sTR9mZp4ISBjeF5ry3kDhU74xj7oOR0gobmqShxG2
POtuZW8h+wDiz+LsxVJgLjhrFO8+aXHBPCakN7p5ekkwVfIckjDEWtlBzM99AipLO3/FDY3Etunz
a4moKQAG220sqBZ8A5NkZCfT+JqAjTAJJm5pAkZI0wLuGkd+nXebdVmz7sE2NVeyAFABYLmKbpgq
e6fCT+zdzAn+0i0XRsicdjma9tbdCGB9l2LoWoVKY3Q+9KZ9wQsqAlcvyfIZpLhuI8IzV+4QVtvK
msvNFC5JRlbfjLu5yyAQdUCVjrrdd4qlsfKu8C8m72Khg1PW3dt1GYNHH6N7P6oxoWuNF+1NZ/A2
MMC8h4StH3Vx0aYb2wu/Sa9+KWQGbYqu/Ypb2x9bgVd1mOh+mbFvHzSm4rsiqrMHxxwwuVbruCJR
AGhHJLaVlmvrmOhSAhP75tQB2NlxwzSSLNr2IesacRWH4pxU2UNiLvSSyZP+mhZw9DhP5D4VUWcZ
jItU8SEVKZ6azOe9MAnaXBHuFp+dQWN8YDiyCtwUY2zMz0ZPVzj1Vduq8di63C3UifQ0q9qPD30o
GU1ahnbnO4Qv+K2w1pyZs01dOtXOj+N520BUDXriM45hbuBUxdnKtM3Y5CrxuR5ZStEIVNCMWdGz
dBe5tSALjlwOT5nnUs7a2sn86cJvnEu7Kc2THoeKgNBJY/eWxq7Ljegcst/eE21RXIYcKT9mC6oS
QEwi7PMuUbvRnBIQPnHz6JDMfUu9R6ql78Vf2xYITDubxH6Wlb3uSmj1jcM+OmnGSfK1XSfkeBxa
wkmCmHPLsZyyZCuL4oJWd73nHMqJ0uvB50RDzWHK4PjfkOrBTSjcBiIcx6fUnmhCSDrHMXHC94j9
xG2jDcYODmOzM5LpwUj8aIWm0QFjQG92jZfs2JNxc5q1uF6XhnjldJMeOjLbb8MUR8wqsnIb9J+T
kUBej1deOcYb5kxQvoGGBTnxNKSmFVedZpdbcjDNM5u4f9VG5XxZEmCIN85uT3NCch3xMr71QYlA
pxye4KFtxuTUJLG7FW77LKQg66fJIPK4U3lOCY8JkNQ+RogBx1MU+XkE3C3tvC1WZnHEJGkCGWym
+jBFFumZDbhJP5YuvYJofO7mKlzNybSBpMgtj5Mwf/VG5GEUziAX8Ejz7JB6Wc0R79YoMrKU7Ssg
oGQnIONal1gMabnDI19R2KWHUDocGsIofxqc3jw2aKlPGXQ0QE6ZeeRcsdFd+WGo7B0Wn3vdTH28
Jc8zCVryOyLifqr2cSxSCKluTMTxksfkU7hya/faUIIzhZikDf17KwhAQ6zCg7oEj4wndyhDAbu5
vPT7AYJ+E9lijzUeGIRFOyTvaPM3qeWcqfpIgk9z3Yz5uI24dVvfBQvIdyg5UihX4K+OWH0Ms7WY
uBTcyJuRWBaG6RFjZHMQ1bpU+das+vNIbFVb6fXekPUhz7Mrbe5zRsd9ujfQru9EYa6Jin2sI3Vs
CPx0uMYFAGaitdx3y6qPTDW2tQt+qCN3rLEm8NXxZUTADHyp/K4zu3E1cgCrGMMDY4N/Fu9aytpi
CPn3ag9dbOW501cruSPrgK6D/QK5ClgaZbJUu0oZZ8+Q6OTBx+fFxiwI8U69U51SQlj5SRXmKRwJ
roM8EM5yN8fNYUrrXdyWlx4WeFeSxafgmkYm3qv5isTGDUoc/Psxy4cyAo3QKtHh3K9Hcpf1tj2C
8WhWwuTgzzn/loEwi4Oxz9iI+jKkBKrWmjVdd5pcjZ1u3bPA+WIF5iokXyO2oPQYzHbJHh/twO2d
idHYAB2THIgNsRA3pPqR5eCVV41pXlRRepcV2RaA205qBE02hW7siQiwLvPcjj80wyJxD6iiuBGS
zTZeMrlKL3QeaA1KfwNi44EGYrzP5cAiSMsWEoAD4VOxmG4xVBBR6ufapsvIeZDUScTd+t8M8BE7
Vfj0ZJgSl1b0tcbLCriFQl0x6QpoVPUHfxzewzHtzmGMyWnspXkgVjC8csYKLKprSnKBqyPsjRJ2
WddvcAjZuHlBfE8JDKOhgRBYt8MaXc1aVPE+qv2ryqUX0nd9vM40r1o3ZlSTr+c2qCmWN7lTH+FM
YGwyHlwv69/n0lzLyr8qzNnYE60EN8Oq7mw9vMPy3wYcXt66FDxyIRX8BTLMA3riAWsoXvtmO6Ta
pRj1+QyJewLsNtwo9kXfZsI9liwm+Rg9IceI1qNyj/3UHqOwvdEj86IZDBZJle+9nlBuIJzF01Cg
9eAUMew75BTnZgmeGCzfJkSsKXchc3TyARBtbM0mJ4WaUv8lRo0PVQOMgwmHa+PiVVsVqva+tYJK
2imKYmM3CQxciq6XwZ3P7CSLyMAjPhi3gPVTwo9ETpRxABbG8M9MhgDbDjM5x3oNleFtIr0XG3vQ
c+T9bl7uCGZ/IeaF5qIb3g25bwDlZfVjpGzB4iE6j2wthpmDVRXXjgH1h5H/NjXZmJJ6fiK7fYBH
kV9l87yCLKe9dnPLGmgC4pHmBZnU6TFvyaMYNOSJydbTl6hgr93iqM2DtDVv7LkwLgt8b0VPjAvu
B7qU6cxKYWjf0Ihb52gebmc9u+2BC3FKIZ5S1KeOZHaNkBZEB9k3uKkmjS8N57EJ8CdK5h0tymqP
achdxxxTabJMDoc6xif0m6YH+iYQhYFKBGRiU4QJ88UTxTeb0G5QaKlHonB9ctzaD4aieSI7zw4i
RWawTKnhepQcW6fOzGRNo4OYESCVACnCMT/O+Ugw2TzcGwZHKNQ/pNyIcXEmzYST6xCPluGsErdx
612lKS0EPOJiuqD70l63riu3WRczS5068Cmh5uwyL6s+kOtR+gnwsQ9Cx4UaOJDp3uyWuG3lLRDb
JCpaE9zYdFGNY3dD+wYQWGI1SL1G/dEI8e7AkzXXVLbzYdIU/94PGJr3IvMLwlkjK9uHra2BAarc
epNwT+mYNIpwndxppqApihhuRkyYL2V2Zd6UrZm/ktzMBZESXoVpJs+dTbxkM4zhZYQZ/bpjDGDu
i7Ihj7DGFn9uJ6N51UEt0lcj2ChzdcRDRLwemnih6BrhoivSvAtNg68ijZln29Uyc4f8pNly8HaP
o5s+p0UHQs0Qs9jRHBKnVkTWczs1HHjyHHtUZzdbktrbjRcn13NMWLg9ju8jVoB9BouvvI66Tq/X
diw99ShIPEmJHg1dFm3NGY6zlC2CZpVWl3Lqp1MvBC6LlRgnXdE9qkq33aVjNRO4ZM/tXvOTeDyL
jhnFGtrObUiK7bD3k3xCKdWP8gGuCy+M3ZXiTflN/Jib4awCLR/tC5BtGlhyS3XDjhlfJD9MLXPQ
5GQgU9aLfyLfkACamke9J0j5XFVVWZ5YqwnPYRlPtLVGtA3D+6SivsCIj7JpVp2+zJsmPex20sFB
uDXclljCKqF5+1SSS9ne5rHkltAVHrXbsU2JH7KEb2XtaiwJkOVld8A+j1Gruce5h6j3vIiKrD3t
YeJ7JaERgCDjsn0dxyUIyS2KRK4zlUbxwWXbMa4Z5BMZDrO7LXuKKeqzRQaW9htaol7NCxvR1g+h
Dr1b+EXuG0OT6uA4rDR3jARxb1Bosk27NC6HixJkDWIHd8qaJRZdEr2DM1gDONhbCU1cv6jJBdbs
6kCb2pN7leRiNU9EzB4zaFz9aQg5bpuy4HMxNV7NEsUEjaEuWkvwfKRXVslPU6mig9mJ7D0nhX0d
z4a6ARBsE1ldOtdx4ekBhKVky/3R6Gq1CHcVfcyVVvn+Ij6Ir0dD5fdJ5K1zNw54LA+erc3rjKbx
KtUW3JmrPZS5dmWi1jAy4RxCswU1nLkgtNrqim2jXvkl1SzU9uc09wjm7ptmUxU8PZnfbxFiNeSQ
kdoVEI59ic6zeK4q7y1EGr+3HPVYjiZWNQ0hfm9V4togi+wu1J27vODnlHXxAFa22hRMYrKwOfpF
5AdpP1x3ibUeajRjKClPIpMhP6553xoiSK0ayFabPw5ODbs1GQnA9psl6tK6mSrzRRb+kSohDBi2
6/jHqp2RdT91oJPHanocBv+SkLunsJ8sFCf9SFKRnT5yq18grl3HlU25pzVveXUNvOdgl93XlPkS
yWUX81zYe5W2L5hMQOv7QdHNayt2A+UMAL0YHKRNzTIUa4+gT24bUgJiJa4gnoKPKspj6JP04TMt
qiO/uiQm/M7K5xIkaXEdWcNtNjdn0RjILrH8BnOtSKVnIOYa192oRatK77756D3tJjtmkLAvTDPm
FKo4zFfjJtEgpEeNupmr/HnyvVeq82FvZuHBaUyATA4VEq8h7NzdsgmWyb5ovqWknDFyus49tjI8
wHlH7BcS1GDQnde8m09xn6Nz8RWkx9bakke7myk3otx7x53EmXw6MGd9mZhHlMRKv0wxgS/hkBym
OXwhdvqrVZXGifDVV/ofhwkjX8Qiuca3PeMvLx7HyNA3vaV2aF3etDDO14yIGJfQBt4qfbBI8632
kl2Q9PJLiMyK1qsxvzFlIQ+wTPm5VREMZW8delxzKP6coGeiua4Iwlob/E3oaF+Ejkl4onAF+Jx/
YGbcVji8GUAi6ydI8wT26sJztXVao4rWEHLhhxcKOph5O7jpQ5nZN2BDd41ty5tEwT5zPb5lzzkg
7zwYnG49JhIzv57VlrvzuvyOgPF9l5DE5pa7KDXudI7uCCUuSUJ+pK8cPgCn3TAGWrvGfGn62YOp
q3XdecdY6Yeq1nbJLPfu7OwlCeNr2dKNdnNQ2W25043hpLpwL8Pp6PVEErTZQ07yp+PlG2FFh9Iv
7wyP6L1wyI9CJmuhrOQCLcqxI0VBT6wD3Xmys7Cn1H3y02i1ZDo3s7nTre4IAHATGf6tOYXQzCde
cPb5hkEA6HeBxpcXP8gnee3NmnelQHPQRznQsnlO2+Qj5GA4s0WvvS4LLxPT6i90JM3EgAGqiifz
5NdGuceIvpYxK0aq4FWl8TSsU6n518MiUkcShuBMb4EpQ2UZxwX3C8NjRWpztmZ2WdzkcWTQLqhP
iLPNnQTgtcr0/AoY7Z2Dm8RLNabZ7dlLQmJH7O08+P5tH8X0LTTQ0wQMBKNo6HP4iJdN8hA6C+We
dRTotWya1xZejz0NHn1VAQ7CrXPXMX6YrDpgb0NeqzWnGSXcNpvoJ9H2uAnN/khziyqcDuV+1ujN
hBrzJbW3wT/vGt3dwusj2biy32crfmZ4fXSzekO/iRclcQWw3fLSTE0EtP5hIdRSD3WEpLtHN59h
7aKvLutD6qHS9fI9UzntjBkXn+hFMaB/HoibyzpmMdgw15nvB6UVfhChu9LJGjDr0eM00a1T4EyP
JIGu/SZ6QpLIE9viDi9PFTUjQJFr1muG8HI9EAxCdkVBaIapnQ07uw1Df5uXzmbqbvPaPaADfADp
vVZzcWvwhVs+keoG1VrJGV1wJDWyreOiONdnnV5hZTJ4C22GHmoetpTgCJKz5s2L5w0s93s5UIon
eepsRaSRDq5hMW71Zq8qA5SxtoeA982Ti1eO6X2Kypt3OlwuUPWrDuVg4qpzBGqxbBtO0LlzGwMJ
A5mMMg6X31bTuwame/OhmvI4ZMNrlsbnfABJJ0aCDeYnWecvws8CO6w5rNQOjRlyC3ptuPaWyBq7
O8EiPg+cOVwyyuvKehyxuCMvSJ7SIrtSQgZW355KQAVJqrlnu2DtQM/DCpZB1QBZvHEm+2WS1lVm
y8tyMsbVok1hxQdGLjtx4CDxWFfeVq84ivfVC/20w+gUuxDtINGvEZLocLjQEekHDekaK4PIACpX
4wHn97orgE16/DUrxNXndO4RXpTJnacXL2SD+utk8XrA1l4moAWTcPvY2aXYCuJnd2lTvEFBIjlO
ISTHp+EdRJzSWhXWizVyoGzqaNjm1pK9l1AKTox4jjUCjE0ZlyD2s+SdzBu1hKa4O5Q86L+sl6zV
9EDEcuPkTbjmSFoHqvVv4PA9lFD4hmefMoqjbGJN/txtQcUPecPfmlShQ8qry3jV23vQhHP9DvhE
kYuN5tUEQeMoSKRpBr2Ky2w7e4VRr406k/MWDHJ42xKYgtfTQ2Z0stI5i3c5hvGHuQAfwf1wbMKY
B0fcF3D1iyCxci3eJKHtfpuFq9g6WWEJdOHJ+KhcxOvbLOvsb0hj3dsK8sBtoxMvQldSG3nPOT25
EERr1ogIEC0dzlqb24XqUL8MZiSYKsqJ9C1GBCU7XTFkl4lTM1vwlfHAyXmR4YD/Zgw2xdMz0/eJ
wpH86XwLgRDBaRqzTvAzesmDMYYgZ1tYrDU+gMFlfDri8NlnDVr4rT+mALpXtWXLZlfGs9seUr9y
xIrbvuSoZ21PQ7/0iCSfquLVSK3uZsA/cSXGLIqZmHPm/S5s+/80dIPmBye1+/347GcG1Z9P3P77
m0yaHtchf+wXAPPPf+K7UNS2vsA8dhaDOpo7/i/zrl90oob9xUIZACHMQuUONplh3C86UdPlP+EG
RcIpDH6Pi1q1rfou/q9/aSbSU/h/LqYq+MdIPv4RTvmzJI5pHqAZRng4qizYGp/GbaGLHZx3iwp6
nFxfBklq2M17IkNzCTYm7o9f+9088t+ILBft2+8GfO6Cc/HBA/BHf6ZLf1KNQvfNagVOcZjkckF3
LIzmnaQR/tcfOHfuyH9ttbt/eFHmk1AssAYz2gQn8+milInKqvLhXbKKoDVoVKfdOTkLy53fI1PL
V0SO/B8uagjksSiBl6tyq34cZTqySHs5uFy04nIxo8qM1iOg6TMxF1Z21unIcOm//qR/uKGQCzzg
GYCqwHTxAP140cyziCdPrbfeTpZs6jCruJ9VO/Cxw6KPZPc3mtnl7/vtdsI0M22GqBjqyZAEkmV9
eoCiTmVo+wAJeExy3pESplzi++2MO/pn6OZ6Qsuilce/EbFou/nfP1M/fujlAWaqzayTr3thxHy2
GpJxBoM/8WHydknsucH3W5tLJLw5An0YYe7fPMWfPjZmFmgDCztreaSwW35SeOYIDaXr4TCI8gpH
3t7JfaXR/8R8OVUHl2xY1DceICn+EeucldOtjgSjTXZ/fbt/fJs8Hf85UAjhAPMwsH1/ZjjFi5/U
KV+RPykCIV0Gc1ueOpMXSyaxous0uurvrMOfrsmShUAABe2CZuFdcj999kjTJ4vki3yVkJKu3ZmF
Y7FkeGhciLRBCaTdTaoaHH3z1x/1Rw0xC6Fhoggwub0LuuIPftI0jZFE+lOxwt4xaHe0ljMuSLrZ
xE0OS4uXGZkKCNrV98c9aevlWcj5Tvh9f/2zfP4K4LCy8EKeQ02ts459essYToHv9qB0EPEj+LK/
fwcjC5h2pymzwOqaLrXT371ty9v029vm4RggX5VLIhvHqqTrn942I8mstoFFuqoMRVZ1oHcp8U80
MOBS/d1CDQj209VAGyBRJxYStN7yMT/daNSbeuJ2pOrAVDb4kkd3IEVjk7e97zTb2EKVelfS2OPX
qpieorgUlSF5xlFbVvoNxiGOwPdV5PGURD8/K0RcqI7JXtZGy6vpTFk7qIvO5ytjkFbOHHI3Rcvg
OdqU4Cr4hw5N2BZHev3+aKBcS1GM5QeGSqEYzw6J5/x5G9AVV/314rVNpM3GThw77Z84E3YJ7XaI
6vRDDIQA3hk7Tjr6azdRKQ9IPzjl8pwkAB3cHR4nXcb/w925LLeNZnn+VRi96e6IgYsAQRBYdEdY
1MWyJaVtOZ1duWFAEpMACQIgLrxNTMRs5iFmPatazG6Ws8s3mSeZ38HF5kfRsiygMtnFrKhMXnTw
Xc53vnP9H8q3MqeXnqSU6rKJZMJFK4IYqW6zzE6QpDwupnfFLL3UtWk31eiZ4QixILBFxnqptR3c
rjbBFG/Pek5G+sNqo+n59ArtWR/4JBbThNA+nywou0pv7KAbJ+S/U8QJDSPIZjwto9iM3LEZTaI3
1k/Vh8baEHZP8kms/weZGkH8i5EPYn6+SD1O3giCrNrUWwV8Fm8mNCs7IS1vxLijRS6Lvu4uB2xf
eYqqmZX8uwqnciH16A20WlxsV4gB4vKlSK8Wl2ZlcPlpppl2EF8Enj2fZxfzqTYl121LZIVnG+lg
Nlico38Ckn0xM7aL3vLtFMs9TT6Xz0nSeS+6JnbYd7TTESHXRTLU+oE5W73TrNhbza4MSjW99XBW
CpV04RnWhTPw5G6pWKdaDzy/K4bcN/OQ+dIhTyaAQrXQbrdRilwKCRyzBGk/oCX4xXTVK2TCmlQ1
6TClE+t+M1nEeh4NdT9f0dJx0be6VI1HXUqnYwJ+Gy39TFdAkhwrUkQmhcbGyuRaWcZRxKTzUTdi
mgNi76x0tSWTmW2zg5WkykirTPrk3BO+HhOLjFmdfsBBuaP2bmKmp/EokmNQ/dzpUdraPVv35hE/
9PFH87SIknbWFpz4Dd/RMWxh24RYM42u7DmFCLNre7UC1X24WPjzmXlOrvAW70T1+x4Z7Ox8uQlB
35DlXAKwwPoMwq053VxSWYt6ovNGtCSUwDtKcjTmkGVAPiSkcE9jL8QnZCyWs+X655k1mfcGvzhb
f2Vr9wtQG8jkiyaAbaRkMK2p+bzb0E486r9ddkegs3+OeMrIftiQWqhPblcrI51vfkbW9Sbg0od9
Ihsf08yRM9eL0qVuuIm3xGV+WWpPpOCn7GLFyPMV/YhQcbJcTmUare0YQOFN6izu+zR7x4XneFPC
3mebJNH4YXXQS8a3Z30ujOobnTyR2fUyNjhBi3KJNxZFk8ur5SwIWP4JKbpJ8plUDC8jSm6lc3Pz
YeHZctFqjj6XHZrkotmtZGc/jgZb6vneVeoIqN2ZbCWNc2CVUuO1U4dC5HNiNbPYwFNHG8bJhT1a
kRN/mXsAy23PZ0YSjSheDmMbwSShcFh8ZUx19CwS39i1zPHlxPWXA4P5gZ7pbzPM98AKbsIkMo0F
uNccrJt5sJT7wackQrudZiY4/Of9HtWf8TUdSvIkPM36WbdPjiuVrxnZENOVY/0K5PUguKHOZYNm
E4BeAz1sR7NAWBpZeIjhBv4W15XcRROAt7mCwfUNbpZhvOWPugt7kYwkkWIywo8MquAAvkhiclbf
5NJzxCAqMUvxQU678drZED3qzzlGywAlJBmut4sVf46hv8kHN6jai16XqoWkx0Bi0xRHC20t1lBx
TPJnF+RaoCpuLgiVyi/tWFqK2U46Y5DWdJXz2Qg/pvVrf6PJz3sAgPEvv7shP/V8bibR0judrE0S
H7SSRJLNwpGHbyJf2CQHxQO6r0xojzV33izp8hFbxIundOc+nRPkgvyC/k4s43pqhySkdR1tkunk
41A0Gr3pJiDemFTO9E18W0TYYNI3I32zYMQ2TZGtX+f9UP56BWDTwjt1+nG+fO/7q4HeBUqgnHzi
JNot6JZbOjyQ7r2UVQ63Pvu0nKQi5Gl/OoXgBAhLOiwndjIKybKjjoTUlq69/LSakG1HVHrkTe/S
3Lbm5CHp2+TddIEL4Y2/BtJ8czoYBIOcxmYL2P28ZANqkXvIjumsCz+RLWfyYI3ooezdxsrZg20X
7qHVLQAYwU06txG8pxnVCOAJrKM1nU7f9NLFwPq13AI4m2ogrrf5asA+rvQYkfaTj52xjt9ttoFX
SFNdmMKchx5Cz5tE8jQgvVYs0tZMu/nsagEcOlu4oMAouClXcdadk2KEA3YVej8tEz2aBG9GAvOA
i9ICtYk12urYBqfrOdDFmwtnO+3m2hsqTPBvnTmWF7ORchCEbrnCMwqFGORkROTYx1Oa2QCrLAcL
bpiz9WYaSpoJYC9gZWwsFJXNxXwFjsTy7QyJP8PlTl9OxHw38BejwQedplcQI5/MzuDVLtUnN+bU
ixiRTkjWXv+S5iOZ8GaEY4HuLJOpfFhtgEV/XWYSEWvvr9MTA/xeOXvxzDM9PKgJhvTp1Mrs3hnl
PbB6NfNy3zRx41FUUHyT4mGAPNKFkOP1UpPuPm/IO09sHQ2aMD6uv81aTnu5ugIXhBM9CSYkaJ5T
y+KR3aOvDX6wDtG16t9Rw5JxaiuOXUUgENHGLA7mfOjbzOlXQoYyDO4TmD6kGTQ/mAa5HElBb2Hh
wG8Ag+WKlpL0qPtUzkcbhSPHuLQLiTZdL5esM1kqOn81HdAqmmPnBbIjS78vW0hM0uBD0IbwUg8p
FtGyy2lihqysDvCGnriTbJHyw5lGXjSu3AlYdsnQXq5H5s/WfEuvoPvU2IQ96/2E9BBG5emGPMYy
NQvfnj7J0dBOFhtf6yZuuh14zClb6V2KNDiWIMCfcNXPkFzWNNPAGZ8Ho3lMN5FKgFH5yNAB4ih2
PsYl4b9dUb/j/bW70Cba4iwORvIVrQW2LO52rhtShUDQc0WsyU71FFqSNeu/nc9Bx6ICQiciTWcf
QiFcXRNnE3DrACwScEeQ29BFYw7D1YzLigssRF2XBn5L55zuwVESf6gMl3jTpQ0Nja/t7SwYppo/
itY0P4wmm5hqTb+HmoB9H0F6Qfk/V5Jtg1Gyvo58yoWJW9ICVK7DaSrqdN9civrQ7RlGaJ70aGll
Ty6Xy7Qfeh8cnPTGGg++v2HUdqRNFmxGf+Ct8rNUk67dF5wNGgZc6AHdkqfvUieZ8zxvSytFYNT9
DIcrvTY9gwqg3grTUDrULEUnINt1YfSuRlsyy0hkmc8JRFPvP19Kj1HN0fjz6vZeopFAE3Etf9cN
qaW+qJYsoAwCjZraEnrzzgFlDLMLioRkPqm1ybto9raZRpuPvQx+RfscLYExuMABI0oo9X8eH9KM
VwyCUqWiYQR6yVsS6vUAPIYwHRBCqB492zjT3uqtpsVrct3J/rURtzkeA9Q+EzRoRleNlRT00Bmd
TfvmNiLWSQIgyzchf2pKG1YSX/LgfDTjzMTDhAoAWztNFguZI+5qKovpC0xWyOJU2h+GVMVYYTJy
6VK+or/n3Bxl3Yd5qTLrm0QmYPRSdCOq9ESNRpwNmH6kOWJeeNGMOqsrdM2MEUxlkHeLvilejmU5
cISSiKcsXssAfNFT7pD/QioOSP1i20v/26BQx0bgieNQKLcSeSo7uupp9qRP8t4sJ9t62iPhH1Om
cGhFFGtBlpy8GG5ENItDYEPjmSmpgsskTz5MNk4kCmPx83QyFUlA5xzGOevm4cy4MgiKk/KZxrFM
wZJ2l/RHSyyxQFeloVRZuKh8PY5Ml/7raHYBx4c/mPe3nm/cbS0tNb2/ru2N8OeMtprsVkwaIFQW
JJAnzqdsPVvnq6upvxplGpavN81GRnKC+RsSarRLZb9iTX9jORAwy3WozFTKm4S41OIxWc2MFsb8
CjCNRW69s5PIntuog4UdvZyQHhieU8fkLMDqoGLLBuTLoOiUE1V7RZwttR5neh74rE9WOgsj/LK8
i3FpCrc5o4SzHoXOVH7ibbuOT5fjeCm2NpBRmABX2dIxR5RF2BoNvU4IJjuwt+/n7KK/TPGoxoWn
k3JBDxqm1p8gRumakRo0BfXms7l3EfUtjZpdsuhFaIWoujy7co2W+2aWLsOE0hVZ1o0hDocQ7AFG
Z3ub5WA01CYUcc0pdVprcDiBRrlEFmtHn+mXBhhNpnkxML2MP1hghdv+mRfBDZuzlZGJdVUxbb9H
kzHSLNO4n/WH9NDVDXLNSU636bOlWUtoUv4o268BbCk7XVr7+sixeWwlGzzU1pl3ZuRx1+6+QbuO
EY69YGPxr4qlKo15VlqS1GqCIXJpWhP8hGflnCvmXxbafnXu58Dws1KBgwlIc20nWxJEw2RZTsmv
6Qa0fDuj5bhYo9zKcnSonYhTGoFPLIpTSYoQJ7AF0gnzyDG+IZIW/vCB1g3YnpzKocj7UP5uVRhD
Rn8kBkYlhrqzpfwR6bDi4LIopeBfs/5ILPDK60j/XnE7L+NAXDmGRBOw0Iyt/BLYOlne5TZJ1/lF
tDUSaztcInf4ruI5y0yMEUMgv2qUX9Ged8ZimxrSH6BrsjYiJ3zrD9YYt9devLIyE7iyebCO/7ql
1I2NJOgvy1yNd5N6PT0lwh1sU+N6RCda78qJafWbgN+vZbZzGQPWRrZ70IuiZHJLzN7WZvfhZhWl
o8tJagyWJDuss/mm94E0H5Pjb/hd+ZcVJxkjq6ZZsXBc+lfSKBCZ3U0NgGd/ymPU/4coBHImOw3n
A/FFVi6M6nybpXeG8KL4C6sdBHF/s54PJ9jC/Q+jIjrytAdTdZmTlYMdhtuYSAGNJqj52vftWcQK
jTlNFKgAFfN5VLoQKwm4QS9gU59+pL6H1YsODkQBHkWLaAjFZ2Zv76FB16C4cSRek9LrEHW1PstI
F0fhFlFV2UPyJCVssE4DI97e5qU3wOxT1+O9sdMFdd0fAL6Le79hT1OWeAqgznqZ9E7i3mzGTWtl
mxQGT0dmCk1wleWd1uNqhoW2C6Q3vqlk6jBnLe7T8POi29v27IdktKTlDA32QCEl4aZ0hTmxJv5V
/N06xMAnkKuwjIpFWEw8TqMUdcC2La3YorlfGXLob0kU9y/AmRBtk6i28H3lG+rNumKnZSWXVB6C
LpgMk/icdnOBTw7geiaX/4iGUSyEaI+8K90G295KzpdP41DrYqXFcqFtd5WWLe2d+aPys9kAxwWL
kNNa/jdzNtngsV5NUNyz00p3Q+cj5IZBS7UqregoDUtPK6cyaS/yqMkmmcHH0TYVAVONKcxiZElA
QTNSMOzpoldUquWa7j0smV/e/EtaF3PrVKGgCFRuBteH5daTC/L06T53sQGPj1l4viMXWyXCK42B
ggj5g6Xp+ZTz4GCI0t5bJ6W2LT1bl+Nj70WAVCIVzbzLoO2FKfs2LW/iiiaFDiKNpv1Qhmsma/kJ
0CdzuraSqxsE5pmX5yLX826XBkGnWhBOyVFcrAmvr4o+0jLbSSKMVd0A1WzBwRCfqlGqfpFBkTRo
OH0citP/CEMEAc4XtE/t1+qUFwfr7xB3vxhHN+58nKpN8o6yZx4Zmjvi5VEX4xM/6XxywdjcDbwX
f1MG3gmTEyeyBRF8AC6EhMmrwHuv9wrgZqCbiUIjBk2D4HqNz2S86vLSiYf3TNrK7TTLM3Twmfp8
CfqQSQ8+Y/BDha4CJfQ1kAP2IQEc8scIHxJeAUBqD4oG6DvCpkC2cJsDPnk34jfULgJEkvw2inse
6I5Tz0lIS9Ons0yPh33aSU4mJ1swACwHo2w5m5xP8VH0P/44K/29uitW/HywveIXzD759n1Ecs2n
6Gy/QeOzflSD/x0m9Lx+jRzWPd4rhvRBekU+RSFwSQHJH2gFOXhl0/vNJF1KGIoXTBZE4aT6mkLs
ggPhtd39OTzmx90pv7VArcxdsPqVdJcfnbtm2BSTc3qITquz7r/qgpSGG4W4JY/YYYiXzeg5K/PU
fn1N2SGS3XDWOpk+JB/gRUXVUrfadMDwIWBOhb28jm3uAxKPGm04jUTpG4DgEXj/nan37FfAbem6
LaFqeR0dsz8CNv1RXgeN1AT+wMIt9GWKOysAhtErk9g5KuGx7TqdDxtuOzKMOffAjy+nvsf4A0GU
cAYkiFRfH92hRxI1XIL+qwENJ9Q57m4/eBsWugfXvayFvI6NDQxJS2t0+jWTU84yDOzqlO/ddX2O
QN8EhUygdY9L6mMAN508wCkAGKNHDqqbHhm3wwGoodLWSfLTjm7yku/TaOf1V+QH0UpK2sztztl+
heJDDzpwAIoXyu1x7TuJK42n3u/Rmw2DoxJue9tucCMSGKVVYPl9ecUekcIjvSgabb7WxSCyqL+p
L3ey0hQ24OrD2eOQQEbCmryO7vbHkGu6CKLId2nUR/KrMnlUYNijy8zRiorX0Z0BacXdjAOsV9iw
wEWRAFy+uOF35QC3Iw1sTPx95RIcnQg0pIFKozVA6xeQZwsNT5m7Jl/0wYeW3JcjZQC9qQhAvefS
Izu0kvNi1u3sv6brr2ypY7AqNfuIxJ8gbzfaeIDPON5o/XB/vb87c0cu2KTgd5EM5dE4Ot1HMvUb
rYBmvHLwhZHDhwpcvDjfu0sgPRxYod6AGpfiVTzwiJiAJLKGa4CNI81RBxSVlC/YamcJtP4rrCOS
z5AD5evo9ACj35wPeq8MLju8HF83emcRgA/skbpPM8jKPji+o9CQC7jsZXcN8YCUL4ULOCe87NpD
cIyKkNPYDsI/TjUa/YrpzVK8VH0II5BmLTTPLb/k1jg2YcD2NGQDAcOknZxpswwKA/T0V1Kk0yvc
/MjcYxKBUrnU7BrABcYNT+8AYJcO7DzhFop1gGmx62vi2Ha+39QRRsMPJNxXIS9lObsCULBVqV9i
/49t6gDaN9x+3XrF9YcXUK+OtnruURKoLiXeX/uGxDl0bEegqRbA+aZE18aa4JgXL2X/NS7AnsiF
+lvn6PigwNltJAY45rT8pqmIRBN2mN+RSmYqE2sTsXt0c5eO0Y2mzu2P5DNoCFTtvnr8NZ2oF9/T
BLt+Hd0RMJuugaYT8zNMh+YAkNrZf9MSJyENUHf0guM6/zjqGjMAnZzkn9oKUB1hpgMDULdKv/WK
AY5t//uNVR8dOd81uQRqh6h6DZjmK84Hcd/aVXB0UoDRN+QCzjkub9r96Or297r0AzPpK1UbgSzN
kZ2Aptq/g3JPGQW4F5V6rzrD4A0JjZMOUPH/0TkCm4s/XF20ghsQDDmkBGMD9y3ByCfPoHwdGw9w
chvyv7QJIBhMezHlAiA+hvYHYEL9Ojr2b3z5EQDVyTHjIvnK3ztXIAaSVNHT+fjopF4VlSwb8X3J
PvqBPCeN/AeiQOQ47ES4d+aOHxRAEi4GozSyjsj0ZVRNOZ50QfoUU5Oosjw3AYAcIPpUPtYjmrTV
VNIxNXFk7J9yUoDEApQWf1/k35FdclZTAScxnT4ID1jyasCbtp5kmIICUlnTR7TfZiltX37AJYqr
o7ySgPplY3fON+kPXRL6uT2+mv/Htu/NFTsSGoDucvq2atsi3GhNDQxXFUw/on23SjdLg31HodEl
cKF/PdA7+24amPuIPqu2eY9OpePKbSjeNYwaMsS7ZgGrtDv5Phc62a1WHdk6unu9gMDiHDbYf0nv
MMhrtJncztw1JD0Ybqgzg/rGPzZVthDPjSZvk7gg8RxslvKlnnscOqjxA1oEV6+jU2l1wX1rtATE
MuB9MAF3Atg7bIC7h2sQj4dkt8rr6JZAOnI3WgFuPocdpjJd3X3AGUXNt77kvR6fR7ux9DfI6CZn
swd0oXr6HUK9pHkDJVRu+xG685tquJohBULU5NgkLhUvOGmH9Q20QAexyPV3bJJPZHUjniepT3yU
ltOv/RQSq9iZPCk9FI0CaimpbfI6unNPQmrDRZC0Je530B3VjZdkfsJ8On7O8hFHpO+RgNFw1pz4
no33ttLjy63d2Xli2w6Bbf731ckBrx3RGlCC23ANNJF76DVs8MGj38fQEyOXSuaC+Y+P+5vHc6nR
IlPfMnrqwRepKB5svD21F7dY7Gft/zN+9KW2j0Lf4KEo/fPHaeGJKqu8vvuDWtt9TGAHmtkAX/1L
4Wbxy09gDZe0y2owef/v9zRAoL3tx/HEj8KCx3e+FK16563y27Kydufb+oDsPqtajscDPTiF+sM3
/jhxk3uPdm5UGdZ1iFLO+2//9Pq3iecCxJ654W49LDLh61D+7Z+Uke4clScpb8fJnetPVcL4uxoT
Tubj0HdrQpcPFE3Wb2QPXjbcEzekGevDOPVqWkJYNLim473euOHcTWpCBdk2Buzl+5uGv6LpYAEA
Dcd+TUfGKse5KdWhO7+LHtQ9k0qKpnRvE79z5YYzhRmkNqspYU6Y2gpZXL5Nib6hjLfzTv7v9vXH
mpwsMYpB/fblDHwZAgYyTtVF1kUTaTpuKO9TbeFYvHVjVTSA09x8rO82yWSz3RdnJBg2J30TJZnH
/iVjhd1wajenfSsY/Ydot8AY79ytO/MeL0kL5/rKjdJ68gUjS1ioKbtdu/du9OiI9FtY5WvOHugo
6vZJGnPzIQcP/nKsroVU7rZA2AW6Rh2xRAObEr4Zx66CgIHV2pzqezdx78dB5zIN3PBBXQ6BOm86
6vfu7JGqAuZGC4TRHf04poWHMmhD9PSmg771w4kbIzZqUoUGILkeTSl/8lxfFrqmVBAGX6Q5YXfq
P15pXLptkPZXqtwvDIbGS5EnM1EL98UcpmnzMf+8vRsfWA5pydJ03J/9cRa685pQsYNtiLqf0gzQ
4c5llid53PlL5yyLaBaSVydz93FFQKL+4OXqR/XAd3noph4QO3/p1P/pH3oo4a9e84fexolLq7ZD
8qanW23oPtf+w0Mw7py5aVYPV/aIyM6T1JEiX9xpTxlJ1ardev4sQptn1b78ZylDdx9Kkgh9I/BS
NmW6azdwNy4blPjB//vv/zOdybuLZOM+uIzgjXsXzd161xR5SPwGBy4+rKYj+OTPo0S7GqeZIhUl
z4vGMM3p344xCmY1u6d/OfXdaIO95Hc+5OGDG9VPkL10yL6iGUr90cuPwGk0e4hYwE/uDDPSnyu3
NlEfQsEtbN47N/cTf1YPV2agd2nGS7VY/dnLp/De1QJfu/d8V0vTvKa384wW9v4WS/sA5RaE6ZUb
Z96eWlMuzXcvgUOelS8+yuE3PEu1g+XHv68OkCwsbkHSv0gO6cEfRMWo/G/sZ9qdjTADbqrdj87E
D1Q7yZ74SkVJajRL3N+23nhex+c/G7ohUnOXndsQ0BfJeBzua3ZSG9ZU7l6P1/69Iv0Am2hO9tYF
d63zHj9jMu6gkHaupbMdMYCatDA6dV7125cLqJ9DPxs/dG4zN9tT1SVlrunyDCGQuEHn9Xyc+PfK
thLNFhiabz6Be/JZN/7QTfy7u7GqApN10SML7ClDpqR/6BT/MQeYFO1/wOP7Opiw08pGt8BGr8XN
oBBt4d4/ibIUy0khK2Xo3+TIZzLkCVaTek6/e1mWyUFP6bUnmB14DevRyfFvwxAbeu7DLk1JUmw6
/4/jOL8L/PtO9Fsn88adoTiJarIycMnRa/qQ0/E8usdW4THff14LHIjDfZxEqvyVbPWm8xhG6O2q
z09KgBqThUAhd2mJeo8ZVK9RTVm2QYptGz/Hjcedz+PkQbE6JPTZlPLp1L/Dh6twvCTTNKVLO+s4
q8nIMrTh/Dtb5C7+AJ+b7iLH56XIFEn0bjzqxM/23OSSVdWYbOb5UayK6zYMt08c+wtCVCplyWBq
OuILbGlFuEqiTWOiRGyVLZNC1MZEHzFCkQralOzw9/+TjTsP/3y5jHzVA1pgqDQl/24cbpSlkCh9
47W48u/2tYIC8bHpaPF3RJmnXC4Fklhjuv7d3ipIFmdTqtcYNhM3vVdD13ob18i1u4ky1fVTZF03
H3IAsnc9dRGXlBjUb19udOAv2yPawim+5iK937PF2vAPXbu49TI/x2Aol7NYBslwar66QplsEfXE
tXHNXUdbkb8YjfUwy1G3wMY3Piq+QrWNK6OgurcQgovbdI3L+1g78dPUzWtyxVpIdmJT6h9//1se
kphUUyoJt7DIH7FMVDdIURbddLy34829Nw6CPVNfkGcbky4i7q8LhbOmJssBKlv99uUCA/fzeKI6
IgvEwMaDFg+L27kak+lRj7IYtCDyNSaO138vOF4gHDSmmz+o3o4CMr0pVbo/KxdpUbvRlOjt7/8r
6nyK5r//rfBivU9+/9/hvR+ray0Js00f9IljuBfWL5BUGtN1w+2+gCbvvvmAf548OuBtJHDhJ5iR
adU5d1N1N9vItyLD0d/T6QvQuqaLfIYfJvNDRSUoQMCaEv71kQ1CvUTzvfvVn9+5dyuVi60WvAxl
1tLto/MtTTCarsUTbVqKLNaXC+fXdxs1w5FyNVsg6Ex7QNUigvr79tSf54ctI89K5EmW4gcTkXfH
X/357kdnaoCo9Pcp8Z96AE86AV0vITBQ80KhbLSgOA83caJqt22ozRdkyRFWSPxYGa+UKTVl5ctE
vf/oeNEC0TRxx2oGl6DEtTDWRU2l2DBDr9++/MS9jZI9FYD+h83JvstXrq84x3Rp/dR0Ca7Gd264
pyO3cYX+NN9jgzZE8Ae6HqnWjdRdNV2CWzd/8DuvE3f/+hSIlsbEN3geazKF9tpG4m8VGJQxd87m
Pr72PaPBaOHC+4WElQ6VAkr2BQAu9WxefkT+OiZ7rSZTLIrgwjdd6puoA9P9c9rZjyWDQN2c+gVB
rrBzm989kHaH4145iiA6tSGWUZTvDqV3kfCi6wOnhTV6fZd3rvNU4ciKegtr9F8/nt2effx8dvrf
OsI844QF2+d/aQ9HTSiqB+VTjrSC+q7Cfuiy/mPiwD1a3HWfFQlGhwhh4O8UQUX3xMK/8xul/OhP
K5TazwiQiPjeCa2m/MzI6+sQ2X1PTFDlPdL8GtLdtywPOMV/bKRndMhWrWBAuR8HX3+MaFlPcSjV
osgVara0ORLpkTeDFI6GS1taPAfGXLStabZtP8lJUG9Gi8bJJjWjtEGioh4R8fhy/7E1f4+6MKFn
sMJxlmQmmmRoUaJJl71B98mAaPpM7oZn3D1GBOPONg0buE+sLJq79Z5UJ577oBM3kLj645SgQ5l1
e1yVfy3WfO7jrgnixCTrztVFlF6h4PwYlP6D1g2cHeluLTzMnXjJ+K6mJIrBAKR0+ceWzoB0EHu6
RuG5s/qSltS5GZMFkYjCwN+WCog8VjB6AeI0AWWDQ3DhCYjBN/WT8rF/3i11iKVrk7WwY//uNvOh
ue8UJSuDOeMQf8nH/F7S5c6elEJYIfWCeR1fUuXrAAtMPV4t2HWvKZDEe15zbcHU9ZuXK+6v5aZR
x6q3YGmcjIOJn6t1IU8JlGcK5ZMoZWEL5/abcbIdT6LlXqGrwC1+81g/9ynjwN1z0bQRlj/JgwnZ
k8oO9loY7ulY6rMVm64N4+syYRnU4izpGth0cc/SbP8CRyFvTHa4Hd+T9l8TKm6aFtb23H+Uxywt
q5suwrmbRONDduGTt+4z2fccf939uB5kefnV714uKC78OzTSPW9NG7WLFzSXDtPxph6iDFj66TZd
44txgvNAJduCZJPcdnV1pYdM08EOk4iYjMK++PGb032TU7yZKItQANU3He8lZbJ7woFGR83He5m5
gTpavYVVeDtO9hgMDLfmg32L+4hUINXxVQD+Nl3eKzdb7nFDG+HKKz/z8n3VRH9sCOdfzYpnypzb
IFpS3KwycBuZx1c+cj0bh/ie9kIxbYRYr/L1GGiPPJnU3CDSR2+jMvY6Ch5YE4VuvwWxBgiAu592
1cIRIUcsUwfbRuj2G8YYXeHrdXn5hYT/ZeWqsqKNq/m9eIUf6uEV7NCGm/Y96Bv5Xk6N3kZJ1EfS
XvaMDRDq6vG/fHnlRFNaofAEIFItEC6kZuKHasZEG1bHbbwXr8XWb2HASxeDLlF4wjDaWOLV+EG9
PIw2wpW3Kz8DvGqfjQs4z6YX088zCYkryiXesOZrXIW/3oE18RCpZuNjN/WPX0+fpXQFvhuCH1YP
Vo628aQX6Jl3HxKZC2o8SVSGbsOquQWDbO8ItlGIQG3+WOqFrvciunQraEcwAwYEDM4YRCd19GBU
tqHPvYvSaKmsNl0GASR36r19udj7/X/IuTlkmg3o7S6dzMi1sYk/9szvP+6QE+0PCnNJG/pnhbl2
DtN/hjBWMhERptaPPAll8cxDfAKw0p7K3cZZOEncra+kuUgLhaZSWFzAigxuA9NiGAXRfg1RG1Au
Z/e5i+eynrWI3TZqts+TcXjvSQHYXjVRG7rluRvMvikHWpAyFzmgiopqBQZGvUIvF163FDiAxqOw
ht6GS0mAsSb5nrYtzV+acvL7cZLXVApdu40Cs5+TfH+wRhsn5DO3/BZcAGXjCCnVE/jWxv1510BZ
9d80wrI7fpnj03AcL822HAf+VuHcNjKehhGIWp2PezkKbWDmnQWdWzdY7ou2QQvi/YLy1jHFDAqf
Pc6q2Lm5n3nJgeD5IGHtmmGLE9cGrMUNC1xICIXyk4ATzxzye+SkikSkf985vMuwZ1Vw8o/Ru6QT
2j+i2nUw1af/fdb5E3eixiT5TyH9Xif5nXLcW9AGyM/yuQeLaOmJm9xR57B7PFsQVACF5H6gyqk2
gCFltAhWVU614OSUQvkT10OgKKTbyN8duhv8cIfsxjacycM97mijKvg0mlMEpCbvteHzrekehsFo
A1WWENw+alUbLlqu3QdAn3I1U7CNutU35Pn7u2ePhun1228pjd8HqXkLH+/tH41Wm9O9dhMpD9sv
Zm4DKEVcZanUgGb1MAsVpI0M9PeEkbNIVD3FMWS0kSle4oO987MsLaTpzXjpqxJEurs3tYXKp1zl
96rPzGjDY/YJw9B/cB+K4X+K7siirAcsO2C0kTbziWLIcn2G8GWUHhKGRhuJNOVCffbJcgC2Tdx1
AnxUSoVHEMhtQEmcCCJB6nU++8nEPyjkSYGv1/PlB/rn2yef0MKFfULwcA/HxGjDYhliVYB6Xi9B
wVJtwBTcuqpWZAxakG8AWmedM/LeCAqohXi0wKmn8PJdLLkTFSbzfv9bMJ5vapKyKjRRqt82eIJM
4NrlCWr0iBrQNuCVygmUt0DnX8pson+tRy2ToA3uMWv+4vT4hzTCDhUFtBGRJZL+WxTMKnm9u9MW
ESGAHR2LHu6mXTS/rL/+Fvv+eRbfoWqDpsbfESYXl9ie1GG580gx6NoQLSckze3biW1ILIktRAdv
zjZamwwjUTf+5d0YH2I4+ddDikcbakBR8SMlcMhGiTocek4bKT7DKKoPo6Jl9lswgc/9qWKJtNE2
45w0BilYrXFti9Cyf5887ufzJETsMz2CVeCHPJ3No35BbXgcK/pFqZRstuiXX0rdpF3TXmFJCyoD
lqeS8/C4TOoFvt4xKSsVhxZzuL4/RfsL6s8UzqIS43ty/fv26Dtw3e/QqWpKoirobaDNDL2ECl2c
NgduKL2NDPqb8aozdIMD+QptJHHc+HuwYG2kcHx2Q6IEubLWbSjHN8CvqVTbOLOywL+OiWjsZdZJ
X/mmZvN7P7vHqDl4uVCk18ID3BgvqkzhMdqo3k7XgmAfLK2F48glldJN4HA3ozaiSaWd8GYc4I37
L53XKdZ4Cjhb6WKQE4s/lI4cwzz0FD2F2snmm/IpmhGIVTiVjvVt0CVhviZT2LFt9Ef7lJNDuDfY
FjjzF7bXL10u53lG6xpl4G04iR8pmUYbqAhDaVYl7rr60O6Ou491ORhQrNknqatLbW8bWb1VfmFZ
ZAu8fxglnZ9yeu+gLx5U4wbS76QLroGN+UP58vdhhf9Ew+dAXXJTw2d3NmLq/V1i/hfjCIeawrVt
tFn7mKd7ldtGG/72T7//X9DeNuNdZqXqvH57fAbxoZruP5Yvdrno7EeqhH+givhQQfk/3iwP1a8f
2Sy/s9mVBLkPMEz+/f8DAAD//w==</cx:binary>
              </cx:geoCache>
            </cx:geography>
          </cx:layoutPr>
          <cx:valueColors>
            <cx:minColor>
              <a:schemeClr val="accent2">
                <a:lumMod val="20000"/>
                <a:lumOff val="80000"/>
              </a:schemeClr>
            </cx:minColor>
            <cx:midColor>
              <a:schemeClr val="accent2">
                <a:lumMod val="40000"/>
                <a:lumOff val="60000"/>
              </a:schemeClr>
            </cx:midColor>
            <cx:maxColor>
              <a:srgbClr val="FF0000"/>
            </cx:maxColor>
          </cx:valueColors>
          <cx:valueColorPositions count="3"/>
        </cx:series>
      </cx:plotAreaRegion>
    </cx:plotArea>
    <cx:legend pos="r" align="min" overlay="1">
      <cx:txPr>
        <a:bodyPr spcFirstLastPara="1" vertOverflow="ellipsis" horzOverflow="overflow" wrap="square" lIns="0" tIns="0" rIns="0" bIns="0" anchor="ctr" anchorCtr="1"/>
        <a:lstStyle/>
        <a:p>
          <a:pPr algn="ctr" rtl="0">
            <a:defRPr>
              <a:solidFill>
                <a:sysClr val="windowText" lastClr="000000">
                  <a:lumMod val="65000"/>
                  <a:lumOff val="35000"/>
                </a:sysClr>
              </a:solidFill>
            </a:defRPr>
          </a:pPr>
          <a:endParaRPr lang="fr-FR"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data id="1">
      <cx:strDim type="cat">
        <cx:f>_xlchart.v5.9</cx:f>
        <cx:nf>_xlchart.v5.8</cx:nf>
      </cx:strDim>
      <cx:numDim type="colorVal">
        <cx:f>_xlchart.v5.13</cx:f>
        <cx:nf>_xlchart.v5.12</cx:nf>
      </cx:numDim>
    </cx:data>
  </cx:chartData>
  <cx:chart>
    <cx:title pos="t" align="ctr" overlay="0"/>
    <cx:plotArea>
      <cx:plotAreaRegion>
        <cx:series layoutId="regionMap" uniqueId="{7F155083-C7C6-4CEF-B787-43F54881FB61}" formatIdx="0">
          <cx:dataLabels pos="ctr">
            <cx:visibility seriesName="0" categoryName="0" value="1"/>
          </cx:dataLabels>
          <cx:dataId val="0"/>
          <cx:layoutPr>
            <cx:geography cultureLanguage="fr-FR" cultureRegion="FR" attribution="Avec Bing">
              <cx:geoCache provider="{E9337A44-BEBE-4D9F-B70C-5C5E7DAFC167}">
                <cx:binary>7H1ZcuNI0uZVZPk0YzZQxQ6gravNKgBSlFJSKkWlcnmBMSUK+77jaV77CHOEep8b5E3mJOOQSIpE
MrXkzx7JbMRqqy4BDNDxeYSv4R7/vGr+cRXMZ9leEwZR/o+r5s93TlEk//jjj/zKmYezfD90r7I4
j2+K/as4/CO+uXGv5n9cZ7Pajew/CMLsjytnlhXz5t2//glPs+fxcXw1K9w4+ljOs/Z8npdBkT9w
b+utvau4jIp+uA1P+vOdcffnu715VLhFe9Em8z/fbXzn3d4f//rnH7+kYOuv3BG39daQgIvYjh/7
9c0f/+md9wKApSivgXJtX9UQIoIxdPeh7/aCOLIXt/E+wrquCr64i/Dyp09nIQx/jJjbN5pdX2fz
PN9b/P9y1AZoy4tuHi8QNuKevouDbXD+hC+84n8O8YPZ9zhavvevGP50yBW0r+m6LnQO0N591E3Q
8b6Ab6jAlzvYB6A/Ss921BfDBrAvrg5xP/jr5XE3YIpl8S6hZ/sCE84JFgvgtU3g6T7mlGtIAEPu
1vfdNL+jpHxwEmwH/X7kAPf7G0PojZNXAH0cxrBmlyjsYNJjsk8Q41ilYjWp1wQNY/tEo0RnQl0t
iQ0OPE7QLxiwHDjEf3l9CP/7VwD/tLyePTjZehXzdImD2T7XGHwQ35jvRN9nOlaFrvYCqf8sGX43
7afxY3Rsx3w5bgD58vIQ8an58hP+ZBaAIbF8/V3Md7pPhKYSJOi2+U7pvk5BtzKN3SE/gP5xerZD
vxw3gH55eQj9yeeXh/79PGpnu0Me7zOGdQHCZGOuU22fUUx1wbYLmEep2I73YtgA7sXVIdrvRy+P
9smszMBw3h3eCkH7ROU642KrZOfqPlcRaFUChmb/GVgzTyBoO/SrgQPwV9eH8J98enn4ZZmV0fUu
BQ3dZ735riO+ECQgSdYUK8h4nRJQvARk/7pGfQIl23FfDRzgvro+xF0evjzufwX2PHN3KGaItt9P
ZiKWpuQA9v2eGxpZLImfZj3Q8+PvzH1wHW6H/37kAP/7G0MGmN9engEwO3w3mu2NZ/kO3VewKpHK
KVI1mN1rs17pXSgNUczYT7P+SWRsx37zJQb4b94c8kCOX54HFxAguV7i8V+3cTAHd4oyTDXcL4Xb
Ob7GA6xD8IALsPjBk13cXhdAj1KznQeLYQPwF1eHqF+8AtPyvJ5F1zuUPDC3wYoRguLNOU/RPgJF
QLl+r4fX8X6cju2AL8cNEF9eHkJ+/gpMymP3+26lPd9XwU5XsbaYygjEytpUV/R9KrjGCYC/+CyX
2Z0n9QSCtoO/GjhAf3V9CP/x+cvLmb8iOw52OuPxvqaqXAWrfiVK1uDHYGIKHRNGlhG1TfQfp2c7
+MtxA+yXl4fQ//Xh5aE3Pfd7XBY7NDAxYI8ZCBV8b7+vYc/IvsZAAwu6mPgQUluXOk8haDv69yMH
+N/fGHLAPHp5Dsh55O4wdqPvc6JTprJFLBiJDckDUbU+tINUsh1++ePvR8jZDv5y3AD65eUh8PIV
AD99NFr1FjUbZMNueb89Ubb11jAX9cnerWmD9zmllPNljLiPFazJGgqzHQvBdb7IR0Gyal3WfCgf
pWf7bF8NHEz31fXhfP908PKCZjqP5vYsWEKwA3ue7TOVI4HYpoxRIH7MQAoJBEmru8/yRxdxYhAy
P/5+hJbtyE/vhw6wX7szRH96+vLoy7jIwbDfpZVDIP0kNAy+7L0Bvzb7CUTxdaKpoG034X8KKdvR
vx85AP/+xhB7+QrM+2+z8PvDoZPnSfp+gnOsgQU5CBoTMCy5pmsaVzchf5yC7YAvxw3gXl4egv3t
FeSijFky37ucZ9cPxqqeBzhEDhCF4BihgOvaFFdgCfTuK0Q0l/bMJu5AjAK0FMur24TeduTvRw6w
v78xRN+4fHkx880Nv8++1zvEXsGQCeGc6Vzb3OsBkWKVCY1hNpAvT6FhO+j3Iweg398Ygv7tFcgX
A4yKbBbs/XUDqZJZtHc+T8rvgXv10Kx73gJQYf73wYJVeHgzngChMwgegzjCA7lz/uPvW1LScr53
dUvlLYlu9OAE2c6ch541YNdDXx0y0HgFgc6DXkHsUDVjSLJA5EeQZTx/0y5VQJ5BAgbsJojIrRuk
t3T8BmuW4wZsWF4eQn7wCtTEqHDcONkp6JBXxGDu6/pPmVwBW3iwJu4DEuug//j3HSm/gfva0AH0
a3eG6I8uXl5N/Ph31hZO9uPvB1/6eTIKJrUOfhYlZFNPUPU2tyW4WARDgT2b+D+Flu0yaf09fuLA
/WN/YsErCHoab7mVPrrw00bM/+jWzKVm3otv9gpnvmfA1tUdphdhq6YKyXUKO3nu4s5osIOqT4HB
bhPYNbh9q+a64rwuHydv+6rY/pTB+tj+peFKMQ5eXlhB7mKXG36I2NcIZUyQe3m05lOAuQuGlFBJ
r6H7D+judXHVU/Og1NzOk8WwARMWV4eoH399edRHmVtk810aRW/6YVFUcDtDhmHUYazU6Decxvly
8m3zXJ+nn5W3LbXPKZuYRd0s2qV9qghIzTAVE7QQLIOkMIWksaZCcgziprefQWbs4o6i35A99yMH
4uf+xlACXbyCLUDmPIyvMig9uVp51P8pvU32wX1mFP5ZBKw3N/pDmEkj4MxRdXvCeEOX/vh7QXbv
dO9Iif/imQN2PoWMIaMN8+VVDew23mUCWuz3O4go1A6sFPiaflcgKQQLkNCViTbwRx6jZrt+vxs1
YMjdxSHkJ8cvD/nIbpMHo6LP0y1gU3HURztAuN19NuK0ECqEPARG+prJtW5T/fh3T85vSLbVwAHw
q+tD7EevwJ4dpeWsiGF3abB3UEIobpc2Vr/DDkMVAd/AHyPIV/Sbqtn2EEhPBsQC9n78vSLtN5ix
/SkDzmz/0pBNBx9ffokcODtN18H+X9iMBEVLy40vmyFc2KWHgDmwQBYLaFhc8yg52+XSYtiQC3fv
9hPsk5eHHVLE7k6DsX2SiMAuAShdutfeawoBdoNBbB1jBIV8t5+BPrgj6DfWw2rgAPzV9SH8p3+9
PPyf53kxz6K96QyKox+VTP/BItpdS8Y+NANpQkiIb4hGBWSjijSoN4GalKXqWtdNC4H1kB/2i5V3
J1TfDR271QOH7D94BdsUeuLmM0W6eT4rH3rn59kHt5sCIQjPMR6gz2FtcgyVnrCHZAvsT6DkQfRX
4wdrcMGE1e2fePH55ZfiSk7c4bKDCMCbJHxGBOCwirMWQrCzfIeGMuRCNL2vcFjuVxhIIw47k1Wo
jVtlege5dePH/y7Aq/w///N/AXlu9hta6ecnDJbGz18YLg7j8OUXx/E8jwtnl7F7cFIEouCiiE0Z
BZVbYD30vRW272Z7AiXbRdRq4IABq+tD3I+nL4/7dN5Cf5Ug2GmxP/RZ4FAwoUIJ1soEW7PQOKTL
OUNQODQwzZ5GzHb018cOGLB+a8iDqfHyPDiZXc/sWX41y5Y6cwe6AfIeOuQ8BHjpGyqaib5AWjBY
F3e8gdWxrqifRsx2HqyPHfBg/daQByevwImfQtWEs7fjxgvqvgYyBurOl911YL6vrYNeQglQDz/l
pIAYaADRBxuBoCV7ts2J7WwYDB9wYnB3yIzpKxBKtyXcxW7D9X2ZOggdqmqD3c06WKywx0TQNSZt
LgiomO+J+Q3lvHoRGDtgw/qtIQ9Ozl+DUOpf2y3zh+bf87yGt1YBz0kYnszauADj8L+Ns1l0Nf/v
O+QDZA4hZY6YKjaDVoxDAySCVLHMi4A1u7kUbklaXny6RFq8y5ZFsHjgcAV8vXj5FXBRRm6+y4wh
NH3RGNWhWotu6AFowwMqgPaK4O4zgP2OkN8QP6uBA9mzuj6E/eIVhCxOIE1+dbVDT4DifQihawSD
N7CMCK1pYQXihVQQpi3v6gP4T2ZA0O/M+dthA+gXDxsCf/LXy8/32yqE2UMv+kxx/1ZWcd9+8if1
H3f9JmXIKe8ScKhDh7QdJerCltn0fCnb16EjBsQrBlsRTp5EzHZjc33scK6vPfanCf8KNiRM3XmW
zfaO5/HD++efN+012BII6epVJzt9U8cqfewUvgB7Cgch0qeSs50Pm6MHnNi8OeTF9BUksE9daNCz
t7u1AFkglXIxzJzCAoGdAmzRRgC07cD7vSXjISq2g78YNkB9cXUI9+no5WX9LWm7tG36YFu/SWO5
KXyQsb7bM77ZQGPdsgR6+n5ID2qfX0K/GPkz+osbPzHgFcQbzudgXcbRf8K6J2DvUKRTuhbhWbN3
IPrGCcTnFrtpgGnL+Q4JCmi5ezzbg41Ht9Qtbzzd0N8YPGDIxr0hT85fwaKYzuK9izic70FV+95Z
5kZXbrJD9QwBCKpBafsK+EF5O+y50YFt8L+FmTrQ0gvyfvytzAvlKeRtXzC/eMyAWb/41pBt01fg
p03jEDacPSg6nqvBYb94/88yqcM33DUGja006HvFIfWz9CfWZdkdPQ9OnF9w5vZFYOCQF8vrP6H/
CjrOTG8Dp3elkg/Ji+exQIEsDfTIhrIKdRAzhdJhTcUMWgUvf+1ObPUULHZo/lbQdDh+wIPh7SEr
vv318kp9Ws86NwDhtURmm9x+Lh9AKvXOMUiljUUATjWIqX5z2sBbHkFbhMKNHtwAun36348cYH9/
Y4j69BV4EfcF5HdC4L8O+lt5PJzUcDtHHi2qeEb6/HkT/y2x/1Cs+hnbLu7bku5qeby1Xl0dZ/Kk
RfJo/PJ5K+MtnPo02bRevfH0Xg3P48VbH4n/aHmx/PFY97znseutmd+TFfvt2S8Pn7jyPOzfzn55
ok21Lreuf1GotitVDsVbb4V660eV/b9tn7Aqq9oVP9/qxp5hGS/2rD+5Sut58g464L+Vju3Ih1nr
RbmrldL31HxrtvlElbTWfWln+L91l+rPw3yiA/mUHZDPE09v2zGf58Qve7/tbP6/tbR7LLi42iW3
K8zf9v8NDi382B/MO8x2reopdwV7XxH6Viq67mVsxf0+y7Ir4JXeHXhLHq2fQv2Lyb6qW90V9G8F
upvnfj/JzhnmeHfFjLdk9m8w49G+fM+0N9+6BD5F+a4KNXY2999qTZ6C+2Kr6K5Qf9v9evyQ1n3K
btPniZe37a/Pc2c3kgxPaIz7PG689e2NN+b/A0HpB24NbdWN/bu7klTK227ldUn1DHb8Yofurhjz
tlt5GB96gDcP3BquotWZYrti1Nuhac9A/wl7s5+naqCZzNte8acmEmCv+NP6WjyPB29tNq7uC02f
sRguntCB+nmc+P+wJ/avWybC1rSrpg+7mrNiNooKt2hvA693HHr47i+GLroxbN1ifqdPDq//fAd9
Tm6LEe5/faOLw6AP3WrEHDqj9YP3SX9oO8LQqEDHal8NX0MTyT/fQUxR7Q9SQEjjUEaM+nPCojgr
nD/fKVj0h5Ij3PdhFnBabd9zK+8rQ+BeX8ohoAuOxjmBsw0Z4++Wr3cWB60dRyssFn/vRWV4FrtR
kf/5Dmpvkrtv9YRqcNRG/4+A0/qg+gZKQaC7UXI1O3cjG76M/0cCHYtxSwpbiirDH/Om+JZjHo+E
r5G7k6nuUNnyS1AsOvwtoao6h+MjqGAaYX23jPXfytMMt5ntphIFmSaVsk7HNYKf9oKwUYwishou
eVDnRspKcYqqwBkloqmnamhFs6Sg0WmMalumpRMeaiH3JxVTfemRsJWBQ+a6ItgkSZrPbqzTo7zM
lTO3JIXJhE7O/MBiX2lra9NYi08drOiSN1wf5byat1kVyzqy6ZUL5caGZtlfLL0LPCkSCsCw0Ldl
4VptKpmiucKwKlF9yMPirCJpMbeo5WcSc/W7xp38wNVZDv0jlVyyxjsKqpYaVpxWsdGpoW5kZcZG
VlRG160WCikookZYZQk129ZNp1mqtp6ZQNG5MypbS82lCAt73tl+15i0sd2xQ/LY9CkvEJFuSG0l
K6ahois+HqmhrQRoqjuCOlibxKEbW8KkJWdBeoR0hXTFuGriVq2P1EZT6i8tCTJPOrVnV1Kvof73
QwbFdGeVj8uroLHVEngUMtcIUERneZPiZmSjkh0ijXmOweKiFTLOC+WrbrXiYxda8XUpYvccl62u
GYnlVsyscF4Vhle3/FvRpUI/DJKQ61J3CGCO61i3j7hD1S9tHOmKbAqvq2RUo+aoVDJhj3EmrEln
VfmnPK6xL+tMuOKIdXnqmzhFXiuZk3WJbPVCC2SLkfuZxLlXHCm53yJpBxVMNzsNVf0oTuDEMalq
uu/LLChLPrJDn7lShx+OzSjjaSqLkPJ4nKS2c6SWidIZSutZtfS7LLrkIm6LMbxDceEhXuuS6W2O
pItKcaM1WtyaXVAF8GtF7TcG1hwaSYuFdS5xpwpLMpQTJmmLHNuIfZV+zr3KiQ0du6onyzBS5pWV
Z6HM3IBca4mvdAe6muufC6oqtvSJ7kSSeo6uGJWuKZWMnUw/6mrXcmSoMquUtHJ5bgRKP3NjSuIr
L8TBB4asNDO9XGvSsVqrYSqzOsb9t4v0uvMFdmSlWn48UiI1FWbtB2Vmkoyl1bjK9LawP+ZF3YJc
AKHUJvnczzTmmKhw6q8sUEgko1BpjhIS+N2ICkdPpZYLEhmOEuB0FCll5BylvM3iiVoU4Ux41P/S
Zk4WmAHFTTFucQXghFDImY40P7d1qVk+qqUi3MYyM0u1P1LuaVcwJ1x2mOQWAnCDygcponqaDQKj
ab9njuKwUUF8Eow9FmXuyC81kCYwfcKvfoeUKfFUXzNrprEPHWatC0uUBprBvKYjB3oMc0bWrV1/
DCtXqNJ1RejKIsiQJ1tGi0svLstPeRQR9bCI/YJLkGA8l7mqtJVsau5OIlHHjowblM8jgRNXtq5b
jqJIL9tJEVYilUrMeDqiqCLeGaqa+lqledYYTlz5hXTiyPKloyjKmY1T9wtqrNL+Qj2dXjeYl1c4
KILzzHJCasY16zxDVSq3kwlSLSz9KrTZOOXUUZpcqk7QkdAbpa3Iz6yk7oTMk9JJR5iHbjeJSzs7
x3A0ricTrIMY8fXEvvFpaLsjL1RYctRladKYpeVV/igrAuqMUNjE5QfE2g7WS9gUqqwiS/hSo27p
jDPHzeIRqVMHGY5VqeRIjzueHKYUw6SoHJfiiV7wODWx55EvZQDdlIya6NWB3bAWGUoa9QuJMGQf
t2nrYqnqdStGXYSKRnYEpcoFoZl9VfhWTaTQNEeTotGr974bFtYotmn9RXNTEkywn1WabLTO8g2X
KLYt6zDMtc+5z9vQQNBE4piXMcgBB4jNYPEG1WWU2QExbITb4iTQeWh/ixubF3Mtw1F4k1ZR13yP
LeKFpk/SlBMZYFxn57rXMO1jHnOl4wbhUdC20qmglfKoDRJUT3Wltt3TNnJxBXNLtToblkpOvEJy
y4mqxNDgQA1fyDSPFXpQZq1XfwCcsXIYakrsOhKJKlElhedbE8dV/PK97bQMXqlhQVCp0iK2RW88
xU/CSUGF8EuZF5WixTJWeauO45QqdSS9NopcI1RK3KWmXSgWSCSkpvmnWkdt7hqdj0LtUm1bLwfh
bHvpeZKymppaS0g3iVoeswMrp2owqmlagSgpLALCL/VD98h2cSImPICDXc6UwgtSLmsSgw4FRVt+
CbHjxwcoIoweWKXnY8O2XAYrKlWRbojYg6p5GUZ1ys79HFbHJPKzUj1UglDHsQxbH3vXtMap/rnN
RYFGUaZzKzCTOEu9q64qSHGRlKIiJ22oNuEJ5wlOzSZkbZbBmoxV5zjJgaEHVpWE1ifkk64ydcQq
54B4PA6B+jzrRr4S1h/quqVi5GiB65yA/K3redGh0DMr3w75x9pH9LhxQL6+r7u0rszcdygBhEQT
nfu6rhRHjmOJqwQzuzWVWPfKkZsHkWoWXe6UZ2VLyXeOa7u8ydrUcmbQUjIsT1gZpPZxLDyVHPoo
Cj0kY6QXjlGDGEWqbKM2FQcwVRqvGiUZy1puOMzu2BHq2uuGh0w2TeJL3XPDU6EoYC6AlRISM2sT
3QOZ2vFJGSROaXhhHjAzbl3PIDQPpNV4YHFY3J5w1lx4RERfaz9NbWmFPBm5XeCObMsJTsFmaG54
jIJRW4DYkjA78zGLUAcrWWtlmDXRh8wPnTEpU5IYScVB5ioJG1VVnR4yIYKDBtFWRlbKTbVok8Oq
irvLyPccLEtMuKkVqWOQvPBly6EOVtqMKycRbrSDjDSRFK5em7rGT6E3qowSVZ3QhNbHGOf1uMrV
66T1q4lTFMJQEUgS37aScVqm9tgrmuuuVIoDQQIiS8t3AlnH5efUa6IzvfFrw1MdPMkE875EtWN9
bfww8yW8qyPMSot0YHJA9ExaHQElR1owMpWA19JW1XQsPD5hgU1G0BOuaM08LAlM6ASOOJBZaQvT
YnowRmqnXOmW+A7TJD9rGFYMWqip9DJWnmS0rI2GKCQHaRVkI4eW3VkbB74Jki85SkXKDzAvlCub
sWPNaQozVfzQDDuqfLAEcYwkTf0jT22zaSXK2DZctVQQSLHMO9By56aMWGmCNReDnoyYZ9q6y0+L
JlMMwoJLPwssWTeKJuu8RueJpVSmyph6mGZ2LD0nCqeJ1bQnFtbSk6LwssMo4GD8hEiYXmujsYP0
GsQpmE9FbCVHbQ4zBjrkZVSKALnHuCDTptDtEY6dxKS2ww1LSaJRmmep9JvI/gKLNzNVuyy+IhIh
w1UactJkPLmJ4tb6aLW5KhPKiOSYnjl69IkkEZKOpyiToLBuWMvDSa27lQTL2IQnu5nUsrg8UF3U
XgZW06VjR2ffOJi4sipFcxhF1Ab7HQVFbWodLGqzUDQxK3VLPaMNqHVVz/mJAMV5kOD6Um2y8Gtb
cdAffkmPgkb1QVSl8XWqk8qgeREfkS4IDiMnmOopbg2nBsLNwnIy2YV1NPJoqKtG7jKlNmA31Sfd
TQtXssSJ5ziOhDeinshuSE7cw5gRyyQlj3VTs2sUydzXeyFPXVNPlKI0NYJ8H5adV8y7UCvNKMqV
UVqBeaoJ/MXzuQo+TsBNxff5IS/0xpMFrdGIFG1546VOZRvr1fYbXuRVnLSZazvFnVO5+vNfJ+4V
nL8W3xT/7F32++u9k37/14dkHk3hoLx5cTJLht/cGAjPX/j+vX+/8cdPzv7S390aCfjFzSf6+v2p
Y3+sP2LD1z+voR3AqjXGravfD7hz9Sna731oaAgGh9xjjCk49HeuPrjsGpzOrgE7oNWFrjEYs3L1
9xEYnf3BWhRGcPivNVd/H74NBy/A2e5CIMwFfY6rz26d+XtnnwsNOlRyDWscwTFrYOINHPC4cqy2
0NVp4TtgvLp6oElkW/phmtTZJSEFG+W6CE4docUfo67VTmrMm+8oKrhReRY1VSf0Tbuk+WlWVM1X
0lj1tCWIXPCYJuOyzttDHgTeZdfiCwXb3SdQeY7ROLn90QrK7j0rEB85rdJU4H7Y7Vik8Hfk+cUh
LZlqqFURHFPX0Y7AqqsQ2N8uBUmuZCUyE8KtUeoU1RdfS1sGMspJVNONVP6Nh7gpTZt1RBiBoPkH
ksXaey/lmZCWlYdHoqz1QGbguamySZJOG4dgegUGCnTw3FmdK2ZrK+4EMdRrU07jVvKCJR9DGgnn
sEBleZkL7IYyZS37GNa+egCk5CehxbiRxhY+Y0mrGgXDNShZsHxF4ypc+lGBM5mC4yIjzzaLBB/l
ZRwdWNQ9ZcJB7z2GzRAlzVmtftFpeVa4YBx5SiNFmt6k9Bt3lPqjXddHVa59z/z2mEb5yArfd7F7
VFfFJzVEBvfLbFQ3qkQomyLHulYsvTpKs/pLElvhYZlU5EPGwNNRfUdmNFdN4onvBDXacV6kRwDV
B81h00ZPkxGryrGT1u2otRz7u+fxwHQS7YoTLzMcrjYzFBbXQuS+kYCJ9rXh+Vc31Q9rohyFmQ3u
i20F5zVuvQOeNvF1hMRURNkN6/AnOF9uanE0aSs88rNsnFuab0QK/FdKcmaWLmWVZC48urPibOwl
WjJpQ4uMMoWdiyS8yEKcHnuknnHatjYYOpO0AoGblKVZZ353UIVw8Ox7CmambGL3IoeQQy0p4baA
MAMiI6vO0E1cA7+IIqHbnOcbitM44E4E4KinYKhyJTTdqgS3pfAua2a1R40qDB8kelB9qYJAlNeK
W04zWzXt6GvKi5IbRZUzmYcteH6tlpNRmjia0Sgsc0xQBWonOc8sTXKF4qg3zsojiDaQUjY0Datj
nHr5TEFqdJZXthhptLQPuUMgzpEluPVl0YCB7HqR6Tp5eKnYEKEgVSK5ExYytcvT1uXwl6qfqV6q
g/+aT2qWfyaEjTIantO6NUObTL2ulmnQMrMgycfSDtwxb8Df4rqfvy9pQ42AuV9R640F4aXUYicE
10M/ygN4nzIpj6PccSZJ6R7T0g+lVnStETLt2BdEkznYeb1BOHZynp+GfoaOOuprhk/s2KQAv4wr
BclG7eBfrFMl8xP1ICT5hxT7OZFNah1HqGFGHgbHStEV4A9koZErYTVSlUg3nbBspRfb09BxtcOo
bciFEnL7I+K6ZSQ+QAnBzXasq3XgSL0orwPX/hy6GXgRNwV4EBeB1qWjMBXKZSRYfgjexMRJ0s9J
xMg4CAWIJ/BO/VA1S6GVB3UDeCCv5qPcSxqjElltWrnWyVxxQqMrUJ7KXCuF0VE2YY2ljXFU4wOa
M/U7tmx1XDp1ZWRJR762jX5u+9HEUkCl88SbOFHzHUJOH2OnZlKAJeV4pufExTSvWt1oQ7+SLeoj
GqHlHZTMNrTcu7IAOrAv1dxMLH7lVP5hC6GvwHEu7SS/Ym3pf/ejfAI2ZR/YIUaTloYFQTuTNb4B
+H9wWXkaYX6uKHliIKWiYACWk0ZDX1AGyxHp8cQFzzEmwAO3bky/smIZZcEkiix+6qlBcgavkxlN
3LmnIaflyMOeNVFYWY9ijR7ZRWuPhFVPVBurE+a4l0h0ZlwQ8lV3SQ0cVx3roog6+ygHh3AcuuA9
NsKNZVVY9qfACj57KTsokENNKr7CIQihrLHGoklCXGqNQNiyzw7ozzMKpv+npC5Bqmv2d+wSWLvM
AeAgDBmkXirjTq0OmGtzIwwqdlVXqQmiR3MkKbhymOiBLWnjKO8hBIPKWeAX4XuGy+J73Ii6kQ3h
/CoiSsRM1eodYOxC6FxqPkrB7E7VAxe71SmcOuJrJySO8afSV1OjYWCTHoSInwbg9Z2GVZQ5UmQW
PWsyXBhFlmETJLc+tpU2O6wz7r1XsVVqMgWrWMZ6Hpxm4H+M60iEhuLXASzMHJmeYruyqXRwp7jr
TjoIXxw0GlM/J7Y9YmF4yqxiAq7GAfj+cVNB4IN40YRCBLKUFYhAkdsVHJFST2ggbhTwAt7TBiHT
bgJRybzRyrGbMmWiFbU3jpFvjcGrMXK96t5nYYrPcqUxbFEDBPAOVSMui6augSA3Oe9yjqSVz6rO
c8fgWaufFIhUjxs1zM0CFYUZ23k98VhujSwtFZc28uOZQoPuwtZUd9RYVXhCU9+7VNzaOWz9SDkA
S9c+qr3YOYIop3KqBFn7UXG15KvbCluRDpgioD1bzTr0WUhAYRfivMiU6Dh0UXRZgD393cGim7oN
tUwEzpYZMQuNtVCzznQNBaaIkHWY47a7erODi7Y3a8HWfMgOhpM7Z/WqJ9VqwMIOhpOswcaEPD6c
WqJCf76VHUzJPiS8wAzlFMGJi1yFlnxLOxhaiQoNOsSBMUw40UmfKFumvGD/JSY62MGQSeMcjpnF
z7GDCRabWS8uBGcYmvr2J9r26beejvVMFAhYz+sgtiH1RlM9w4IF0h3nkKobW74VXzoRqsF4QLyG
kBDLxk2g8UNwivMzVy+FGWkkfJ+TLLgQhauNG1/JjlIMQZHITvBxruNUcmHXht3lEI5lVVocwcKL
D5MEYgVC9wwIeb3PRP2ei5DMid5+hRSQkXbWedFFIyAuMeK40kxRg/eKmuQS7OYWKGlA/afsKIBf
T0psFHX9gWYNN9skSg8VPQog31FA0sZP9HHdVu8RhGakwMqNQvTPZeyP7a4cgSLDhy2GIFADgcAy
YcqoUSDikNR1CQ62G486PbMlWJxm6/9f8s6kuXIcW9K/iGUEwXHL6Y6apVBIG5hCEQJJgATAASTx
69uVXW2V9az6Pet1LzNTKeryAjjH3b9DjuzZmI99pxDtLcykoNtqHsa4viFPqGV1RtXtHHphDbfs
eYPdw/VQNps7amaOczeX2bgfFYlFsfgiq+w6TblpmrvBW/ORTa5sUHeWNr4JPfHCvGqa+jzsZXZH
ZPva+KIwdCtWmAtKhCWP9TuLd/QIc9zkHQ3++NPUvPk8HhBIRPtxj4hX9pq4YjGSnlqewAtmWbFl
aZWsvEdHKWjeDo14xDF9CRU0rk/7i0CgUnnL1BSDCTUsHP+Tzkg55uh3o+Nz43sP6ECjrimjvrZi
uclmVfZyXT/GaF0OEQ35Y0rGWyOms55fB3FmeyYQughe4CGvXR6s6rTO5CdW1FDsqb0E2fw4BMNV
r2yHFgqCg1ziezfsf8Yk60o6DafMbvYYKfQM634UszAoS+K8Lo0rRtf/RroAbyi6czHW0piKvPdN
W3Stx4p+X78irK0CUcipj1hN+3XPJ9/RWoVLd9ykLL0k6qqx23aEB3i6cq6HsbvrfD7kC7fyLCd3
DYYkPAw49+uVsscxlvU0kFx21EBWteLo6+l2WtslR774yRbyOSg08vt+omKBMxUj/spkm48EIojN
ui9gLt8vQvyZ2uiBjO4rWJFaJXzeKkXaPzCP6izYcnibWRHpDK7h1L6k4fwiuumWa/8p9PATPfoD
OImkDAIjy3SjVcKak3Lm3MTDr2lpXZU4Hn/YcPwVWjTuGRWi2DpyN65tOWTjc6bQaaQtjEqJ8toE
Rcfm33yeiyDxsOnjpxa25r3hEGOUDqrL/YUcOx58fpu+58Yb03LY4K9qpeGGefJsRPQRrLQae4e1
Q3K3nzJnctveO36JeFskE0pSmyKfPDKR5WNGfsd7dA4Y6vdyXmztyJbbLeLlgvgfm1/C+ByR/fan
YTwg/yt6N5ZqZPW+je+EYs2sKTH4oud8lbbcqH8d5CudntSWlFBKeRf2edDib8eWL4T5WMPDJGWR
6Febxr8bKSF0lU18/FCcO22KkPs0zxaV6Pd1XkmG7TkoD9ES/E+dx2LsYJ9JFS0NnFra7I+pv3v7
2Y5OatwmKJHPqLNh1tYhTh10IAMqeHjK2OY3736HdKwv0j0Rw4MfT+FwlxDdmzel254g3AhZe85G
Q3qFSK3XyZHtwb4Xy4xs/eLkjphkWgMelL4fBrDxLNR/Hs+c/hp1n975GRKokniefZibJYTHGYX6
tHXIlHPqegud1m0Nh3bp0ubQmJC+SiG3AJLJ1+NhMjT+5D7322IcOkfR+1uL07lzZoahOXKTFd7Y
hXElB2mmIua0gz1sd6+v5sWTXe1Qb6JyCpYt10bDUsmHmSJfCqlU9y6IkgrRbnpoZMjf+qnN2S6x
4dOo8EmDQCcO7XDDRuQv2OXRPouf0kXyY3LkdugQ4aadd6OmgT4rRnkBXd+hC4r3J0p0mEdhMr+p
MR3KjbEfNOu7ol2X31kY6uOst/6OzBZbBw477NUizbbjEIxnr2+ys3H1Dtxi3sRljtabEH5q1vKi
j3URLzhE7XS0XVdxYXHj1f1Kp9xm2UFQfO8eKTzN+gon7X7k7kzWYS4Yr4fE628sPMhS6Pm5bVsY
p5a9TbStMqaT62rxL5bpjwvlMUl7P1/j5ti3yXEdl9wEUVpuXTuPRSLqpWvRJocKmfY6V6te2Nlr
ZMnG9UAXG70nKad5sFE0plEMdxq76BTz5UeMWH201hVhe56cRqZtGJppbMnANI9xy25SzWtn5RPz
0czqJKXPfG/667ZD/QW+l8d8e5DK609I2i7IBea8hdgr4ojZ3K4Medh4WNSic71Pf5iUX6noSE5H
0h4bu+uSZEIeKd9lMSVJNcoI8kLvld6w99wqqxRB7v3a7zWx/de4eNeQzwcWTyUE9G3avNFwn2qu
2ks/6ft5iApKm0LQBaEypCG/G9DGVzbNfiDwvcLReoylYjn6C1uOY4+iE9ti1uIgtTsm/vjl7/N9
Qnt5N+DCJYT4YSJjWpHNu9pouU3GuStGke1R/g1wPGfh9sHWOyZgGUWdlx3WntRN2xeZuyJRL5fB
lhbtEkppan+raP4Rdl1baISIp3kjTeX1wVw3G62TZhgqvZuXOdnOrrHulnn9MfZHfo3pXkdtcD9H
EEJD1tvc2/p7YD3iYMPu2eEdzXau+naprVtPCVtJuftLzrQ+I756651f7DQtPDWgvJglO5G5u6Qq
3L9BGPwt7eMUDTiPD3GCc3nz++OUfuckOs4unmi+EuoqGXq/JNCEVGEhaQIf7Tte3Is5M30xGiyA
BQr7INr9hw5MvSteIic+8qR/42y80ao5GoYN8h3WecOfDk478uZKWvRiIa7aKvEKVucYR9iLbLgT
csI29Hlap9E2nGi0HahRx33aamR+v2YBJ7+9n9i1abG2YPd4cIHWFIdx9jxt+uo2H/3Niw0hrvz4
MK+vhk5Hf4/lj0X7qIJ3mfOzQz+rk2HeMYDVtXlZQfupiJL41TcftkcmJRqU/quCx/qn7dUF2EQB
vQYgai4lyzBR7r30pGcVRzJ5GETa/9Br9gobTT5hT6bIwFDlFLc3KvIPHAoTVEcF7fc4mGzF6Yvw
GqVyK4ZmfIR1ZZCQRY2CCfLqmXQsIkaqdF+HA6Jlhh56KPmIoxCBIjo+Bqvltu8oPvJ7zKtAXKb2
oW+jqvtOY6bWNYVqHb9ftXqN0vZ26XxRwq09YKklOW8ChElsudgZJcNXH1uoL3pObzOBYN20Gslw
Nx4FXmvmEJZFUZPvOMEqOU51303u59raAZX2XctMldwQXmWrrZbkwCcUcuvfhrM3FAnM/iMLDHvp
VnbM2qMetp+ujx8kmTYEwOFbZn4BBiqXoDlacENwVJOHRLdriYwQJ8Nkcz8EuTOLZaq7mCVls65F
G+0gUrB+dlgbKr7F60cOPHNT2Ua+QU/Ujy9qGCS83jh0nzpV2YDTa7dXutmuXMzm6nQOINsDT9xM
wypLo8PncUSJITq6V/2+vblgcl9ti9+5rDleo9TcdFhD1bjcZ/P64naDzjo7J86cZMQQVgZjMRJR
7Kb9Tv6uVCa11XEN06KMzFwBLpsLr0+8B7fHM+CQxv6QjXvuA3RY3n4x8zpVAxuXQjWyYC159Vh8
GRN2pL09jQgBZepJEEzZNd2aa9dmeZN1t96Qvi799qmn7rYZHrIl+sXa9ru4/DQbgSuYVmyBFZWi
PK1sjJ8jMnhHF0dtPoXy5PHxGM/qQjp3E3Sc4PRf8TlYULTLUNnIfyJxcNfDu9zYULrQh06AcM2B
moxHnYI+mKDvCt6BC4ySe516hyYMS+BQn7ZX8RHqoSmmWRcm5sdp6godqrWwGjdvAieWcyv2I0m3
F+ovEHN9Gub+LJ4zFFlEKIi22YmuywsawfOielWzCViEMfu5XRFLkFeTLlnhN1FwN0zhZ9R65xXn
Fxv6X9mQAA2U7OD2tpqjB5SV5wj/EzLltRI0mPNxDMPci2y+Wrac9ba8CuoVcbvcOk26IhrJ1zq2
f/jm1wvvfizZcl0aWJQDaX+G03YT7mDLeHbc8bUAvpvljo7jnSV1O0IThGhvVRejvvrVLANSdBB3
lZTDq1FL9qPbl/lKw/QYAskojFzqkPh3rkVFbhOz57qDJgSu8wq08n2QyD+SrL2Vs/dhXFuNQ//S
mG0Hr5AV8J5+L3NWSGqS82TvTLAXLBmPZjQ+jExTrjq8T5NmfDLhUHejXIEKoTvViX6QJq1Xl5ic
tusXdyM+IgsUjggHUx0QT+5nOLGyxVZmCz58BgO03+lv1sRjriKk1ePWHz0E1fUYiZKyuY4HhdDq
25ykie0vZJvQJYYfYTLgHMlSKPxof0od/cVH9Qx5T8LeQ6C1wVuo52WpewnbdhJJHSr+uC66jljw
CPKyskFSRWtXqYX+HqbxmK7bU8z0T43GXRKJVgkaaZCFSS+ZDGvwWC9MwZPvH8DamkeG8Le19jiG
83eLk+vm1+LkoV1fl4UlNyOApXx2cfcuRDpWIWGbyr3GPPLYLlAK90uSNZ+8aX2LY1s2fzg4hJsu
7BjPfTWQE1aUp6oZqM6rQUMCTm2lp8ayrNrbNHieSKDvfeL8qxBYe4aZELhou7z2g1yKCA9CP8kk
3kGkQDwz525MjxY31AhWpkipGv18A0WNBdwGnJRxsk4H55YJtcKvASj9YmGDcMX3OTmJnmSFQbJ0
NEkrD6Nl717QDC/EGz0IOh78kps0r1NCkkMz9rbOeNIeBqbTPAzT6RSKRd1DwpIHBjDqyFgcHZmx
De59b2jdNCl9oc0QrQiGfCNyj+/BY+RYF+H6CjIH2Hb0zFDKznpIstzBKkZcyAMc89IydPVwaVE0
YqGuKC3CHJLOyXL9tjkmMS83jW7I3QCv/NwPadvX/ir230C9kwJU0HbCCaROfGp2GLfcO7sZ+Ms4
h4WaRg7DoA1quPVL5TfJ9ioy158iEWw/J51sPHdWoQDgz3yMt239YuinyjaLksNALTv6MPbvNtbv
v0WUQfT6PSI+NUhdTANPsyLpoIIUPpm6io43oDa0O8wN34pk5OnBw3r44MsUH7JoF79wkJ+tAJxt
nPWPqZ/OW4lKtf1B9qx/ztZGWRGImD6vYGOKDSTKlcJ91rliITvaVCFpNWFQAkbEHgLxCgabIvcb
NPSv6Z9T1MM+b9qO1WAQo5t+mIbC554uFrL4MJESCwjv21/UOEpi+gQTBrifcNFtHMzJrw3w47Pf
C9wvvBGhO2S+9mqA7uzZro26qE5TOMdWlD3xL8JrgZK62B8q6oX4Nauv5ock1P47j5rlrQHAjzN1
nt1D0hoIknTt5S/eDmg2NpB7ZYDu9piYGTRkt9OjCTeI2D5qI8SfoL/z1tC1KRibxclE7XgZxSTO
kae6a4f26Ocs1v3ULTS6eG3LxzxhWewVKgjYmeKquQMgFdZSjRHadRB9r9BPKtceigzzk1PbDtXM
3AlvTH8At9+BY84et0V9BGw8mJGdVzHyQ0MCC2ySJDMajintTzMDi5vv0wIHQCUqTQvZR/tFtwLH
CAhOSKWNNp0rmiE7pC2INwh5+xx7K+CylPptnkDXDyUS9QjaY2B1NoM+AsypDyEMXFp2ccIe1To0
Bx93ZY92W2rsgYNgM5flIhaIHb567ODhOvWYaiThUyOnPE3Wj3RWr9Zm5N5DNIg+YLhIut5oLwGI
JeRcArnrHohzyY0XJo8q7Os+HR72bbKHmbp5OSpjLD+M65LcbMls+nKU0/LEB/0uBvK9U9dmPvVt
N4XIyHad5J4e24vxg0hW8zdPg9RwPOgt/BWxGTkygfl6w6Mh2/IdoeEVHTKphh1wTt7TYBB5C5r6
TDRoq0XN7BCPQMwKqgf9WwYOnicIcI5vdAO8vAzjA2DmGQYWtBSakcW+Nbrfh9wt0uH0+06HvADJ
aNkSPyycGcYXbzJ6zxP83jPjY1e1XiKvLgntsQv4CUxHgkDYX27WQKcVJTZ4pqH7bj1cak9rSCQ8
xQSJ9gyjAuVV6OlmY+FULySMroFmAbAlS7KarlCI2FuOwFSZ5xNMmartIQOHxa8sX/zDmNjlFzFL
W04r1HAXxzqfjaqy2NZeA5DVrFe1BOtjMPdQ9wv1t89EKsRaEn0IBLOIHPR12hQdivgJ8sr8idqp
qR3iTom/go+FbKPmZuub7eLiCXZJEDTWFBqY2zne1X2URhrNT8/HB5nR4J1Dg2U5sL9hgIZEJMg6
fqEEJ3YHHPguSPiPcDEvQk0wFgG0E4tUa8DjlkrjVEEVBD3sjhC3t1tzRUasbvo0Bwc3shWzDZ66
SgqnTSbyHOCshbRp3ynxmuMqx7e47+7BsT9bRr5wjIBrHnO0pdDh3q0dE43GQsGtCdfS+NNPWGD4
kZ39nBmRVSxT0GFdh7Wk0tJXceGFyIrRskWSO6xS1l9N8hao8AlOEjmw0YR5Juk9eI8991d16CNA
ZkJ5x3aNfkxGNiXw0PkBPtN9O2x1C2+185+pI8lVReLXhvOPgGoP0CCG5roMnnnwPJjpU+S1ldvx
ReYzmhOLnZR6Xk4S+HXNvmLshAXvbAfhjmIQF6uzyUs7AlmYvEIs/vMOfx4gY3q3Tegcoqz/lGFw
64dKF+iwl3JJVRFG3V7ryFefEdaKxqmM4RR55ws7VY1hVQq2fU3WJxmH88H5g360i59WQbhdjQhe
B0c/pzn+mLuXiSWFzxRAVUsPMnlVEgnEsjF4TnMvCy70XpLow2UxbmKbvKx+drNvPYYKYACMuy3g
IjqAOQRmSjflGkyggjcWcXVv4fLZSR/BCVX4qHWEE4Ehfelnv4Zu/rHtCep6H9qCme6crUMPQGPr
YbiGj4kZGGzT8XldljuWLU0OAX1dHT20PvQCuGK/anf5p5kscMU5ebS+6Y4CfdoVfsNRpby9EQRN
XprSmnoDu6cEuoBk4x8aoyF1Sg33MIgfQf3uGNiCVmZr9BRH0XnXMLdNm2TV7BOo5PWITCf8uSgL
VaB/yLipoYtMOaf9n7Xt1oNs9FyiMnX+HQAT74UG6XBaQav2Bxp7b3AOLssAr5qk6480WDC9tG1H
304PZle/Ad2AG2crWjTVf028g73lf20DeU3N0pWKThwrvrM5svj2MKaNqOGovKwtXHOfmwcOzuoM
+9ndeC0zdb9yUMWy1wVeIrWUZqJXtW/vMfjKjBPcObhh4PjVM9x4D7SNf2ZxOx/GLQSzADT8Bo+G
7U7fgL8KJ5PkAYvUjVpiWmYiLt2UHnzK/NInBneOFcoGTY77HMHL2X7ukeDlYLOrWFxw402Y+BBe
uj5sC3jd2YeKbbK93p0KKyiDPd+WWeATuhQ11121kQ9Mt2m18eA5CUyaf484vC9Rsx791Y9v6cCR
5GfZ3t3FndflFm80y1Mka8U2/07HKTo5T0xPu7PiDYV8uyjV/HIea99Cx9NbNrHjsGC5cC+GPDHf
8UjHC67NGaqIGcGqlqVtQZZvuEFQ7Il02q9xJrwa+E0ZSnVly3BYnK4wAfixGRh2sD08WFIIxjK6
38wRAQq8/glwLhspfjbIYRTiIeT+4ujg4uBEY4UMlF81zRLdBDH2qd5INYXid9A19bDjU6PNy5OV
1ZKKFzPO8UkSXYQERjURtFo9D19SgJ4aOo7Rl9YD5LYAoYMfPX91k/npRNZcs6QDiZcQgOUoKugw
cspddwgwETKH3XkwPlL8CK42jugGCrclzr5HxhsrjE6tORvSF7fST5u0F6/rzqRLjp0UhwyUXyIw
S6emY7P2eSSYubbAqW5Xn7ACtC3CnABHdeYzVyLS2MEccFX4mOWDXYQPCe9K6atZ3CmYUomudYmO
JLsOITDkUEtxFszDkJYGDhhr8byz/tWjIOd1ho/r7jAPpXC0f3cIzc8MBtOySMzz9SNa/dV/arv2
BWQ2LfTQnELjTvvGLmwgN9EYHzqEWDlSv0sbrmcUxgkeMMGkAHLNeo6oLrsQUiRButEJCsfRzy6S
BDwPXPQ6uRkrZ13THMNQ5Iw45NnL+sIuGjOWnnljSLdLTH+FNwKfpFax9kD2xV2OSUbsmR+qe5vW
LzMh7PCw9BviOnQpbfRn5vH7iNmcMQkxZ0gJAqwBhi/e1v2iItqfI40NG/Bbat2zatsP5Y9v/oZY
oWe6Wqa9WPmtsRJfq4n33MkmrDuepmUGhZkRLw/o4uUM7RnaBk4qhctGE3mwpuvzHveha9ea8SWH
RVUY37/MPOyPesbp4FJYDUL5EBBemINMqyJSrzHgls4ds150mIVSGFPy2VxC9t/2W09KGREkXe12
3igNDw3otpcEU2Moc6QBVZ1Md2FMPxekHXbyDt8Rp/UaUcQBa0rTkKGctHuPOvXQdVcM/1V9p31M
A4YQMFI9G9yFqxMEBziJn4nA34dZm6px/lgKMiNO+6Gw7iLrf8X+Z2fH9deM/LCOEoGL3/uxl+ST
YtltkqQPY8QLDA/edRo+0Kr7HyJgFKOIDh23ffLQaxydr3DgLB8j1leXy2z9AaY270wKk3qOH/yA
Hx1IWPzYAZ4qQo0mREKO0r7hHPfJox+3BQANkbuxezEOAwHtSr9iVw8Y7MMco1GiHBr+Mxi7epUp
ksWAY/oTYeO2kbPh7pGhBQn9BrkzIhLef/FYFnC0W1Bvbj1EC9pWlJo7g0M+0cMBo86lWQLQUBsv
ho5d+NpfAEhCfrp4KRPRH7uBnjKNWi38SX6ioHBMQYa6HrzpoEBBHielxjILDPwZxHg+64c7bC1R
Lso9QgsVcYxQjikHCnIMVakwQZUHyfoMBxh216KPrEEYTH6j8T/2DUZQNLQ96LffoJluYjm+hhnD
1qNZYZt7JEKFxUoWBAeymmjJd3Md0BT2r3JdToQhSKEpPLV4aX9gCLOm3wRTOxP2mAr9uVL5OK3Y
ZX7sY0hmhvnYXjINYIDwnyJBgq+J/uoVcITd44cZJaTAZOt3VLbD9I/4Dgy0vekb8msRsboJlpHl
ZAovPgcNKylYBttU2bDu77Hfj6+tm+1h9WD+JTCFSvSMx3n33rZQVENjYNFFK2aOMagwdgAdE3EO
+9+yY7fzYItsb1Adt2fMHZWpvz4poqoxmL/gdSLPxGxpMbH9ZU279n2xw/0OsbqOMKi1rYT1IIdS
c0nn+RLo5X5wb9x3hU57sAMkJzJ5gG13oE14WFhbfZMxAdYio+NhIzDvVLLjdJ7Smsr1JGecSXSf
Skxo3s4Y8uutxT+k8+2EeSOlAC0m4R3igZPuSL0p+ukZnPt8nG8G619HnPGZ8WCnPdhgQp8JpGPg
yx0dTGnpj37hOUfwl4VPQ6LO8+5jouu7FQhXVqBmQwH6ZTqgIqbeT8/0yJWJvUzJCvpnPxC6oVOa
rp1iNapsmdoFpGkQFJ49+mmPJhJrr00P89587tOOmRkNd00hbDFoRf1c8uR5gpcvFJMgP6M61Cjp
mXgMJvPa7KaYBa+aLs1t1GCGLyHNF+U4ZTlVxRaLEzR+PvYYmHRAmvjMT2O830ykxc4KwP4K/grw
8wwYNu36B7Sba90hJd466eV99xGN32NX3vPcT5VveaUZol0H3UChLUaC2CC4YGz9pGM3l87DOJcG
fzzhz+yDsS/V5DdFZDEBizlsuoWY/3UHwqZz34GswvApk/1HJMNXm+wYXQJTvsHbj4eLHc1xyFC8
ItM8eNPAgPr5+1Zhkgs+faf3PwGDdGJ7+LU1QyGBEMtIP/qZeHLRORvmcpfBUzvY2xWhCQ72EYpK
T9WWtXPVCQEsQh0QNTZQ5x50dIqVvaM+VoMRt1Qa9zKhPcUB2cBwhZ0S8vAc7UOVLhI6lLjPCY0T
cM+nTLqnFFBju6TIyfvspnOpuRp/6W6BJLk7ZbfLFji0Ouz336i6//DMBPLvj0z4C1QLCKZCUp9m
gZ9m/wVU0yAymRiwNBhmOu92wWJzCIdF/B6SUb6abYWR2g57ct2stugAm30OqlUi6q3+h78ET5zQ
f58dSb7JO4yuRKmPR0Jk3y+k/jsy17ZotPsZFDvwvekjw4xVmBN4gjKX/SAeTe95v2Hbp89yUdNT
igGkGsHlNJeei8Wfv/6Yf87//P88f5SCevy/jx8dPn6p4f+8jfSv53d8vy3046+niYR4DXWGoR4a
4V3UWCzgN//38FH6j8QPgjDDW6phA+E7xDf7T+gy+AfFNxn6qDN4/Aimj/6FXNJ/ZHi2CB5XkiaY
Popo+v+EXH4vjn8tHjz9BAMVMZYw6M8EGDX9L8s4lCkGjvskbzC5+xBi2r7UbayrbQro7d9uyH/Y
Mf9+pdRPKF5GTzIS+VlAkiDDbfj7Mp0Rh8LnpnmKEfziL0GOVCSodMPG6r+/0vew1L8+0z+vhPGs
GB8tTACg//uV0rZBhxKBG4B3gZkaGKcj+JHyv7/If/g4wGXxnaWIH0mYfZ8Pf3s8C4/S0YAIzCOk
Z0eeKX437eNcp0GDdut/uFQKLvffPxEGcmMSpDhugixNvl9F+/eLMYpRYR6JirIgpd9GpmE3MCZa
gZRMprpkUZfB03ATQChu6XIBzIumyLSOWozYxv1QOLvNQYnKijmJlM9GFnQdtzHPxKzcU7a0Pq3Y
jui3AJwVBLe8mcSdWGkwYgKA8k9DGKZGo2jZELfAmX7FxDd0PV9hLtx6ZsV/DLiJv9rBIZZB5UHM
Q5WNvloHSxSwJQ+7h703uDCBR/s79LYWwDyehgHtua5RVAgk++mZgU9EnoCnCqy3vhjil2W2+N3U
dwIykKC3QI46J58J8lZZ2IARdLcik1khRLK/YX7G/mww9NEVWcdQYUZpuzlPh2GDxQ7S5mybyECj
JN+PgxArWArp4zkVlrHtdQMi8tVDyt2gkwZVDwd8gTGRuq4WPMCzWMAPNF6RAZP8mfYq1IhGlAe0
0SQv/4u9M0mSHEfT7FVaas8QAuC4bB1tnkffUMzM3UASHMGZq7pGH6H3fYO6SZ+knkbkELnIEsl9
Zm4yw90szFSpAP5veAAoQk629y3sAo927kYOQhOIJfU1vGGGIzHtBPWgtzKahts1qnmlK86cP5i+
qwcJ6YDJkND/VekICliTF0J06Lu4f7Pos58kLrNPPjXDR7rE5FbztQ5O/BrZkFdQsvsIRbcWW+TE
miPFCeVT6LLkZKgWM/GN2+mdyUH4xzJalg7RSEXvWlXqRqouvieIMOa8mArmj2xH8zrLCKiOMvPt
2mDNbFe0lcdqsLLdVqb0XsQ4n0TIYWk/szjuX+ekmF5a49CoyoIl+/IV0klH9bI4yKWfrq2ZZhQa
csguzBY9X5F2C/ROjEXZbdJmdn+505R/jbouOGoG6CAbd7T6nmRhi0bp0aslJBeN5phUOaMMHG5C
kX3mXBWySKiXZ1UjmJX6pN5NpV/d9xhy2LSrpXgw2EWGG1HratxE61qu9/M66buqFOMPM4UpzjBM
nYeItu3bEGRhuml70lHEjOBZbBdwSPingzsJ/rms4Wa0JiCH3dvklFkRzVeHMEZrm6L3G+HJejjN
L+rL1H01kUMA+oFdP5NA6MM6RGfLHXPjrO7obeo+6OpNMa/lQ6Wi9CoxHqnXOPa9mjGlK2FERGb5
MeYZHbyiFXz4Z+WbYtMkBZ+ygn9jsReJbX6KtHP9jUOL5eQIOJO3S2k0Ptt8XJ8Ny368s26Q/hy8
Yoo3aZeG76Vqg3tpETK3dREmkGlwylYKRrG9d4fEl5dgCNIOX0qYZl/MLs+/S0TL2zWrmicO5KX/
3nVO9gVWprxbmiGvdwul5XYTd5qaSpa7QKD8WJVyq4Lf+9cUYgjjTDXhWD5/XzMP0IPK5VsdkxnZ
4kJNN52Yl1/RiHa2GdoEGgBIjrpAL0yivQGxRem6cQlxGSAVzq7lsPNiWTJ/2ARtcOMPamp3LDi2
PI8D4FRZSYF00wUq4YnSC4OxrjsUJJUoGnyEVdEtEorWdAWxEq7xm/tTAMiZbvm68lmhVpUb4Z6E
ZNa0udxpnarvVfCozPGsGF3qoINtkSWO2lScWLt9VizFPSJPUaCQ19OD5hcwWOkMWFETjLvAFtLs
vES34aELGGM2OqqJ7yusyYbBMjLRcez8nJJbLtVE4HgMLlUgpndR+VTfBPYYUlkU4c0TLJQsZkVt
7shuOd6ZdGuzj7PGjVAYZxQC17flRV8USA8ZDkqzy7KUlmM7m54AB+tzmCTMWSe/J7JqP2IsTER6
Z5e5aWn9O0usBltutdmXx9OKAyOHOKPnFhXlLqeCP25rPQ2oOkOcvoMpyWhnVr7+lYnF9/aa7PEd
CjKxXJ0XjdxGbj8/DgHyJ7+C16Lf54DWzjhKY+GpuY6zbYanQ6hSjN1XQlImRRMaVLlTADMcCog9
zJpK01XLpiprd01ovdfKq3TBhByOuzRz3F8DZC+PVLeH3DSGwZmKlhSoVygxvry1V2fOKltKSxUe
eyuC9Gq0qAyDSrzLZfCLJ9cU8afT+mS6oxnv03M6zWxqe33tl1F3Q4a4UcdY6Hqka4eTvPXTNMt2
pS2yZyds3M+pzuYHasd0JqHIOeYIjyu7K6skw29ZpP1qzCReNaHUedNjtzKRIaKRNUJmopMRhO2n
y9q2J4yskCUZuD6JjU33Nb2InVcy/bEthIzY1iUWMcuDdMLwC5MwWxh401FuMfkHAnXRFN0uU3B6
zrVlk2lzv2r4/FUdiYkyfYhLf14OVqrwp/ESmtqiKQLSP1aubLsh69fGEw255ExhaekgdPV2QUBX
W9SGaN72IrXY1sL5JIYCUSwOBCn5UYUEXMmwA2fQ9hTv7/zbWVS0WNKhc8983F5/M4JTedRjGH5k
bduFDKUjbrJHS2/jeHQD9xR+y3P23u5Y0lEibJDl6yvPpvioY2pym3UWbCD5sJj+yNzP4wStBXsx
avL+fV2MNid8GytAZkfG+4r87G3o9V6Jj+Gv7Clyyb1t08btu8/DZw7hWhf3SxRF36mrmpuBjYLn
iE+f3sajzn4QY+DzkXuKtpFwtaUbH6jqNYxE9iPIu5SFfUTD9xrtHzJVJt3OsWpCxqM1R2UoHtkd
pigOnvXUef3WrcLB21ABRvaD2YLBFy6DxLTKF36vidNkTEhI26vFKrBspaOympUIJAGvad+zK+/H
fo1TgZjsjvewQGpzL1qvQAIRcEjUeat9716GLbUpV3a8d4o1quMgp4mPscKThgSiB5uMSkEEWIld
mq4iJDvoUDgMrozMZTWqKTi3KesWD04t1L4njXlH84Lo1hB1yrmcl5iEF1Ov028jlEac+TC0Tw1G
4ExLWCiq1sTO7/qprFIMxYg0XyVns59LjGQQMzlKsh083nlPmPmTGhIu8BJJ9yJ32hZOUwrWaEtS
KFW3KucTx0biyHs4Hb0+1GO+WNqTYU5qWQaciYi2sne5q4yubOOGI4ZrkFMK0QQ0b9KwKZYdqQQO
dsMsACtQQ54/bF63xFfYF4udcVSY7vIcU8ZKKp2bKO1n4kq96uUm9UpC5TI8/cwDQKWWB2uksKyR
8y68ue5+DusIyYzAIRFoox1RboX12HB0ZzvUvNiFMuV0QdBhNrEGu/Xink9F4dhdOYXAH5zUb9r7
dZ677rofVR7v4y5R8cH47nhWjGVKdzZ1GqIyxRigUwkRqM9wEl24l6s1kAyLmDgpZ6YuV7cZecDD
cOIMnpcLdtbKYsgOtGZ9daGgZWHTYBX35SGjPiRYcuTonSWB7pNmB/etGrYhdg+CEmeK4EOkHP8p
GjGEsC9TTAo+iTqpudik5PXH7ahN7F23kefwcyVF8yZw/cV+cbvcfUmmem4+siyP2ztz8gTvGumR
QHYbzR7Mue7fksTvgNWTxuChF/xzSeLpK/1A1Po7LfX01/+QJCQaAv+JAJX6sctn6G89UHG6LS+Q
kngxY7p7+pK/KhL8ie+GfJnHnwaBK/8mSYS/QcUCPMA/iwPAmFHwr5RA+dJ/mHZDxlyfagw1GNQC
5uvf//xPo3WNteCxKQOaNK3DWi6Scjq3Tho359QzwIAaWfJsFVFfmidASul9ljAsrVGcpky7rdmm
s1njJ7Zn3zvjQ0YqGiLnQmFpqGb3sq7y9kGG6zpRGMrjGDBh6yebYl2dnvAG60xz6CxdnOdUDHG/
hUAiqL8xImUYCqzsIx5oESxmoYyT1dSRLO3Jcx8YGc0+tRJ6nAM+pxTeE09uyZcS6Wo8Bso0IieA
32KPVekONeAF99hlVEgwAU4sK0JzG4YduqgGv4TSlatv8B8rwu0+5fRT9UtSKOM48UauMC7PyFyJ
4C2qivRD9w3AJZaTdeO2lbzjvrJuHy82ru1NE/orSavkGebjQuqyJK7bMS6svnBeFd9ih7mxqAfO
ceupLFnWzpsF8Mkmr2P9kBP0ox3AD9oQnqp6cvlXbh2WPoEeXapbQtdR+uA6bF3YWYkgXEUpNf/V
to6b+1vGNm/ejW7l6Uedwht88B1Ww3c+8vXJwE/xV5kofgo3EmqlaVN/puBWvwk447luikGF/t5y
Krn1lsI965KGIYcTfZkdus4frqMSzeEW0YxOr9NJedt2HMfP1gD2JCt+JZbnCD7trxx+BwnkJEjh
iel+ComwaN08tVmcXFhnCXfuEgXAZsYMyM5kzqZFjPBmFo5oXd7NGPoyVY/LVHZkJsPQK8nxZKFm
XS+aExmYo7lFhI7bNGaeqqYyhuYxV7Ijrp8Wc9nTA05D17usVTwN4zZg4qy3CMPtwuarIsvGFa9N
nOL2OQrmxi4kJMvrCxWLvDGJ/nA/e7VE7NZTKnbKU/NyroUKu31TTwHJEPCYkN2SILqTSR8MF+uc
5+kFsWWKVm3SDxjG6dDbQxIxOp6F1rTVeVcTUQqmlgqOA822rufuOPaxG2zKtgnHPVNfc7WUJYcb
kI142x4ZxyG25c1Ak6rC8F6d6yRl6DqMDFGPC+6mJZOx2LNZ1OO9Tpvlltihv5NmmZ2bqGuH+4kM
c7hFZ6yIeyJ+vAjHqc5Qz3xeq4qPxL5bSggEWOK4xYktHmWNSrVJ+7Q9b1rp3c8EAz50pYP3hEfL
bqPQgb7ZFfRPwHWssB+LCrYDJjYMpHNfVSCSosykVEkVAwScUWOcq3ww/WvApPs0Y5HdRIZX2oIP
Trr+fJFpV9KQGqY8m3+mcs4TYuoJBeSwdBADHD5N05bPJUPjF6sCp0I0tLZFFgTjlxK22TXlPPB8
bnA84wKeqa3mCCqJ2/ZzuE+hMK0/pJDdJC8Rrdz+MabhSIGcQZLEWqOdXK77ZLZrzTE47qqh/m7s
pMYcEc4kIZwSCHfZdOXOVQ6GhOZrNNpqX9EYYVSbC5Tf8jKJhhY3OwraGcjsRCaOtHplXaiCM2fT
Q0NYKi62c8iLv4GkYp4S8jeRuFZT50/TS0kaAViyF9lQcD5q0sI9ZigynFN14+l2C+kRq7sLqzF9
rmm6Y6JVMpigKca6q16Av1TBO657bZ4iWUwz4cahttdIj5m9Dkhh00CE5kOmvp6Gariz6UwFJuc8
ZpEfppLsrIBXklgfLlwLB5RFug3PyjgDT6I0/jSxgh8pby5yw+wQmgGimPpFc6HGwnmMlurUeCoA
x5IJNIdgZl1YAIOajeQbXWNz2YvIBNFDWrV6t4xrsLeZshTxo2hwjvHgVmchpfx3pQC5lFZCH3TU
OuzGqeDQNID93bjk149zGRcv6eKHt8BXmBPcGlNL4sPtUNY44aehd171hXM7BM20naw0HLOq4Lg0
Ojp3SYoxni2z/2NcBqBVU5nuymFad27clWc2HeurmOWc5li7Lk/G+um8JTROFS/31Q58B0ULKWd5
lFUXUnFdZHzwFNjBTKbi2Tflw+r2KxWSkvbJQKbBc8RT2BAKRmby0I2sxctPm+qlWHJQAvSvQHSq
8LMXprU/Us1KfDHQwG1/JoXq6usmq0kbmTzkDQ/CsHuZJaF9Qh5stu8ZE1vN4FfVFTVCkJgJGEHi
jz9N1mFtBoF03oJ5MPrKVqaKDpAfnAQqQSVJv/HIbDotQ2xunU0wsrKuuida2WD7ucVCLiCobpCr
aN15lQfWQUZhtRxOdeURuUZH10W2dtVOGNbSljb2MZeEW8g/0TjSce5s27hcaDiuHnBkIrTxbu5M
Hp8HLTgpQ+CSoJ9TMms5gtLJGo/tsVBN9MMfVnfXTh7ITYLv+X3JEfYqyU0A92QlmnUiBNqN8iAK
FY6arjJlmg94jmRWhqw3h8SZlma/ktZ/nAkiBNshSfuPMXB578+qlG0GaTczWJwpisJNYvQUHpay
x9OnZrVcQo2RV2WD1bTJNeGRJXTS72WFbnrs1sryoU/7Aej87yfHf9t6/yEE7tA/P0Rv/+v/9b/+
18///5//h2pHZn/9+Tz9+5f+caB25G8elgqnYziCbLex4rv+YfI50W9M417AwVn5McdqTsd/PVOf
Luz1XOAlpFpDsPsuX/UXsooHdAXJBceMU7AbIMf/K2dqgCz/cKamQoq5J/GIWfB9ZC7/5DD96Uyd
FwqJvqW4Xya6f5oTjXi+HTARhqeuD12WxqUJHELTEAEIjJAslw+dHiRoJHKhoux3ODyU9H/O0E6T
5JA2jV//nEqFzE5gPare1gQSwTZO28a5IuFM+asnZH1WJXEFjn+MPqlWFiALk/Q1SsME74buT3zO
7rUUdJkn6qNJYUnQQAmZv6HGn2JBRQtbvfNE2Ow8E83ZFZwhiFBRJYancVjzliOKGPzdOpW43vGE
+uEq9CjWUwWc3x2hs1jhqR0vijC3i9vkdPWFI8ybREIZbnQdi7PQ90qQfogAyabv4xKmXj8t32kl
5D18JA7qazSkP7yWXhGkUj1eAelPWPPinp+XMrac4MCngT+SKc59aNpBZFxWlMxf8byIQeHkaLq8
YR8N4kUOWdZcZY1CF+HkKDnrCE7T0SGQsxq24GvpiGW5Zy4Xk3rN3u2V91K0IbJELbRBeGvqlT6z
9pvpfC0NtCZ4P05/rSKn7T9L0eXhm1KZIEDdohJs0bdh5/o1uc5NG8A0gz0DoGwPRMNfD4Gm+YLq
pww8N+HrEnCXC7RgVIKFHhJsdhjQXq/glUyEizuhb2JIgxDzC4Xt5gjVP6HWlOVWgTyBQNi79Xrj
ePnyFNLNL3fJPLveV0hCn1IHu1hEUl5ofZnGqQ22filX0mAWTQdtuU27Yz50bM0rWFWKFf2Q85r7
gm8M2n645U2fSqAzbkkCCR/nhHEcOFijAIsAAtpQvduoQCoM1ybiVoGO3gXSvYlfwKYBehUiSc4n
ursOyd0QcW+YhoisIqyiCLOw98xRCh4KBN2O4GgQOtHPiajeTBylQO6DUTPQmvOGkFN/2ifhpeeZ
Sh/w6+K7RE/rR8NJodsubhIT30Uy6TcELUHXr403/4jojzwI64YfXTM7p0OZzsAwkBXUh2lw6cUv
ShkivnpMPnIRr8BGhjR+AVKr2m0EedmHCML3aJuxe8udsrofw4IacVx35lcOab3d1eWUfWqg/Iwq
EbrfNNoZ0agjdmk75B5CpHC/OyaX9YxXp/meclvxm5FQeHbSvHzhb6LLuJlN93RK+kcDKP6qjPOT
8kkvWdKMqOgU0mrAWCbrrYddk8fje841A5y3cRnIEE8FEcMpbeS3aGWNv8WHe2s7j9yTa9Y22GBM
9q96CSgz+V3v54dCmIL3Y2nBW8+W3NiQ992XWUP3tugQnncc0CX5vmINbjji6elgW+OSPC67ClYR
F25sE/rLHyVDj0OPHt9v03qwB6RAE0Yk7xJuorAZR8mVKE2ylTpfLgIODu8ueZhPNYfsn0oM3g1V
jdFuKgiFduvCZJ3A6rvl8ypyphHoBUV0rrXtr4zjuJ9FjEC6mQdIbScaR3nPv9TLt4WtnFM8WYS3
QD25/iKJfB460beX6GXBZ720J/2w5es45abLS4eDctO1SfPYchxuN1wIUj3r0e0fCAKry7luAWY7
0ohDHWYckMIyHd6ycgKCWDGHtZQfs5a2PEPxe5H3YX6etE4CL85JCJcZboPgN6b0slFtxDjYtG57
HcZBwx0bbuHctCo0lCTjcngsVTZPO8mO+DhUDVfCpD5IPn5vopyZk67cIVIBqYUEIJx8G+WtLa/9
sDTvg42qF+gMVmzLjpjnLp442tBPKtqJvG+eXTU9K9YWJH6KsBLUqtgoDu9ItUrqT2h0FXYD9mQI
U8mxX8aW+XIVDiFUqtjmxS+6RyA7gjVJbsAqsZauGa2RbBimO6Ub3Iah5qfeSBj2oCXSNP2SIZB2
YNH4tTjNC2JmwDjUbFY9BHIn4wYOiKqS6MiYbsn8TjlVG8745ls2wfCuAP6BZfe71Wy1duN2WxPK
efIUOtqGJuZwqqiN8rrDTx23RVRDCOBuCP+ZKxHUA08KpTY3SdXPOKknu5dulb5pXaincnaneZt4
dfdSZAtRwbADuiTNTIcvh4vySQkewI/sVPk+FVwbcBReTWx48BseqzkLhhfL20TRiwpbuemXkISm
dkz01XdpdUxVwM0ZXpJHQFGNaeYDN0j4lL1FV+o9tVLkCv63jy4fhY0mhW1RjmgvTxf14sTpMXdA
gPhRgMWWwHfibUEku60UXIptBynM2Vl+55JOhjud9ZVRMVRzlnRuTHE1hR5VNQPDIrvh7FuYNT2r
aLedomjJdkmkpssGDgBtm/V0HUjVrfw8GN7pSr2ggNoByBvMISiY4C3srL0osKS/BYoJc4ookvys
gdKwctLG6dtHoocYULpTOe5M0K/zEUmsF8c+Cr3ueiC1kSDRN+pZ5K3zq0MuepoCBe5mpbOFLy9P
FSSWJsHH30tw7QV3GqlLQfyTWF0cy/R4Qns/leDgyAQvJY0McA8FtagmRR0aHPdUeS4pc1ZK+h+J
WYlcEsor9K5ejPzUjQ0plAER0CwfkbxPUDi/KxyEB9Fn4S8LpqLflV1ivulxk47N65CkS1PQO2nE
YL8Z04avyF3BiU1NkN+NM2kOdiexJpt1ze3Ky94Tu8XbWa90J81X5K0OWWzV+XuBpWTo3pU2pno9
LQN+vMhveu61mng1Ix6fMYmKLy9kZNkPMuinvZyhF6G9ps1Hhx2c7ibVx1+TP5grwkMKlAQLzCXP
P6qkLtf+OtVN3xwBUaE4xEPkDUdrqvkes2v9GQvbPY1NXGaAodHxlGw4MWGO0B/WtmvJP/ud96uJ
rReAQk7nW+E18Dp8Vr+IR7vR4PLyqsT0EMu0bIYgdx97ME31xZCKJj7WDknmjDK6v/OXwt4WlpsW
NhnPkGKt0eImr/iM4kbBPhtgtnJuDAS50GyMUB2WdGrbbbqCa6JNF13aOh+fsyZk8KTZmiPWrtOw
rXhiOIyOYXNnDQeIHcteFWz5/9NlN8jhnapq1LJq6umSZqNH8TOAarYJppiOHVTUvDrqIJavMN/4
aIB3QH2aJbB4b1nqDxvzS13YSsDH4laLj7C39kFXcyJ3Y4+UzCGmix65sEcz49Wyg4fgOWnA58ou
60bPDfnu0PH9S97r6Rm7Kf6Ol4oEcZzhEO1RCs1w9LwBEk6VhLRz8gFHcu0pehEn6eVFKKLpXS+L
Rdpym+qpZbV59OlXZ+Sr4VQTjp+XPfJaflY47h4IcAj2KHCCc7eXxS8FRO5poG7jnhnVO6+zL9Vr
0sr4MujGxqJpCcR8dvTBMDoH04kivk4XGr2bX2XQJ3RDHnKe1JHzK28CTgh0uAANg0dAnefunDQF
cZjZI+bV4mxn6Mf6EE/CP10OEQ4PJdrqiW4WrFfRZDWK85qgvKT5iG0ZM7cToQmSpDyg6dmDSmmG
H/yublDNcmnurBwo5wDL4gIXX2Yc+uM2IzRmAECDeWsjdo5/T9V/hZT+j1P19Yetv/5hlPb5+38Z
pcVvzMOBf/KZAoKxvsKD+ssoLaCNukzFEYOsFCc4/99GaeWDNj0NjIQp3BhD4G+TtGTIZo72GbKj
SEZC/ku38v1xF97f06X+KblKbISb+eAYkLw+zex/nqSjNdZOtegPzGpnveQuHFneNAw7ZltWQ9ue
QyDIuX1D96XX7HriWqCKwYvF6KWMkZDbs2ORyQp5F/W8Gpa7ae5tk1wZ6Qbg7FyrhtN1GKX9Ludl
NWwukCC42WxS7MoIvAo00zlh0bnRVNx/zw8EbRe3r1qaulDeLhEIg3bXymymjJPXVPVBhsqSknj0
5Dm6JkvGPu321TVxCNmPh4GwEvj0NB+Ku0UPg/+mPK4OwlMgqH8XhFnC8ouNGBOnIs944flpuKCu
D3Ow59KpOqT4pE2ByaZd94K0hnOiuvXcGzYvnv3GGjhR2Tw52kdf2bh5iIfJ7W8bvIp3p6XSeB5O
LGhnbjm6HEaZiT7ychraLZdKsUaVQZWHm1BHM6UzZAa2MqTTHbynttv5XdUeABUtfGqHqBoPhFej
+jYca5cLTcYmDw+xtxjnrLelKu7rXFVYBWNLfiO1vY+g6Lf+WXcK3nJNQNs3sPKHYNyYwqASz5Fv
3joyeNcqQVbcTr2dvxsk6+GLqcdUN1zG4opLkXX6yelUQIMsUsmXcFWXH9WcNdMzvWr8pQ2r49KZ
feZGa/ZRwtT2LqgZFtEv8AFp/haDfrO3HMTi7pIyL1ceDV0dE5aBqaEuSiafe8TmJjqgws+fJdO2
3nMvI/y7XHnug1P7tM48MXpMCEUvKZ+uVcgsrrFCSQEESMVZK0hXrHS6fvhVVj2uZafVjujj+NTz
UTNgtkauHqOyEt6F8vcWgRd08EgiMytu3uEyyI2ua/k9SnpDW+OO42OmmG0pOVY+GczUtbcccyLy
JMCcpj7fh2DVGi7lwZ9stolRDGRp23LRQpUtANrdrIgvTu4XIQk3k4B7GCnX676KSCSsRE/EBr9I
cDNFVsXmJh9EQ5BOFMsz8nVzjQuT5BfcizSvG+Bnmb5lfpOA4KIqI7fYBOJHgfUBRhMOzjeRi0gd
3c4jcOO2jgquC9LH3m7p3eKhbCCbn08T++dxJKoLqE97iz5yj449ZEWW+5D+6+KhCCeuDhgTJ5Yb
nVmnPgQAv5g0Aq4Ro8RnmDDdeHZRtDr272PtU0jZEtsLaSc2Sx2dDUkj3hGxsfqcoo69FSRm0qrz
zoZhufOlGXnbJFCPji7qkCd7dxodLjrIC6JAvCltdj5Rd7bQPNfpmYE4LY+4ROY+TWt6+9E6c5Rp
eU24tGHA7iCUEVR6VyYz/nNRFqfELK4dWZ+W9HdruONwK1DoSVRGS8cVCXNDVamtQ/HEcqsf6bSE
M1x3Jru9TJLJezIwI6ZjNvhTcUPWboBskBiQeivQWKQB2C2A0wiwpG8joFzBL9CYjOeR0WS3Uur8
4FWepru5Drz7vO/deTNN0nG4rQdaEr+4sx+qKvoQU1s3595UciQckxJIEyaFQaawFfcV6Qyt7DBW
3OO6wTPC+ckb7rQjWNrNlT3L5nrsDlnICfxA+LlArIEz48od1/TI5ocs6+rS9TxP3XES7epDJzjT
b7y5h0vazk72sVrf58rBkJVczgGUuZogNHVOYKvfIZPC2cgq37xizwBVJPyFPp+1yFRXpq+qfqMm
IfRx4PKptyVJ6iePsmJxk09OM195HNrXfcD5PuSG0SoCsjL7jIbc4cTxJxtzfIVNHAxLejPhKcpr
2mDhQoi1CeTLwLj6EXmdGV47quD9ARu8pQAwp8Y8+skcg+dzXJWdTUEm/HNvDubx4GuwNjfVXLuP
NFRbGE5VHuQXqdfD1c4oOHyOqYLhF5OGrvfCGqNu3TKdeO+chltNreImsZ2H18C9E926QnsdcMUZ
A83s/SJp5UHWgUS5AssehdFEvX3QW6AQ3NS0y12aAzcm3QdgdWD2X8EA8vlclxDQq8ySmoapTQeK
cFERaujPZs2ynuvvgNhc+Xnp2M9I60SrbZxYSzeZE/6ktg5GYPNTEssCfOt2tfcF38l97iLsZxxg
n4tx8Mccrirp9iPKYnhr9bBQi8a0Ww6haXt3N1HiTs+4iA+rlp3PVNt8zMvhbmQoXjA5udWCa2rt
OORk5IQEScfJJB8XLmtDIMfhGvptI6eVHBsVW7Ej9+yvN+QAAZ56ORFYDBqPywDqgf2MFJWS916U
haiJBr1Ao607qzj6sI4NKcC88wEyRelwXLWOzJupaciQ9dd5Rp4T7iGtQXK2acSFEXFepv0voo1L
fdkZ10fF4L6vuagOie9E/Ue0lljNcC56KI5izLyI2aVdZPWSF/kMgKBcoyBFxOXNbc4LdD3ukmuS
ZUrmPXyZdLlm9AiTPS5UOV56XNobXXQOQdKjJ8uMN25Nrest2xCDe9577HIdglqSRB6XjbqS9knt
imYwwK7cgbx2yJ2iXGICjUCMx0U6M1fFmKFw13MeXc3aJJc4TK+LUjnBj7b3l+56FG4z3E6VpSW+
Ucwp9hWxvPGvehFJeSrXOsFl6uS9uYt6U1e7uJ3CEDaerdfxrgkqZ3lqE+uO79wMSn+EeHy7ApPO
5iXD2yd/zYaWlYxZfhLST9xUoVbftYWxdll0k1PtPZ/QzHsS+2gMZO7CJyFFfM0Lx9Ufa+hVn01I
3uhEAkJj+jH5XQFfOE30cioNB95FxmkA6ECKd/uBAFV+thWZurOiHovxag74GJ8n3GmSYdgTBL8z
ZUPtG3osiWWQaFV6uWjllRenaDsOtKlW6iM86TyFbqbt64zx+2hLJG+8JCGfg1LkBa0S4uzHZnWb
7EwDPhu3dHRGUvm0MdydHMH5njPqZc5TURTk06e49okzTGWbAbnzUiS5sU8FP1TfTg80iZPpj4LW
v+3E/2Ag+edm4v8u9H/9XwCOf558+II/5h4uHY9jFoBYelHAlCHpeP3dQaRq5nEhBuVBX7Cl/X3s
CX9zI6xH/ssx748k318cRHG6jZzLm043Pgic5MD7lxzEiJ/sTx20UKIEB7T3aCuGbPxoVP8493AT
XWJLk13Uk9Nq82Q5SXnXozv7ZsRTX+Q0oxPQULZcUqSSqs1PgFTuW9anX9eJN6RMnF7dcKmC+w4H
X6sToitohv9m70yS5Fa2azsV2evjGRylQ2bqRCCKjKwrZiY7sMwkE3UNOIoZaCgahyb2F4L3S2SQ
Iv/9bTXfuyQRqBx+ztl77dZ32e+G+XMJb95zN54VT2zd9YT/r3lNol7ot64bwuNekTgUD8Znm0gs
VbyQVHzUHDNRYT2d2XBYj+AHBxhhIu7He1D9du4PeW/DYZ8HW22o3djLVLKozzu4Scs0I1MR8GB9
vp+gv0Gf96IQXUG3uLytNEdZYlrwaFWpoi+hKbN6VyaJHrG2M1e7EE7MBJ89N7OKuU1szRfjTFyZ
Kwv0X7UnVHc5FZqWaWvLKuw6ebG6sRoRCkfN7CCPp4/1CT0X/CnIxMh377VqGuWO4ZoZXtZ8Mx4y
r/La/QIJ927qGO7iJuoKzCjcdQfIT4cOYp/jiMEBpZAXGHzkMRRFgqXWKCqSbWu4S3ChS6zMJHJP
Cz/JKxgBZfkMopbAVrETExs9fBRmoXaWiSqZUUmnOflWSrY+atsxH2xgF9U9IRab3GZ7PB9qLQa0
QD+nsvRDZsfjmXS0RTvFXPUtTUWE9YlGW76pY8YUuEk6AwRADTHAgb7tT5qgJ0itaCVZw0QLwcT9
hFA7vIGNoQkYIpo1rlwP0ieSIyAmPFyqqPMr3YtLQt+rBt8L8eoYSi2SCyroEiAItX0OIw/1kcqV
XOeGRrtv0CSJZbkwAUfjLKvTbeoQ3bTxaPIRRdzWBIrOU1vTioJpdlXbkLN2eg+DYaf4d8b90Dm2
vBWEttL9yjKh/CBUbLJbJQ17PdS5LdaeMRWPDhCI2xDW30uVMr9ek9bHmjzrI0EGKV3DWcuQiudh
2V1obGQupwhs6Yrq2nSxTFnfevtgNYjLgxwjspQIHaki60yPyIF2Izqgu0mQEE9AR2jpyE4MBrd8
zcfS16M2c/YEbnFtoyD3PL8tHe3a0UowowOfGMgBTeIVAGCy6HlMqsHYdHz76OOR/tJDqS1h+djF
0AZbPR+XsRt8F1yjWsncI8q1GzjFHd1aI+xBlxRIkrZM2YSB/6NyPgumRvhNndDTMYAM4N5CcATp
Wko4nkz3be6ZG8Y9hKU8QilfJiRkMB10KW1mSzivLcd8VmOufaQy6ZyVCXEj9nXXQNMU5QNWp7Cj
08kAU2rhtg6L5M4rc6AaqYxLqFTjiPmoqSEUeXzjhzUDN+ylZtV7r9q4DObSIjLrrdawYoK7LJud
jRShXOab2SdME65Yk9ZFHDNv63xe4Ol6TWRtMPophO7xSDVc33CA8TlbABviudY3KcqjsF6hvnGo
cVEHsm/rvTGgAqw6+RpJlXsHrSXmAGGbXmJ2xNswWcNmAHroPPSQQfXrgPoju5WTbWM8S11Iwr7n
sVUA5iGZebwOalCgscKg02icErsYRWgwWCV4seYaDmRb4bbyPUcjVJjAwJgtuW9DkjP3YU9L6KnF
qlXsEf9jiNLSrm3uRwKvqKnxVsXnLuqG9HOUJhhFaVNVXc20lwhGv1FJtiy5hOTk4RnvJ6s364VE
GbVh9lACq6domoYDQXZUhL6L9girltuyfm+CwtLcA5rYoPpEWLlj7SQ2Ie8qBkaU+wpnD1qDOALo
/pwPKDNvJX4FhFsdFQgxOWwiaYIbonOf3NjojP2y9OLU7aUWsxFPFPkCX3IavQQ5DPNEuTTlSnNw
TSxFYXQsEONjsZhUSQMm+FhE6seCkvJMQqqLjRd1rDqBolLvegx9b63AYYwIjk68Rt+q1WPl2h+r
WDMVRvQsjtUtm2Qq3cEYcHZGxwoY/Bb1nazYIO/Am/XWg3esmK3ScahvrSG8dzAEP2S6YFxEQvNS
afcjVTe1MRW4e6zG02NlzmAluIDisNTrDPhDH/sVdXxNnYE1kV5CzQu51PoNUd+3FIh0AMylGaCO
fQE6SfQI0mO/YD72DiC9xMHG6CN6CgzQlwZDc+w2iGPnAffg0oZgO09Pgu2peEFtW8h9ojRb27FL
dmu4j1lNHMcU0tkYj12OrC/oeCC6pvsB7SgoQcIuXZGI2ThXZWmWRMe+ib20UHRrGMPdcOysQM0M
F62bRbOUibN4sNFAWb449mSA5dCfEcdejYn25oNYXTo4dtAIBJ5LX0ceezwF3f7wuldigKx17AN5
Q11dDktzSMsWJ9cyoEqvJiVJMg1cvAHdSo8jAd4psuh86Mfm05w3chseW1JGnNCeYmBLq2oMTcyJ
90VqwKAj0ZTGVuF0lr52cnL0VtnS+qKCpgs21Jb46I+9sVjLyKYDuEDPrOhBlKJgpZWWHbtqxHLa
6bZemm04u+i74QYq7lXSOJ+jY1+uPvboumSiXxcde3fuWAlI/wCulmKL/wxFnFYfeUB0/YiaogNo
Ls3AmbJUYv8LzFsxVotEsyokZfyxiwhSx23P2VeNzbWXz3zIfWNWwjpgeRvj18yrW7qSHR4LGeA6
c/LhcUwGNKOpKIP3udQYGetLd7MT3iTOQ1zpBZCfqu7fSbQZPrC60yxTkQFIKju2TIlLAgCHg4NW
qs5GxlsnS4c1PjZb27zpHMQiSxM2CgEwMQhdmrMpWXruVh6btnPhOOW1CGERbFFzj+7KWXq89rHd
G8SkqPMO0wQ2B8wcqz6eYpS1UKDpYB2bxuXSPwYUsLSSCTRt9tgMaDF3npW+VMY8dURYVW51ZyAL
be61Y3NamGXz4ZGtVG+sgioWb2kPaSgdZJxtq9xAHkOQzeDQdyodfHOkAyaHWCYTLXEihxi/m5Mg
UCahLQACFh/2c2GmbXZjSD3p723Yzcg3qbEa+PNQoPKKrQCBN0j+y5EgjJLTaJutp5l9jOeAzMUk
tpG6zKHZXoAxSD5CzdYnynndjXbGtNR5dFtgZdI/766qRp9NGIEhrlotcV2gU3Kkq9p5JX9kgKjT
HSITjyc79CTO9k3rWJd8YUmsYudD4jgomOhpztL0lt0VbjcK4V5gGA2kfmbyZDmrup2mithNw3rB
oIwbZLRLAwmWDlZvNZJYmq7bvpKvFVoH5sZlRzoM9lgtYXOVawRo2vZwSc+rue4h55NnHwj1yq5l
wkMRRRka28mqgY5NzYNbz6m+DgiLv02zwcCRgJMbD73ICVxAFD6/sCLW3UoxxMg3iUv6UqCABjIO
4bpuYaq5z0zaiSQZKmCX7K3oOGLu1ZMPKEiq2lUqJ82sTKzmE6miGKFHhMzMlrMFTS2xq35EHjuF
bV+bfJUcjFRyL2ya8xT9hv4mbGfAltQj9V83YTHdExTAZDhLAMW7mUFXAQGEvjAzwSGuszKk46aj
2CETvcnKfB1FzrwPmccAPyssle1SXROxH/Vp8zyVBuQB3cBVTrsCjcG6JxXptYtBJCRBAButjF1y
hWnisE21NNXD2isd5aw8Co3oG3nkfwv1fxgIZP/nSn31n//B8vt9nb78+W+FuvlPSR8X0YcHNcH5
NoT8Vqgvg0aHItlzPR1EA1nj/KW/7HMCoo/n8DeYHhpMNl1UwH8V6s4/DZOq3pOWI3XY6GQe/t+Y
87+wOt8S3sOv5V//+18KFNxlXHTtv/3DFD9KfZlPUp8DFsLaBxCKmPKlkP9O6mvAolKSPRHSFHuM
d8puyGxdUf+IYjtPhrNtcVfUrNmI8FIG3oxNoXQO5ddBm2mupnTQ361cILOIyA13fbNqShIDxiBt
VzA2Y5CjWlKAzydTJiIcsTZwZ0mZihVEjRHueiHFQ0fw0xVLjsZXC5MLpAIWPOMc4gx+8qGn03qZ
DtZswcktK/AwA//kfiYFvVyzk8Lv69rZABLexkZPhUfn9mwZ7kQ3CHjQ7VRdkoLLdEIWChTwEl6+
q0dPRhSm/br1aMwe2mGA/VY1YDBWjO1ob6PT2o6iauCcMeYnK2+0pvMRWTJrgeEQO40+Lf4gwiC5
6xN7cjb8E1a77muDPOkQdUK0JfSqfkBp6lUoC5vgMYjamNqAjgRwkMy2UJ61TXtvQEDU1hMmELb8
1TIOtfFnYXJvGgMblgC0MOo6VVI9z4iIYqsVH8yimp7oqJ7NgT0ntBoiLbfKDVUW/gmr70d5nRcK
uzrbNom0EuhPv0VJWL95KSK3VZG2xrRqQFhmBID11aeuNvNyN9JAqUiSVqG1sXENXpGvnEh8faRp
+Jql0J+EgywQJ2dTMG2Mpm1xkADCjSEdo7zeUtG4n5O6Hy7jxOi/4uMzsnO7SeruOq7LBAuz0RAp
4VL9T2d0Ztxu36u8ZzSBOhcDSKCD62M7tQjjegbHvgBp4OwKFtCPKQBdsBu5os8ThjX7NlZR/rnk
W4Ea2FNJIVeVXrvj44A9A8BD4prxrjM6lOYz0x1q+bgFnQB5sGGiYKn8xh6poTZR6SXYnI1WwZdl
kwrSVg32ym0783M5Ve5rYtjAcMbZrG8sIRRxe1T5mBc9iXU96BfBUS0xspCFoJwLqSibfb1V4bLz
SjNyrZBXAU8inRwUHwpBCG+9awbXdm93720bZvd6GOj3BRfI5d/GGIXEvb/vlVl6Wyaqobsq8xRs
RgZf6EuiWuspGcqBaSAKVngbDIXfdNGjykQITE3dh+wLTQZq4GGUKJ4ZDJjPaZ3geM1qTeqXTJbM
fSfi4GMIM2YoKgu/FPT77zpaea+dIq9vRV0evOFaMz/irGpejF7VhzZurEcSN4oXHYZjvTcTFQpe
myictnjxDLIo6RcddIfmf7i2HRsLGRL4SfodwmMeTF7IgQ1zGb+4bI20LZNjUnrixogqX4Y6k6FS
KeL3NOyQ6crVE/BOAUD5aCU1qslV6NRYIYWIGRfVXlLtXMSia1QTpusntshuGPiZCvmZyQyqEk5E
zIVUz+REdo8Da8s94JE4h/YKnIjbMvVfneO97kRNOGU+GDfcXgYQrSBYIKqatyZBzOqjb2vetKTm
pBqw24Jnw1QkQAJE9tayde2v4WQyOomakjccRJEH4lTF4nNnlt15ZzD78iMc7BBrZRi4/ODQxZ+P
GileD27fP8QY6gmmQxVAkPqIQ5YG2qw8Hwy10xBkQqgSWJGum64lKpF8JvBIwEnsAYtH7KhbN45v
ikWorSVlet3CfkXxm7VTvR2itnlD7YIAVbOr1vLJrEibLTOj/BJRmeVctCH/eGNVjQUFpBDJXVx7
pdja+FkrNpuR1p+Z9czymJcVNIdkqg00eCBxQeRaLcMCH5On3OKDTNJNEArnMSdCweNnJcKpH5FF
57rvuDI6IxsjGi8BEaMYhbZNiGMeTI14qjRDTO+TJ40Xs6ay3BgZy9se03d545XUMIybc4gfZacF
M9KBrL8m0HUG/90qZGLBoIEfJgmgNrH0qe4V6a1R4JuqTYiLQ4BSiw94pG/CIa0eY8MkFCRIgk8G
Cq8bHnVelsAQ+cfgMkXlmxuzXR6VKy7IK7C/ge3+d5P0j2XQ8D9vkv7z38Op6n6YZix/4a9dkvNP
6SHQYCYhbMaa/40YMKx/ouqyXEnpZ5pCt5Fq/bVJMgUp1MK2Jc43cdR+/dcmyVjGIxaYEDKC/pqB
/I1N0ukWCW02iz6iFjSN6HFPeXqSoSkCSQc9j7QgcJt76sfDkhGW1BWhue22jh++uzS/2JadTk+O
R/RMsajWTEY4iNq+35RVTA/p+bsLIloSc08+RBB/kxO+j//6653f4lz7YULz7RiECuCThyhpnCjT
HAP8SOBJIhb95GwJqTJ85yM4xPt4dT2uvnKmCGffm9WB6fHZ70/vJ2YDx2ZE5XJn+ZLrbGd/PL8J
qDx+hyDEgfEetdcZfuDIIeDPATMdaswrr3KjXOfTx989LhtcnjIbbIvruOj/fjwuwv8pSnWOS6yr
T0L4TmvEVRnKc8fcsCSze6pujczeSefz74/Mk/3jxWa77gi8sQA0uZ2nF7uTJFZME3aU0iLgc1QI
bU0XTppSDyU2YR9cg/2HG/zTU8shqTXZ2fNSSWOBc3z/DMWIEnIseRTa1fTWjqM6uInsEARoN0p3
H1H0e3ftkvD7+zP9xWG9pZrwpG2zFzJODquPqnbLOKFpP4dgbwZhvKUIOLClp2d8gJmZHSyUxwg+
/2st+X95YRhrGraHj4KBI97KkxsL6w5K9BRio9Gs1lz3osuepkyCXPj9cai7Tu8jD9AiNTWp211z
uc/fVUsOIZlNWxfgtwher/lIjkgxSr04HxAo/P5QLGwnh7J1YdqO7krbYU08OSUnVOhW2VGtC5fY
2vlqxN5hzX84yE8LjVwOAjvWlKa+LAM/nk81M9MHpUDUcBMDPXKDdTuMavP/cSY2nBiTanfZif14
END8ScNWlmjaCLC2pmCCjnP1ajIa9f/+kRg38yUhKsSS4uRI4FmoOfqJxyDS16zb667M1rx8fzih
X101y2bLb1ooJeDg/nhCbom2zKjKhPlW9ODazX2dVX84hPjlMXiLDD6Kpm6eXjRtEH2lj9wZ1Ypm
jTvIuAEzXu5VU97POmTBYiCafhIwOpD6pvsGeMvawJsOHVQxaBs7rP4jFfIfftgvfhcvGZd3Geqj
GDi5xIhUW+xw+CtT2s6MVvOAyWopg7u/fSeZW/JcGlCgkACdLCNgTQlXDWWynkF7G5S0LTGWFrjU
3x/m56+gRDJuSj7vHv0Z2i0/3spOr0TXYrVfg5R5a2h8b/EtP+iAEnw9tTUcWOVXj1LlBfkYqJHS
Wexidd8eiHJNL+qwjvdWMtpnNXjX3u3Nj643GTPhE/Jnvde//P7nLhf3v9XkmL75tQayLY93SadB
dPLgOfhEMnIGuSrTfTZ+cYOrbG3cTubj7w9z/P7+dBz6Vg4Vu3R4bX+8KhhJFbN0wvxsBVipUjDA
gSRfSRLLtTU+HFK8mhbB+2pCTcH4dWz2fWr0m0YLw92kpaWz0bP6D2vvz18WtoauJ5ZNn8QBf3Kr
8qo19Kmnc1ziVEK2F96MHkIp+gf2WZcP2r6oifr5/ZWwf3HBTVp0vILsMb2fFmEcs3xVRLquLRRz
g4RaFheHoOwOvz/O6VvlsAnidTKWLycT4tMNUSIogHAaEUALSPTaixYOLSL3Pxzl9Ot1epTlV3z3
9ZrJJTAxzfHugq7zI2pQ+s2zc25A9NxkedP/4Y6dXr3T4y3//bvjRagvQnSrS1jtpSXO5/oTyRm/
v3C/PASscA8iOiWsdfKkOqXeN8TmwW/OLhza/jlBT6WV/2mZWJ6t718IzsSyFlWUwGgCGuHk2TPS
tE+TQueFsMPhAoShs8vQT74oN1JXut60r23boo6dCVzMxxvSjdC5l/3c/uGHnC4Ax98hdN1d3gPz
p9Mds0kA10IqQb4oghMbRySTD/IW7E1n6GqTeOUfnpnjgv7TqbMRYZX0oE+cLvjSHkzED4hfLLcf
dxbD29u8H6mrHaR/MwLk+6D1bJ8+suXXtF4cUzNI04huUhFWaz25mgv6RO4t0MH6AQrg3wLFu2hw
uDOOZP2mPINPd/KMgWShNrIGfl4wtO8aCspt6bV8CkF0O3+4+r942H441vJ+ffc819Is0fOyLE51
jGXf/OJM3pZp0B9OaXlmf7ri353SySdWZ6waDTM7d8AD8oK0SxQkAa0Z63ry4jswUwbJI/2r20A6
/v3b9ItlyGJWQeXMXo29+8mRQcl0tmYyLbUdDfVt46TnDfaNPz1SP71NfFaWkAOKoeU0l+nG99eR
j6PeIclnW0M25CrO8/1E2YcvT1/bSyZ5Ej6WQ4i6vzioPtoh3PvDwvRTAcrWnScHZTHTF3dxiP34
C4A1N+MswYCNYfjF7awr4BT38JdwhOfRtWi6B703fGB7K0LTzn5/kX96ik6OffLEdqXydPpW5Jib
7wMqH0ODvYW06/dHEcbpU3RymJOLLKqhrAfaCOt6mDau2+9djAodLZaVY1QHBz1AqqYzor3PTBfW
gyqKyBfkRf7+Z/y0YC2/Ap6ttNm8gLQ5eaJSt24RBHCruzS5qSN1YNy9IcLo3syCTVBi5f/7x1vW
AdSvrAyOdXJxJeGoqYmFHDkdNk7L3Y0j8bY8U469HWHi/v5ov7zIqG85O4/eFYXUj89RpClF+557
WQ/ePqriQ2Sr29aLD4VV34rEu6ycplqJ2b2owAGuKhC1MCX+tEaf7oyWp9m1dKAHhD1YxunOCE3Q
0A90sNdzVFj9Q9fiN1jPWutew8RkbF2Y/VDdY2Aq6+2Yqcq++/1l+GnZoBCW9Npo3i3yYvdkW1q0
EKu6jk1hOg8k2KDeg2/7+ffH+MWDhOyG/p9LQ4N24MkXuEwgCRij3qxxLbzYdk92YoSQ37tz9JIU
1ukPG79fntJ3h1veru+W+gFZ2xyFSbMGbNCv5rQ+jKq///0pLW/gD+v8ctm+O8bJZRtRz9NsmBG0
ur2N8bthSOoyXOVtZE34wwkJPtWnx6MwNtm80PpC+sPI+cdzWpweiBYgGjZOrQNTnAzh273Qmo9+
dpg9ikyTmt/CCw0wdQTlfUnpCYzI6YlHqWamTOA1ES47CDWT6ppBRh89RaG0cXYlokDCN6kEM00H
LPvemN3xKhuE9jwVuntuzlgqPrfwSiIfbVR5PZRUE6u4CgismxISL+CQy36fNnVzg5smr76SrW5c
B7pq0kdPzDCBNdHPF4xp7wAhyE3rau6jK/X8djCiQV7gCBzkfho87UV4cVvuWqxat41emoyLWlhN
zqzGT/pgKLYks5yucc3mZ6Nj2hu9NoKPmA/rM6O56tIAwnKVuPZCTeyqvZWmHzZED+usTUdvWFVK
iAlR3RwCqyiRp3aNpaebCa4ObD60GPG6YD9fEz6BVBekavqa4Urfxp4wDoVhuRBObJ2pTQB4/Vmv
vAWOExQXgUGcMqPPam4OqovNm7SDcmN00flgB8GhFqnaZsyQqD8b50nX0rnZM6PRL3RRWLfeSJzn
lMz32Jq6qxo5wBmQrNYAkCq3bR9tA/gxwZloPaxVRknoIKHe3V5D3Tq8tQxj83XXl8NW9RZoCTPG
/6Q646YL0mpRcecmvl939MWkzSRwB4XxaHcjYZ1woSt7cb56+ZmSxXwONZXUjtrIuXD5hizHnmiU
hoA9k0iEmyGfDsR84dcqemamer3Lq9R9dsqs/WhAV20m1VwKYH5rF0BtpE/1TT6i1+bJREuYjR/g
J9jhg/eGCxAVzMrrfFfZ08FAFAC803K+kMENVhAb4ypN5szXYoRY7uySlWlYoXlV59j3havpt9yv
7hrlry6AsM5vNhRQ4CuFiSE1zLjOVgG5NGVHDQD0w1TjxG5W3pRLXwmCxDpMohxkk2WsCTS1ntJ2
fmPe7LxATysuRDtUCFuXHxjjmFJkcp7FpTsLIMLamQHnqDKthhibAXQPRolNFeLdBgWqZeljMqIk
hrRzJhVE0qi37oLoq4cKtEArNGnPiKmup5J7zMKEkmAyH2azKYm5nKqDWxEVwx9C3O6it22WD742
B/K84o/aQdUb17EH3J4Q4mk991G5QRcntolQ1w5funXrTGI/5NT22XCejfVmzvSHzKwVqMGEaYEd
Lm0vpVY1huXPYE7iVWvnPfHQ9bupE2leMy2+9ISYD2yd0uuMN+zLMPbkWcB7sg5B83nOknMac2JY
e2Qies8uDkAisq+zbn7M7ecq2Ay9GB5LHo/i1pDRWG5IwSm2RRb3+6j1YB9raZHeDxoDmxVxwMY9
fEprNhi6y953Is+XWfQyG8Yr5nv2sUInOFaD7sCt7x5SWlvnoBMz8qet2Bd1gnaDCXp66FjaagUz
ptfqba85xnsba9Cg69Y7Q4gv3E2ImUJPxWVDViHo0oUFAqXXs7+6Kj5vM/tAoOb2yGzsWl4g0OqR
JPJ5owBvwiFFTLk2BaIu2ZWfQpVVvgPPleiMDmUNFNwYpRmVrIT5OMw7K4r2lmw3xeydEWbKIN2D
KGlskWz4gDjIq4m3yioYs/ZPIyGjehJzuARDS9Z96fOwhRYMABnQWQcXDnrmvur3iTmuhI3IRYdh
owKfD8FKleXQ7VXlmE/1IEYonO0z6xgycbSrB30KDxS78JD0+cORHXjNqgI2437q8A1fJQ7LQuiQ
MoQQb6y2gibbm9AhiSH/u9Z4Lg5WY82XemoifI8ToKhgfCicIAy0721Sv8vQvp31LNvLxEFJ0eFR
va6sLtgoLRHNxinkvRlyp1vbiq6TfgZoJId53hKXWd+RTDJzv00EncCU9BtDZBmIFCt9m2c3OFNT
8EW2pD7loXI+6eR+7GczurSK4KKLtE+MzJ+TUq0rxJkEq8gb4hlILmyRw09zfYNbqb6rNZf0IOJb
fNw5MO3Ceqx5nsLeE2c2atz80EyjdZt7NAjFuKRIkVNBDITL92HOgqeuKI01lugk2+RFPYyHgMJm
Rz7EDvcyQMBZ6z+svOp1JuvxFD0UXTHdmHo67jQt1y4IXQ2c3Uzs2jncJEBKExAknCi5hSXdOPDK
hRdSlgi8IaZVLf3uKEFETkI4bDXx3vbjk65GpzowULA2vRqCd8+dxkXQpM+72bZviBmsqNgBHjMe
v8KkP+3Y1kIHH33qBR+ewQGR2yprqg1aWhyRubVWU7Tuge7sYzSOHbStwKb9t8TDO+w9npKsKK2D
nhWNBRjSNL82AmcJGNt+wx52ozfOpalHl7RIdm3QbmZwR7iPgvoqVldxS0sPN8Aa1Ud5lqEEAARF
3wVBkFPfNVPTH7KoQZ+DcRns+SCTZxlGU3ZooxEytmVDKo7yMVk1kzdmvNC8okjXjeassc+S0Gw+
eWNqH2xXJxwNeRKgPJSTHtoue17XdChWPMx6su7gAK6KiU4OfVIHkfpM6nQ4P0jVl5wgmtLHuRnA
YIHxHkFJS6fYeEie9yQa4yobxHuom8V7i720XZeiemaleqUJDQ4+76zW90Zvug0NbYA9ntdXmaYS
128DvChLFqt5Bd4MOYzAH038KVYHXBbgQ2BFSwC6kwgQto1aeTm6k07svZk8arDQh1WuEvh9Hkjg
kkYCalsyfeK9Ubt9i/7UC6+SuZaf66YadqNnzx6fFHsMfaOVAxkiAlamr2KvhodtE9sGCxkFynPr
Vg6ROpoLM1iNF52hneEsuAf7XH6OMZbvMoukY5igAv01fn3cQsNwlTtQc6MCiStxnU9m0tWXoA32
Y1EOwDIiO9+5FZxL/lR4LbCikfTHSq0Ro4SmPwASQH5WtSWj5ZGAI6Yd9UAe84Ts57LL4xKncxg+
h0bJBoVUVtbQvCY8uoiSFRnoL2CSMLG3Mtk7oblfRH+aGcYZA3xV3nSD7MjPGpN3QgYLXy886E1o
kRCYBztoIOfC7uq7MsJVNFGs+11kpfu8j6KLQg5nHWkvglZjSFJr/tIk/dlQZOAPMVjkgXyAONBe
e4H7lGuAmMLC3M4Ib+gMjjYDb5qTmpWq/DmcuSpYh4kpq/g+rFnTgivMfO7emhXy++gevHjp51PP
/lClqM6qwsnvTKFUvEp5lwjW1VyybjPrLgHluNIcTT9YU9mckwTTPmfTeBdm4tYkqw5c/25wsy7c
Z/CQg6zb4KMhqYmEP+c1HQj+2wQNminIGiK5MWM+Nl1w1uBeugGL1SL2tzUIq6ksmrcB7vVTF8jm
DsWQDj6/wNjQztUD4fTnk6byxi+H6i6OscoZHUk7aeeCia/SjznSSQhuxueqcnNM3lA40EFanyI7
gd6lG69uH3/NATJeYM0JK5KpbFD7br9ICYcdUV/mjrRBfRul8SfTJHi3QRPnw0tGv4OCbdUP2TmO
Ovs6zBJjZ9tpv7IU2/F2iq9gzVx0jbHxZvILPLcd7msMhj6odtQ/WoV6rIxfnSZaO6pyPxrXoVnQ
VeF13suDQ3RiJeE/2e7aYZZt9aW26xL2A1ltlheDMIs9AQtq68io3TtCIilE9O57mosBaWAZ8LVq
Xt7HdRk5eIa8heEJTjHDB0HuEAJWG97/zkupb4cq48NtMPpV56atSI8em2DnjA6eftF9jElJw1ef
GmTi5ajnu9TsUKW5FCXvfYiWf7Chjlt1NBByxk7IjsM33GZLsCPcTwCjd55XfkbrF20Uzsz8ApXp
sGINmfC6B1F61oBbv6wrNllR143XILbJBbSrsdwmHu4kp9fJkYlTPWRARr9w5QWR2lTC2dYYZUix
YD3FPtLU63EOig9wtdpZg4t0o5I6sfhsuhGpvqSXrXKvoTFFiMvGSHOSD2YQMKBx3oqJgWcXxE+p
F8ArHNhRTXHNIp5GqtpmTU9uGQAhsstxsa4QoX0qLLSCVqldIXv8KHH63yZOV6DtH7zsOo75TO47
ltEI8uPAPlR0tGF8B4NXCJXNKF7nwfPqA1VzEJ4jlayKC3yk01yysTcLYjPs2LvzgkWiQYkJKqwX
UmXrOCBRZE80QzOuSb4qanyZfDO7yzTvXMZU4DU6H2c/v20SHsxvXFSuuWXiooSPa9k7w06QGYeq
siYdXalTBAj9inbYKyuX9qpJOs2PXEds+mwypyeklwbMRnvgByQaAkPmNyHaZumuwIjgKgmJbg2e
MNupeKdbUOp2IhIJfPGe6ANoxaRLE6eMSQDwc/Y4wabLNsM4TY/091NzB1rI+4o9T3W+stzqQhFK
cOO2GTEDTti/9IaNVDacp2i8qBI1HPiTQvs8hDLMd0nUyE9RPsO6mMpsNN9gFns3lB0lqzIGHvOa
DYk7fIp6dHlBGGP9CmJtkp9wYhQBYj7VQp+oRjcmYqF1wqvSnHTbZ3mqWJLyasUnqbuoykjsxwYI
QVHOZ1pR25xL87XpMI5HNgJ4Eq0ptPCc2Q0YpBTJ+VNZqL4/px2dFeicTW+Xpra3IzCw7/YjmUY+
DR6yVCo7TDd8vAOHp9G7mqxuuGQG/zqI5LzQROfjUTfaldAKwKCsbOk70LjmMRZDdFE1E4ZTJjMs
gz1kfBs7y/gYK9Me1K4KHjTvPo6bQ+xAjsEOS/LKGigU5IVhy4evUtFViTA3seBz1PdkDprBAS+w
cUFpHh74mhKGZ1HF6ju87cRizf6IsW7c5I3p5vto9klDBXtPwaa1wg8iA4ig3et+a8TyIphACm2L
TqAVN+fC50JfIco/N2N7U+kQ4psny/08zd56bkS8DcypvAJVBPsK8bkT7JN8DYpkRvVtX3WRXZK2
bvvufMMBy+fBENV2UMnnNGG7H844+8XlHDw10tfQ7Vrj+dQSVB8l/4e0M9uRG9my7K806t0KxpkE
ul6c9Dk8POZQ6IVQKCTOM2kc/qi+o3+sF1W3ujMjL1J90UAigUzJne50ow3n7L22RYUubZsdaJd3
Ch7CH9UMKwfe4E3dJTdxI3s4TixgCLihJHX2iN2fpEoMthPQySyRezUt8kdH12DYwMlGQgv6pH3K
OQtYGQ8ewSKhas8wcYwHQ9eal1Fvnusz0vEWICx+L+o2K7I59VcKuOjNG+JL61z6VdkFUYE9V9du
7Yb8F6Zz2xO7OiQzZZfLLLwmWLUhz4Au4sQOUpXNXizedawJNhzODQRR+E/vdB+HTVrW/oy7p9e0
7ajgPS4zLOFEJb4c2R1yhxwD10RNi/JoeUuTb5PWXoNL6hWQm5HE2kKOjO9nCdlkZ7ZV3F8KS5xi
Xf+Ko3z6jtw5CypdYKOKRuAvPgOSw41T2t/KTFB0KSuKMi31+PLGzRKyW8SUx7CY2MkojLiIlfIZ
pTPIWAo6RojgJyY4l+ACJgOSac2nfp7O2RChQHbK+g245BHL1MgWzhymcVtFjPhbMcOqaYb4qUFk
Vm9Hx/zRoT3Gwf/aoyKXh6LoY4eSFSBxh3blrVaSwFqyNm8znpMn9qTRQ+/VOyu3zWgbxqF1RAFc
+MsojSt+V9xtOR4tF/hwoaYnImTMDaWvBgitG45BR4SNjPqnyS5r+x3LQniTZq5DBSSxfFIANV9f
AEqam6Jjvit3Mck44jhY4pJlHUDkuD2NlbpVWDipvHmnQdSk90lzW1ZSC8i27LLA6heFh2sQFhR1
okYMgjALYWU3YDnI2ukjIMP1UlqXumkH2g2q/ka2CzmcMzvtk1MWOvWEDMUdxYRJ+LHKp6sqATMs
brJwDnOqn3ke5+k93Gj56IX0hXxSeWFKg1d+rbI0vpmEI8trVkp4Tl4/hUe8ua0eboBPNmLjhIBy
T8rq5I2BxMrdgo6CkIp4nFGWR0QjKTa4u4zqBXTKJSuf4swDAY+j/rWKjbS86WK9EgRk5Y2+jWw9
G69zqKJ0v+izM5+0Onpi+4QB0RMjrCxzmsyfMpuLcdtlnA+V0NNgoGB69OB7fw9Ne3zqWPQ/ctlm
Yo+rqLhfcgfaulChFmR11nB66MxpnWoKRLMLWhJiQvYelNLv2djLs6el0SFcMIXAf+srjIQ5Spgj
jjoS4VyN9sMu7ZypKXfUruvCeqh7Jybwhh/eY70DDAq3q38bE8Pk5CXMqSPdh5g75viNHCJUQNou
Dhfegr4tNG4s+HZIVzuuawoDcO7iO/ZQ5jM18TuDhIwD3CXjDC6KNMqCg5E2GIIY02xMTxEpqU+p
YmRRl9Cqzi+kck3OZ1B2tkDqqMIfQBPXI06KDOtlI76RWSx8Ic0QNJ6aRhI5N8wA8+Ff6yow/H4p
mmxLArfUnE8tKfxkC37qsfVBysHPBbrKHG57T+H0m67P567TeiGaerZm65IwC/NTg1GfGkyyivYF
XYXeJ0yx9iEKvZJs8MqhFRpzzMHAUjg7//4Lfm7N/LquhV6cNrU0pLV+rj+0ZmIE4REER+BhRZHv
ZRtlt2DK6980qT/3m9arWOjbbGRMFv/6dBujXvQYTbmNsWn7Rqn5UaE3u8Vxd2Vhq2OPS+Q3zcTP
feFfV1x7lw70HiR2nzpcfaxmo4K+75fFVcCE6kzfjq3fXORzz2m9CI1Rz0L97CAu/HTz2FmWKOpW
qWBypOzMqWvrKWMD9fw3v9I/uxD0H4++qGkZf/EV1rluFvoqxDCpIcOU36fYq2+zoWwekjD9TUv9
n1wMxKpGD1TTkF5+1quRSWnqbt5zMcXpkK0H++yuan2e3t/cP+1zE40baNFXNolIQcGOMuzPo086
KRGeFJR99cW7luHObp/DYluzOJQt9fJk51pHMm3/9bvJJMdXROqEK+DzF0xaD0tLyLkoh9YOtruR
hKjrI/HqwDTCKhW/uaH/5BlDEInZwbY4VCD9+fO3jCnStjlwZ9/LopRyrew2g6lt/+UHmYtggcU9
x+38zMa1JPuFMeERczRKEX2TWYERm/NvfrF/MjY86SD1QMRnr8qpP3+VgQ5rNxrcuhJHpHooxw8z
fmjzl7//Ln/x0TIuuAyzIG4UzLmfm6vSDousTqfG13NaZWn20iXjN1Y/dDv5yUjTO0Q9O6h58JYG
+NSte8hS+0Z3Bp/S07NecptFByHPq7w7Z+z+9fHDg4hglPa5g9Tw09wS9yRPAR2HkcvSS5YuJXs1
1+WRbFkNNELkHf7+dnyWMK0NZjJQHIfBiobZ+jR7aqNjVHrNU+JCtvUi8L+ue5u2HmfRmaDEfjfH
7Xuf5V/+/rJ//a3BmqHmXe0OPPErJ/qPS0PC6t9kTsuDXxd7Vo5gIhrc6uyHsHd/M3j/6aXMNXuU
p9LDevDnS01lk+lqrVQUlIUzukKrO7rlmP2bdWh90v4oEnBW0QzKUBY6z1r93n++Tkm7y+tq5lGj
SSH1zEE/EPuuLWCBiKUjoIwd8m+emL/If1cqtmH+0uxYSHd+xUP9YYV1STtohcPKjr3QAKpLNEKs
EX+XDLTK5XOnZW9d1R0i+hqN5LyaUbUz+geyI5vffJS/fHsT3BsicATwkLT/sooooXUzGRetbyV8
W+O+GqVPq3BjtBzT8gPxNn8/gP4ybtfrAf92sJHAmDQ+jVuLPpdsK52uwTa/68/LBhSUP7/2+7+/
zF82F1xmnV1X4blneM6nx7G0KSDYnBt8yuEl5vWGYPBwfqgt8cQmNPFdXQX/f1fU/zyMvNJwC50m
nm/nH22OqyAX9E9oQoh+lxa/XSXX+/SHUYt80FwlQUhy2SAyv6+/6x9GEFKlpo9cVuC6Gk6aHd4a
XRHUnFEpj1TRQV+8XVQLcsHM/xow/5K98qkq+Od/rq/5XoEAATbY/7L//d//2v+obr8VP7rPf+lP
rwGk8I/rBt/6b3/6D2iWST/fDz/a+eFHB8nuv+2F69/8f/3Df6QtP831j//4t+/VQOmId4MJ8yeW
xOp4/D9WqPXt//Gy9fP/x789/K//rIf3PGmGH//j+w/e4dvPNvkORubHH3kU63v8l9NSJ37ZZsOO
xpM1F6k589Z/8Sg089+ZNFcfFbm5miYNXvPfOIpflP3VWKWvj6MjGc//wFHo/67rqy5+JVjorssa
86/gKJimPz8afIBVzMZkB9Yf59OnR2PAtE8UXL5PKpBFsG1GC7X1oaelshXCNg9mK7/anVHvqSMN
X012JrSF0HHUrle9ao6a4PbW6Ro045S7KNS8l8xM3o2masNgofoV2Cqx90ikNCjXY1LifJK07w2y
nayC1sCvd5zIcgjEkL/TcKMe0PUxLDnHrV5jyvTJcTbL+iiHenqJrLq/aSwjezDH1rqxtTlju1TV
vDrFu7M0bXqt6sUG/UBk00SHD5VN92HOGu/YWXp8pLPl0LVSxmW0iTZONF4r54liUZiXl5zqFDlU
/TUmY++aWMNHSlTTrZMXU2Dnhn5MaykPRt59FFEoXpOy6K9VXzg+zYnqVZAydRtbUbkfUCoeC9hH
t0Nfdz8TkbyrQsTH9ZVi5B3pzltPYhg/mjacz4Sv5DeRy0eGpYdGZhLWTxCOziFJMufgLuk7dXwN
vo2RXVt3WQz/19eg1WcfamKrX399Snces6uk83iLIuJjTHhVBpMnqmkqJyCCgwrsxwE44EpC7q2f
ZirpOA6gyv1YH/vroBXyYHVxdrVoMlAgimlIO7zD5Fg/+VXpYWsgQ45SiG7NF9O0PRnQ2TPoHm5A
Ecud3WNdSQq+drR+8B5dJCWOFjZcM2fX0bTBRVaMuNuF6seVNc8+AO6R52Gg9+vPdp5RhifA9qAI
ZN6WbMxBozQOLkbKrB/FwHuOmYF71bZEam1+/XgNiPhNWznZfr25KfqPAxxzgYJuJpModXKwvjlX
NMaPok3f206AQW8sxD7c1tLoHWzvfOVy5gaztr+TS4jEg85rAFLI/kkiUvvTMqPkCEzfOeRz7KDp
6D5IbLTJ/c7m25m47K86KCdYA+oWRfd4V85yxEhGD4W/+iJDeUcoEvUm1VT60XETouuGsckf26Z3
tmk8IhxNmuys0YXZO2okScKl5/GC8qXFNtvKq0ULZVt3hkvQm8RXb3sVYdTGWO0wZItA8NgitJLs
F+opPFOqMC4ZLYoAiGn7BnSQLHVzSo6ekbE/s3ANxE6/9uE6J/qAsmYdSgegdGDpVXhwBtf4wATN
0tFzzof+PfTVtghbjgvV0l36qK59t3L7Hyk1FTphHnvpaPJIymkRjbFMddeRAe9WDug/byLNq1gM
a++YmX3fyNF4rQd3fEhNaOYtjr5mQyw1CemKB2FZbLqpuaUdIjmPD3PkIB50jOG1jYWGcsokxSsb
GhVUDeHrna0hwKKGudOKZNzYbJIMItzsZlvpo07VtAnhUDoYcObeuxtkQks7Jb4Pzqh+yWZvuaUF
gnssBL1Fi7iHNSGlPzNtxDD4VAXV0lOHWMIm3ITkfOwTYyE2YUztW0SaxhVG5YiKPYQ84w4S65yD
cqcuco4WsFkv45AZ7wWX3c1Tbh2Hovo+OHb3oDFVjptZTdYpLyxr65XerZ1Q6SqBkvha0z1pJb/t
dszKdmvI0NgaYd3wCUuCcRSPBPYc0roT3TwKPQ79oSQWTAnzpYIjcRcPGoFKdpU847xuT3opzPeu
Iwl6k63KEWFL6pVF02enotNtmr6Raxy1WnteIRavXu5Yr0Ntn4zFMjewOjFcJmW1tUVPMKQhkNho
xXxIlhEg6qpoPJllF75YuqDbl/XzgbpqfzfY8XBoC/wbm3BN4xpXjNeY1tm511JxsaGoPBAzSJ5K
WK/eNjmYwApHkoK7VCy7egAxj0YoyT/qOqTfBDU3FtPBiDUnmCHUPw5d4h2oIs/YTnn2yQESKWjU
iZaUHqPW7IhAPGp9STelnTBrTrGz7QbZ3nL/CXcyQYH7eZFe4zkpdy6Be8/RSJi9PWnWKa5kdBdF
aw2ZY0zQWub0NhlOco4XOpKqGzzqsRFhJ1NDFzXT822sU2kdkJ9tZKW3zoY+4bdl0PlOLZJFOrR9
IBfxJVtCOHATvDseFSCIpwUM/IV0F9Qgra4fh3Kygzbpiw1osQ4gjKa8LT5Ab2sN8SEy0V3IkCxz
ZQ6XNnWnTdXzfV1hUQcBKwr1Th0lFplDHeZTzyNqVee8KAx0QnN7yRrCaTZaEoHlq5WhnePJa8+I
cOkFa63OgNKsBqB4HR/YlIzUVxFgzl44Hlup7NdWQXMTJFZ+hzTjrtKQp06VybGtauQitbe8SFgA
55le2fpIGLdOHOlMwoCFTr1G63BjI/8k43sUcISSbj5Yi7COk5agxJ2r5cBRWm11PcwDG2UPfYDQ
2eqLlt8CXY02NPqRrvJBtsJzmVtlxQPBlv/YKucEGNA42dAVrnjWceE2mFvqdaVivUuPemym9xgl
H3Ksyrf0c71z0i/ZxzBCwqlCawbRVj6FRc78rFHjqQ29+BFpc3mxC2/adDM17TA1qx3l/+quyLvH
IpoTbwP3ztkVWTj+MNqo8BC6zOCWmPA7nDSFfnZLW9zLwk5DWhK1cwJfqm3gWTVXmtTyI3Vt50yy
Tfyi29ObmDvzLGdFXFZoor30rKS4h0Nb3cwRk5pdNQ1oqmVkOCbVgyGR1vqtRiCpjtHh2lfN/USx
bq/X8QUYQ3OfOBX8qlAw2lsQrRbvv7NEcTcI/BkJ6ORHYMJFkKVi3IdxcYVG9pIR+XBHVp4K2h6f
TAjcyI89h5hCMM6LUVx4VhFiNwzizjVPI1BZDv51cXXa5q4zWADAPz7FKQaQYnlnBzuTfJHE+MOs
r7TzGaa9a2yhIdIDaUndhQbqcSLLH1E/a7uWmtu2siZ5KmaAgGzThC+9vnuhMeicmWnKrUZdaVcN
ayezztQ7+vJqbYVSzArdpL0uFrkOJEqY164Uhu+YSNdpi3v7juD6jefFy8/Wa0/tKNWjZnXhlRAm
cWuVrtqawIQRSBpzUDSsc/ZIGE3awOm06BAe6Nq0iCNzYxuPxrxLZ9vYIa0zvxsJ0pM8duZmO+OC
2eR992yzuF0KKlNwcmZNHE19IOyurIQ+8tTApHYLuwnmuZTP7lTY32dtynclG1/fcrp42yFYC2YI
Dvth7tFvulikjWrqwW/ScJMD0CvaTKfYs2j0AA5HLW0R77cQuQEsGWUt1ehTShrfvqoKFIuoIZCv
o3VRXXkrBPOEm3T2s9EXrymU7u2i6c22d0xxtAsSAi1rIncvnoutS6sQSaBBxUWR8GaL8X6Cl7Uz
vDVTiEkRgCQiWNEwxUUk6RyqUsw77IEaYsXeROTX8qDF6HRVQ4pjY47DwdV6d1/PabIXZiM/0ADb
+7Tz5o3sDLKgPSsMwFAvZ0vPlzsEJPRYm+Z7ZJNeTN7t184zko0JivseL3y5N4Dp3lSzyW5Yube1
FV/Fwt5Nm2LY8V0pH2epXXubXn9JnIRfDTPw9nQVFMyOrrbKE913b1rMt5zV7XsYz96xrBWjC+K8
dizLke6VDGfOzFYmjAtgXdpa2sr/CAw1jGeCA9ujY+bGHU9sfdQW07q4dWuMm4bYyC8SUcoNxoPq
FpZzH/rzbE1PCk7qt6ReRFDrVXzwFqaUodM0X6tUeinycTm7bkFsZFsnoFiTbiFoV2nNA/S6Es2r
wG1BhLb0MWOF+9HoVLVlVQEabOrIWFXUiIeBR7TAO2+E77CzwwN7wu7FCiWwXLtbZqhQnfnMqdhC
mW73uxAC7B74BpaQPs17AMg1wtzRqyUWNgnhuyVq4l7FXulsDDtE6AmDaiDa2qnfDbtwPlgolqOV
KAX71Y7iO1vpy76vGHmx5g57wmWdlxFu7Za0krHaSFVpl8jLiyPp4+ldQhRpgcqxk4RguUZ6iTPr
QkMQ34rTLSdyv+OY4w6aYFpeyBg5Kj2sAhGtZ2NlDybxt3XxLUvpHZOtq87uVCZbRE94DW3cI5Ei
QXGOrC/kfc/+KLTngpIykA/10fK/tmgR2DNWM5M06/TNEKIhn4jxvRZL3W0bBxx1nS7bplUDqNpY
3ZiIQW5AzX1DC4cZAArcanSDHirYrIcM2g/VmxiGqX0Tcr13s4YzTC9f5tmhCzRmZCraOFKGApBZ
3IgdbHYCY5V1mdIuuZj6Mr5ndpvd5vFs/gRlqN2PUZTceHqaBEPpsCmbYadPhqSuPMt78pG/ApxF
dZSo6DLxvAZLOoxbKNj2ie5XdCqbXqxwYj1IhuZmKjqUvBxKgzYyq31NXjCA2iE7zI7SXvAsoWZx
ZsTAAgCipfc3Kps/mDvpnZaxi8nB3FVtnG2lVyAZ8F6InXjKpvmx6K1i15M87qfJ/FSSgiLbTsL6
H5+nwnH9jsj0t3qMl3NVpM6dMYfls5gQ/+qO8bIM6g39aXk3EJTGOVAjrIZH4VLXKav58IHlBSVD
ob1PoKBIqUHpSJoc263WHvyxSPNdaiztsxRVcUPmQXes2O/umiV9pMRwdGC3bsxszL6AvEa9Py1X
KghGMCXt+5zI93LdSyXCeGonVkkvzIKMne0pLTJEdVb2FfMD6mTNegxH8XPCtjkt1bWS01uFqGFn
T+NdYVVEzjrdfAOrT5zs3g13i20EuaHVwRLGfP0yJBhVE6+aghzODvBmhEsNsw4xDVl46dbrMv1i
pLXaNotZnbKI3SS0DOtEMBcFC7PO926UorgT2iaVIEPTdCJ+DMfOtrbRBODGSPy4H25WDeP3qXJm
+uBoB1GSakvgscgFvTdNTyJy3LMLb+IrDFVEBa4V4ZaITo0E5dt7xnfJynUac3dDl2Hn5tUlswrr
6jXET6TshX3KQD/n3kGDOxvNphcI+cNq0XdhiOyBAKFzantfSTF8XFoTsY6nX1CmnlWifo7W8N2I
7B2l/JPugKHW2FMkveXdVGV4TirWTSo5t7EX7nPKQMJIz2kzMbNhHNuiLK521AhfylychZc+g/Yc
L2Y9i4eaGGVf06ufdpZiUtA/LLEcsXLHQaZxkkMVcjsM9QjCl3rsjAlsi1zotUEinbC/9Ym4Iy/M
wrDDMucOHqpNt8OBMWy6nEZDAuzuUbFIZgyIDVvLt8yFqIPNzNzTdv8yyjIAn+JuFMfCCFchjGcE
LGKo9qHpXGF0RxtMNRahCcUQ5D15Hy5xLH4DIpEj/fKTAQ4oOoXfrFVyHxbTSx1ZxT3F+WEvyIRw
pVFTAMifJaFlRMSl2yIByK43L6L3buohnzBjDT+oz5GGXM9veWl2YhN3xhPU8Vd0Tct9ncq3qiMl
pBm7L5po7itL+1GYxWvjee+glH6mpnujCk4uBsBiw/uJjvno1uy7dQQhJAj3uT/RxluG/luMzfmM
HYTRRurxzs67Y9Tb7ZdaEEFAfyq79nQX2CsiEnKKKt3icEeeH8UZG80uD7LcJgWxbbwDK14N/rmY
92YeBwB9Sf4DNplbiFnq4jR1xr7F1VCUEac6YR+aaPkol2ny+TjgHpvlnIbNGzfzERH6AczzbYl5
aRvnZGYaOcvqcCSHyfaxYFIRyNr8kK8ZJ1gl7Gs5CJ/8aBSao/ZIsA/Zso3ayaTG4yVlvasSz4/A
kJNG8hYRU0zNk2NT7tz1ebivvOLkKvvYIoq3OVVsvJHwY89uT1OcvOQLRsY57gjEib7ZqcEiIg12
feOeYlP47BC1jSLU2hGfiS5FOTX06vJeLOLC87DnXR7sJb3qMFORu1u3hIQfe0SY/uzmr2nUPaia
hTKszrRVhO81Q0CY+jNhMqSZxYkgTpxqRmfG9+hAoe9n84s+xVhDwqtJAgQ5bXKfo+yl04zLKcpC
38XlZduIj4zS631pD28kaJ45DzeY1LGe2JUWH2qmsv2kR0Rldg6jN44pCVe1XPOtc+db22KqzLKU
lE5HuJ0vMr1+6Gr1TJFQ23e50E4ojyRsKGnuifJAiBeWafeyiLLFFYJ+5qS8ctWVuylYYIdZMRb9
cqmw2B6HSvY7lQxkCSL6DXSqyLgbKQ1t1073iUAg70euK/cYOmRtFHE3vfcVUYEkqFQn0+vUhZ1q
+TFnZv5KPmx77LQlOfUOlWFqBJNNLM5UlI9OSx592BXaGyU280CAqn4Hkal7brsUpWG7CFCxqeRY
3oen3MGlQ1hrMHjdr49UvbAzoa1UcfzRGo57BDDNwVz1PxZN5GceW2unHBQ62LvmXYhL7c4dEDMx
T3QPnUCYthG9zVEu1todUeJqqzntcs2WOrzMummC6PTiu7jhpGzWmvclGwbbJ+AIKqqKmxdHxeVT
F+fZtwh9+35CCLyLkT6TdUh4tASceq8SwaeHLprsgd+sYep12r2lbRwG9q+YvlbHTtQpPSeTlWMY
KYLjPm8ddcNpnYJDh7O+4YErSSXYuDWkiA2uVyQtuAYeHb0mYX5stDVyrjl0VpPvEGtZhyYtTAJU
lh9wfcILXyk8plWndrAI2GnghaGNG8nkWCZjf2JF6c5EVBDk5IDSo21vaF/sdFQXDh2I/Fl8dzN6
rmAUOmUSI8oeYm+eH+Oqio6O0+Qfw9A7D7HVfUFVohNeNYhLwWEwKBO28SEb41Nd6vc2Un2fdN8q
sEky8JuGikbLB/q2+loeayR+u7ovMDsV87RnGzO8LdQNznblzn6pF+3BbFrhD6vnS3e07twikHpu
mo7zsMaMjW8kviFjQ94MrH83OLzNwCRe7BRl8xFmGpWbweqOblkPRzIQXJ92t7jGMv06gq3ezHby
iGmOeJe6ufa5jG5qCYW7d8unxOz1B+WlOrXmEif30JO0QXDoQvFLWqim9THaWGZaHvPCS4I6W7Kb
1q7I3xz7/OAUDfYyOFTFpohLdeRtq+9LpoZziDuVE8NAume0/rBtmbanCIocfRXuAyNzG4W2dhk7
xNSeOT5GNKC3QyrROjdk6qQEdB4xHqUECqbVNuoIOhoiBPAY7sdNQgheYE4qOiVprn2byGlh1cW7
Gq2zit7b9WWauCqHytHX3MjZAo9Nd2E59Huk6+0JKTU+wMmyrvmsnoZ6nh96ggRobcrpWM2lYrcM
Hs7Jw3vM8C4oXZgqhD8ThNX1VQClhySCZOQUCl56767F1ZRqm1/HRewvaZw8MHL7j5IQyY1t42fL
U3omNGycAGyKtnMIYA6HWj0SWZ+RfZsZEO/GEsdEOmxte3JOQ8qvQcm6CtBD1EFLIHqgDEzp1Fpo
mxC+das1VJjaMG3uRSbsSzhZ4Y7Pc6m6DNdYZhuXtDSKG93Nvpot4pV+NvPjEKpmX0uHAgpnrmLV
MNb0DU88v/qd0sbhqjLiL/S6h0pkjRmQ6TjfWat/gMxEf8xsNOmlWR4SiEr7ZJ7eVSvDoCKks6Qy
uUTnXkySzJBMfURpRx4DfiDtNKux3MembE+VbJsLrah0xwZ1R41rq1TT73Rz0Nhvl0ug56UWaEXv
7kQkrG051ngSw1DuJ6oQZ4qWcqvFZrJLreyHSgrj3KfxdDSmetxGMtXe5VS629YypiCOkOCVFhqP
1qY+W8vY3QEznk6qLgkmHReo1swNuwkZ8KYVDfN6PLgXajDOM17L/BKFtR7AX+62Nb0gP6LW3tY5
MLGi7Z4QkfZgFhpEsDbueJiC7WmeDY+8rGLIj0R/f6PZmO+bXI4Xxd/2UQ+JbSoc/dBl0npKltrd
oEINd5Vt3cRrgDjr84BUP2uyDQB3gnhJoAlMrM98SQXX3GsnUmmy3sZWjTJ+k9ddxA66n5NHRfjy
viqscZM7XrKPSYfsMInX5b2TmXSikBU+a4qumdZ5y0EsXv9dIkUhAW0Zf4iBTqYmFP71KacpFtIx
vMz10uy7KecYRk3ljigYqhWOgwYbz08AMMI42tVifNGWtbza5cWLa6mCuquZv9icfIJcUn/mY3p3
MyEdh8lQ+akAjBUsnlLPqlEfCRnit0XHXoa6vj2+1EpMt3WSIshfug8v/tXF5U0G0j0DfXBkQjqI
Mr8sPOJ3csYfnLVa+8XME+8OfH2BT1dayLNCZhm25kYmMURHejA1tnorxpkghLrCi+oPZDQxINLK
2+hQ6g/I5X9ObIqotxLNErikqQadVvcnsDrTS9r2Hf6yovo6xal4rVXfH0o36k+D7ao3SSLMvdY7
WAsidIe3Ru3+HEusxxtBL/6tcLXu4njKJO9bkycNbT6+vZabCZOG+c2hzNHShby0UV+9Ksndozn3
02vp+LbzHHLcpMFpTtyBqI8XWmCCrs4yTtoHIlSb1gxRBRts/e+N6433OJ7GYznPlL+EKfeNTgJO
ZUiUIrb07rJ2DMmsj0lWKpJ2+InyokuxKCo7aKDxPTeODjw9L0UZ5AsVjZiho7t03S1nyEO/1jhY
tzP/w58Vt2iK5zSQRcer0zI6ZHHf3MWWp1+VR2y95lBPHZiTj4AFzC84eLHhlRl3djFqUqfX7+uh
o39dtKH9UoY0RTdDvn42aBICJsVEh3ikIHxZdLB3AVgSXIeqzd9VP6YBPaFwYzpxQdqE+lijIwKv
yPn4mSJKmjZ7fapGIf3UHKJD5BTGlUnVg7LOZ5FOCGZBb9vqfbZqA7u9XTS1uOcy/Vm3WubyKJHu
i2Yw+iqa1sMG14CDT5a7UvJd78KOuSuoC/48UQaV3T6flztzdOnJGe9Y6REIVASEDPs5Q3/uj1pi
Hqj1GeTWNDV0Sby322rtlUsjf0ehrRkL/LVp/Agp7foetoeZWo6nlW+02VvrIZEgJi5kdTkYUkLz
JyFog+fTrY4bYqj7ZAzCPOaioTaP7a031emPhfy1aWelXZ1fc6sVwehWjnbGpr6Y2zXtKX7Qc0e/
1iFSIncjJJnGCBUqte3K3IKLXS0552XmBXPZLcswvYRUUcLHdkzVEAg3eiCIXXdYNxtp43QdBSuS
PrcfuqbVdGR5giaO8MXS3g5pDL9CxxjyRZIh16yV7/xl4dTDatot4rWIltF5LW0zLXbEVkManiuV
nfNKZ7cBTsZmIHq9nbJcpd6X0cr09kKb5nnQ+ZNlFGH9DWJCudyaCpvBfqrc4URYYM/61odSeyEj
XGirt0c2R93TojkYc/BAFj/L81Ix7W6g01hbpx7SL9LqrG/KUv2tIFINXngSIY5fLGBMG5w4ubNJ
8HVSh2jIskPY69NrwjtCWZCJ9OAwos4RMp1A43yK+dKl7RmsNb2dl/eHrhHnBbkpkFG5tLt44FxE
CzIlu51Yhf2cF+4dxW3mCFKRC84yI3TTmX2GezJN4EmvhDZO2R5knoQ10cVpuh1pf+TDntJHSUO0
6psbvWlaipWpnUO6yyZiSujcaSZpkSpNyIVCtYD9uIhhsbTloC4xH4Mcc4L/CKNDdY7wP7btH7hy
O8r3Y8VBDjt5FvnS8fL33CpRula63nzElmP/b+rObDdy5erSr9LoexpkMBgkL7qBzlGpzFRKKs03
RKlU4szgFJzeqJ+jX6y/PMf+YRtwAwb6xjeGjeM6pYEZjL32Wt9yLyLXcbVWlEB8e5B+LhZAFUyy
/GWP4ayYkV1/WdiEVVnzSD/0ZB/xrM35ke0pvLgoqtML3U1UlpjRCofbiq+acSuCUlvZ2PhXWbQg
1Ic6eZCD8DeJ5HFfudqPqf2MXavYdoKD2V51+GHXgw8shq7tsRgPZROWFAxU+UIVeVVbYbjrSM0T
w6UyBBIq+2qf9pENnz/qxqN5Y0VOeXCpDduFlq0uKCLd3tI9QBhtsh0JuniNOLBfkrp/4pbs8kPr
s9+MJ1W3mrrIbGEzbLnaqYS7RfHCHe28oBtQu41snKr5IJ2p3VjEIwBsq2Gtm6l64KeZssmb3yxN
0wZOwgdfD/Y6LZDQuYL0a8u4v9hHcv3V/WvDm/gkWYgnVLHvMmV9GL147Nadhx4B46s1HBY1Ryfx
jnLvjB3GhYzJBPX6OCGCbIZRRSdgIT8owy7XqQwOMo4ADXlMSF5VoUtoQTnlvE4WVI9EQ0nySXfa
3Kiafk1yh9w2QzYIyxVXld1Sm/B9JmxGvtkmhyiZrvn9AbXxeMmWKnhaYkkDUYOiDqsdZZRjjP3U
1p+GnhhYFbyCEAZMAYuDitkJR3NmCMaCA9l2FNwsPKiciFWKCkTXd3VHGDN9rVmBICcBzDjVZHef
vMErz8kcP5cNl0N/rl9ALuRjtA49ODNrmfPzXdXZ7JV3QeTDl0GPJGpq088DraAV5FQ7Ki9grHpb
qZ3pHtFguF00q0iuP9TQ9JRoxtG08pzi6JvxwStxRGbevVzom82Kg2XbettIGns627pHHCPVpLlf
lGX7EEUu50Du21T59pMmxzyP66INH6uCbS7khl0PrmzFwvRkByGpycS5GBs9N6xUvcvlAvF+Echt
VywKCapdBRbvB0HuZlXXk8BSO5OX96knQQk+msnO91WGiQ7m3EKlWc/VseliuF/0mWbEX4W9iedE
8DuMs/smRPJM2n4f23X2UBbqGBP8AxI0H2KnoL0ulQeI8K9SktXvG9yfXEDqXVQXxW2YBSh8jtEv
7ErHnyLViGg9rBkRpK9WneRHivE+ICInj1Mh3idNE2DfwWUOR83abLS7vWppNiR7XzeLOMyBp6BG
8Hayo8fWGScMy/l405FT2hNDNr9DP/pygLttuqqcNw0gjnXh1i85C+TD2HnBHa5ERLglKU4Fgcrr
wrHeuF18KCx32gGsFhvhsWGE5bV8cTKlCMG4KxQs+FPptfauQH5pEXlWcZOqrUqmt4gXlZkSfZJW
gdIR/2SOeou6ngoVBxuKJ8dnzwPel/QgDJZ5sFYdTPiLTFk493L+GUwMzW6lGADICLuipM7E1dWF
YAOL6yDRJO9ztY06jCXDNDmrJch++iU1Sqxj2XkJg0PHA48huN+tQev9YG30VVjQp0bqhBAZs37j
z8s5oYvrUM/+syX9iRc+NkI8OKwibDd417nw9xRN75rZu0H9sNZ6kh/ZAIc2bS3Gh++8Eqe2Cn8F
BqsK9RIL5hmcxWVctU+ZYalEa89N6Fhbp413xu5Rva3buVT3IuS33hHgOczaFXdzAmFWDJ9Z9kOr
7JJbXI6aUG6Q2Y6UQ91Jtx8gnVn3AgvxTdnPGGjc8tOnqWuu43PX6eitHvRr3pfbOW25KI6s2xsb
uEobRb+gJe3SoZifWk+wj5wfaSND1gr8W6dt7xKxQMQydGL54OryfBPUybfdZzQF+8g2wFMx3iO/
Bbm1S6Pxdi5cj8sWuXJXetzQ6aIEB57tcKeQoAQahZwZR9suC94mWb9lrdOvUzeXkspySCC2nE5T
a/M1DuFOjbhkOl9cGUjCO0MduC/J3F6ESi/KK56DODiQoE6BSZSHBUGKMWRg1ho+KUJC7y2TcEuF
4p1H2x86UPus++S2p9EWhttPl8tf3lj0XnUwaTxnP8Twq4oYMgT9Bckl6uFLiOwl9pu9G9e4CPuH
0NbHzqkufgqjJgg3qCU3btrfZbpWx86GVUK4sOPmM1SGga4ASp/eSkpPV7pi/Y9ZduO3SBiV1s9J
AAmkktFDW4zlVlP9tHTytjf572wQdwCpj4w49MkFVUYkX127a3nqC3JVRWDji8mmT2fKuTUgZ28j
QLwfLsEAtMYkXUd4Goh2BwWsGhq2ILyp675O7FprGpHz/PGRSiz3MIwO2rjTY3d0mhLT0OB71aYR
8qRM79x1kvcWdN2FAmUvMuMMKcLzknQztnNf7mikzhcWOo2j9VGUfNDCROKFsedQboO0OjhJdGkx
2VzGAmSMh0EkzPnCipG9Vs0rZhm8x8LLX7DNawpCIUtQarayKsmrnHFOcXpC0Tm1DXglZo7rW4Uu
eCehoY38MhpqYg7sL4eLbF0JcsK37o0p4OpVI5u9nNSb8ZpTVQbBqciabp3k40MKzwZIM7/kIG8h
dhgJgWUIbk1X5fuxm46921K07L3wajvalecDvOWulBa2xMTqqBtogjwEoywfend075uhBGLj4h0N
ckLXUBkbk94wnLCaRBnKo3qfNABFpvoTcZpdQ9Y7a1sHa7nAlky99tD748nqW1Sg+EwP6UH3xQtv
Ivxq04YGuue6GHH4mhHVRnPPXs1RFHzJoPGqtVE9kHmsMt7vUbrpmYby7MR2MjzHrENvk7RxM6hj
Xb2JBk9+KZd7XNqU33nI6xLnCf1sVcrN3e9oaOd2vB6hVm/w5YYbXjrBHSgDdSoD+Gx/WPL/Gg64
/zP48Gft4n9FDP7pf/7PS/27+tG3v3/355/1f0DsQCgyHf86d7DtRmpEq/TvUwZ//JG/FjqJvzgu
UYJQeYr8lxTkTf6MGbj2X5BoKDHgRUPzJSa8/4oZWML7C8Q+wgQBjj5B1oDQ1V9zBhbBBZf4k7Ad
SCi2QyXKvxM0cP7oz/jzF3X4+h//nVyjbYeMFnwNlNTQwPlPSR8XGprAm2xxL41Bn9RPcrKgl1QD
rqF96/H2CuDQ4katqAM0WXWp6Xs/jlnD1t7Ow49JBPMvK2nxRTZ4IcAcwLxkz59eBsiBq1mnHR3x
PaiLLHkNFNr3gAVZCZd5Wt5WmEVWbhRsy6Hl2fOe+Ls84Ea4A+d2Zwil460Ij7SZvBlukBxein1b
AoFiEtNWDOWTa1BxKF6QL6WFwRh9Gok77ntQFpE1Dwb3edAnTxmpn682daaOi3pf6B8Tlduo9Q6m
GDwIRUAdLXwIr0AYslkNz+tytJu7GO2cntu2v7e8kg+noOdc7EEvgIHEG9LEL0K7lXlyLEzlazxp
c7rFm+sMX7JpDGW03QBG5prMqdauhUuIwDuOO4Zph6GW3NronIG5NCdWTBbfa6Hy4dVIdw63KvPV
PiVcR9t5jfd9K9pJMN7UJn5IpDeek44CuJVCisCU5I7RRrhzQATXiuKnxWEBeedOldmLyGcnou0g
Pks9Ti8iwr2qQ1Wex8LZ83c/mKtLwteYwWJg7hARre5GjDo+8ehgdo74LdZZs7J0G3I7N7gORRfd
sCdfj2O0qvC/xPhgZTpLABM19DzwGUeKMrc15ZME4468e58av4FhE7U/SFrVXDyW5cF38nxtW+nr
4oXJWSRJtm/TECpKVipRbdDZqeAE0NQ6r0FrheVzYpcioJ+5TCAW+XHYM2dW0mW8/f98Tv1Douqc
/mp1p7/7/4DTjJPj/3Wa3aXx//nfbfrz70+zP/7In6cZ0ahrlNULMbJzcAmb0NKfp5ngH9ANEoZk
z7n7eVdA+N9CU1T/Mm24oRPaymdEIQP318NM/kVQuUuuEvq8E/g0i/w7ZxktIf+UtrNdIa5aLX+f
Q8A5uGaq/i5tR8+jkBlXiQJxpp72sz0x+LtCg5iC3jrjRfS5mfHBTfPkzEKy7zduX7QdNMQpyNdt
rSDVTEK1T76pUi4rFGWOl1B7CTW4OE6vHz/T2MFtjXOafTjHvSg0fyKHbOawgmORVfJA75gR2gwB
S2beH+q4ArTZEdmcqfbWK9IMcK7LHnoMZmVDNHeYMjIZWIgwByvXYWPR0SoJMqVDz5ZeYn0sVqq8
VQO3C4ij589nyZSNyTalTsotxTywPSlr/n0l/Q8rRC0IfzkbO7DNAByYYPOxXNZZhFuNnHMWtvj1
p+tuKvPHno180rjXDAOFNQqzhV5TI6bmG1kxooV+Lu5kwjC/7eFCX9qlD3/iIPTedNwHX3UkQiAb
swffmNcAh+RsjKPeIjgq5WvsNL0H02mcStblBQaNkQ3LwFWYc2ljYHegmiDR6h9EOFRPNG0ZxTb3
l7Bb+7UfLFt7SCKUK88EL5ocifPD04lZzl7WmlOoooDbUm8V+EOIUi23BZvw7tKBjywOIjNgZ2oi
TUd6zCAUgQSa3ghzBGbXYEOC8zhMVfSik2yQO4DZSXnTRQnGhxgCEne2tGs+27nSjJJN4P9KIJMl
a1vM8mUsvf7dTnsWa06R93uANDWTa10Fvzp2trzLCPR3+3bJvXFtOyXYnirwcPQHFKUfM89DNnSU
mT1KHrD1rUlxUaRmz2rwV9RYu/6aOljOQ69TDCYtr5IbCNLWVzIAwFpNY5oeHbDZj1afdt+OlM99
GoNCSjrHZnzpA8C0RRaQxxh1lfIDQl4qCmdy19bSthY6qXABpE1IyblkQoN753mPTFGZwC5l7Hid
Jle7zFCAgKITdES97Cl0eZsq5ULKbUz1S4DeJdfu9mytF+UtD00Bo2s1Md2WO+FqIM1FNSw0SoV2
+zsRZfQLfBJDFInrz9Smq3nXxZq5xMCMoy5liLyc/0zHD24HlNLaxhbtPrIRAVf4wchI0Lay/JSW
V19AijEXoM1Oy3VLEZDjALyK1f/qw2DSTzN9K/rW7ZjZBTjNmPDkCNN6nKksThdneSvyOPpVjg7N
CLDSRHX0qJAGJ2qoV/pRxUIm6IdXRzXw7/zeyTzxiOM4PzkQ/iF5tQQFmgY/7S5O1VTCpWSwzbxY
PfSqD9+07xfVaqgdPz3owu31IRmL8tIUGpRqWYhI8pHzMxol+yD+LbrZxh3QwnnmH9J4su6aYC5X
HhgU6OjTVDwD/0uABohkMc+ZLuJ3KLr8fsIiA1FJ+j2gWHYeOfqmFNl5VagJP2biBg2HlBM35zDI
ymdb8LdtI8gdL8sMx+kylF2reA6VyR/bCYvDxrUtxZwcLPGNJAE27hW3036LW2sqtnQxtzPF3lrG
dK0VJR+oRrV4SVMWh/AP2RtgbfRh2lmhQS6in/qq7ZHaohGoihlhY51fv7swtTQl2noAQVYM6Zno
H4wqpiysyc4S1BHCuhup3exbw7tl+/q9JAhgVuNo1WwDyQSMm34i9AVDIiDvVJgYezS2ZHUpGAI/
u6Bvj/VEgfqVSV3hgJrrqYboL91HHtgJiBKxkvC6ZkzGbTo3qmAku6p5WEyuOS7AViPTtHErTK8B
Dmnfr2u0gcRODi0L+2W1gF6kH7gc+tUULWYHPpczuZH8CoK5sDByxE1XniN2uvrYEz2jGXvOYrOV
vIPMKl889jNBVPZc9KKy+kiDhofCkAKq1n0T+o9dRMXvykMAV5gTed/xWE/pe5raqVm3uOiDDTf6
9IlNKWEjFHR9S7jF6bY5RQSgySXC7orT1MYYZRcGkZDGefbkVgmAe6LioMH7x+UcRUGUL2mXRNXG
720PcZT/APE+2fULOiTXMVzIPHxDijyyLqrSe0/6hBVGoaN00yo0wm3j1An1Hr4vv6YwtZsV7/rs
PfAiZVcHiZ44ji/s4PlArxTXua+xL6s7g1eRG7Wz+Aevy8thH6Ui/84mUdx5k/Ke6X5Y3gsjqEa1
OAvZ3Wj15XQEkJgqbPtl0hkJBbdr9beMvYRacp9clbMsH6kjzJlkS0M8LdIuxrUma/WmaYo055Ku
nce5X5xX5WWYdEpf5+Fq5E+/RQ3JTfYjYnnMU2v5zq1+uHWwAaQkEGW/Z9NFQWzCev8iRZnOGH6Z
0NikCkpw7SbBbQ69CBq28XlmDCYPjkY+NORgzDgAfksH9ZTHFpnavI38YVVEkiyJzLjUM9G00OUI
GtnnpGiSX5SJ5MEK0y8ahwetNniIXWJXGLbBm9x1PVDWtRUHjO6gkCsWnLzjh9T9mYeseviD7DHM
cUREm+6h83pTvRJqNPQohc6Qn6DvDxlvliuc9EkVNP+x1Mwkz0DuT9GNya0WMHqIC985EPsp7Id2
bgJcZLLFKAtnJqw2WGPqc6CboDhWfYKNwl8y55cfxOP45cxz3Jx0ERUYDnRacjLBYoYizDxB5axy
52VNZtf9jHHgjVg65hK6LoDpqN+gpESE1Kfejg6dmU3yqpbektvO6qoMLt9Q6U0Rgaa+idIxVihG
nPLOuvRmfjBhL2Z+7QtM9w8j0aW2EAdDeaONDny9GsJiIJqgmwLn9K71vMH+3eQcY0RDwW/sZ5UB
edsMpKQALkL1w4AbpvSqfOPStvO7jgOiZctQBu05zWPdnslvZDg2w9xh7Qn2GKVyQ9zFLnbJWBv/
GOeZGyP7xAxUYpBF/Klbqw03ST/Z/Joyr0QJlRFfqGARP95MEfPftCqn2JVfZupNgT0Nw8m974VA
W1uu09Yep2Zv30YUjTQYF3l2b+izb2DP0i5SrHlMaftwF5U6L529iHQfN9cYCQ+yNz0HQ1YFq8pj
X9esMjac/ns4Os4bIsAk9iVa3LdN1FjtK8g8M6dEPkNzi5CcV4Qg2pQK+9KQe0I1xL5RtHjn+Jnn
Zj3bA8O+arOmv2QcPMUxYXD/DaNxPAdT5H+QibD9nQMIMd05bdeJvRsM4bwdaSUX64XdL3BgT8Ue
Bh6gyPzQBn1XB53lbmfjMAxi8Injk8U3hhRoucAXA67aE/Ov33xyJqRm50FQ5VF37BRGrDsOwaX3
oTiunKBw9VZy7Wi4rSEk8H4XzdUlFtjfDZh5bvBhSrZC5azDt4rUCZl42Lq4MB1/KriDDLiQuCDI
dtV4E5+3iBm3XtW8N59lmIb8V1c2T5qlarIzs99763YcJd7DyJnUtvbT7LFu5+S7EirL18WgDPuT
Sc7Hvgb1v+q4UvcbTZQEp3vbsSjoGjWGONrZ/d06eII5+H07ebWcGu+CUXGOcddtwdpVnoGCPjQ5
zSKuaWP00auPg+vtbPRRjgVkZdYJs8bvYmUVsF6NcZH4xELhlTF5dW6mFo6nxsYljlR9XEGusG9g
IxsaHdaZdkbS7NROOmyjVX5d7S1AN0n3VpRNmIa0cy/bnG6Meq7oJBq72d+g+IzXCFk4/hqsBdzn
0iX6d1ynBfFZOLLZZ12QQ203mPcZLmaSA8tmUU6n4c9rfwjM2r1a2KFODr1hEUuQu3aGHWNH6BUb
TMWgeFfV5FrRFscYwj1UX9+/BJz50S2mjYxccQuT/pXd9GQgzbZu5tRrPO6BfOLqmdHcF7d1Cbj0
3xcQ/qUs8A/iwX+cHHqlk/1rOfR/QV25Ili+zH/7Yb7+XkYQ1z/4V1E0+At6Jx2mAQKmfS3q+puM
4CioLNw3wxBvxFWq+KuGYAl0VIEUyusUrljwB2bqb4qoVH8J4S7SU2DbFIBd/3V/o9D8gyT9L/rg
PfsfZQQPFNEVpEmPGSg2eFP/zGNjFAPIMpCvSJVTik18xQyQfOx8iqcxp7+LSQLCHayq80+Jy4nb
AKWasO9EzBn1nYuRj01KaZpy09Yta2pXyhkKClscbDUoFMHD2LhhHK68pY+jR7Zg7XCqMqpiwQrU
YXuzlCrb59At4lsx1pR4r5zKADFPlRyHH2qxBeynGZYsQ7IlFoPg2czdz8Jx/FHgmxTUhGw4z+OH
ynQLTPmwndUHi6q+DteIwCLe59lEczmDbTRPFzfE96lJksloYK9X5v3zyA6PFZKQ4bSe8IkXlxKF
tCUk0ATZD1tAgH1klKrLT17L/gNwFQWV2SgJJl43HVM5boeK8PpUDrtyqKlsLoZ2CJ44GbXXYfYK
dL4JBxoDPsuYLN9Nz1p2kaDysaAfMpUO4XnQfXsNdS4+igeKlJctG6guMMK4TixjfOcEjUGH5NvT
87vXh9ZyO8LjrH+7AeUjBCcH3aU/MSHnzSZcSlDnJKadMKpX3lx1AqcddVIPNbul9gMLTtrdpYqK
pZVLrYB1KGs3C74D0/Xmht380v2ecxh93J+xoUhsMsPoWgJ/ZuDgTypgrbuIAC3ZaiJbaiESwGLI
8b8nm9F4k1YkDvDXO5pfW1PK61u+d+owvlRscQKEbTdTim+Q5rMJ0ghfbMoPIiXxdP3/t0V3Kcyg
3TsSGeHyZpmQcqz1NKUGIi6TutN9yMnpordFJFPz0vTYJu6Zrbcjd509QN0nl1vNMR/d/AWxoD/E
I9amntYpOav6yyGSOuFRo4oriNkcxTL548F9SPJcr6WiG4M4yEjNB8d1y3wTT/wgGE7vs1j77ium
p8i8NyKnL8kTbb/y6CUZwW+nNj0WgamlwZNjSHRNazAP5VOBiyFDGsog6l/l4OgqDPNLtRjxEsYP
qoo8HmM3ROXuvJwvBygBc0eYZuq9iVwnO5DGb8NqXYZjat/lU97a9xifopjFZaAs9nwqTRUzJW8Z
c0pnhqd9aolp+VTSwfey9SbMOnfc3/RyKQQdHK8+F7j3vMAy08AaN2vdz6VLsIjsEp+w6J3/q9hn
NePtqpcC5Znq6+t8TROLurUd5qW1bbdD/0jRQc4blVFJECGxdc4Ht8+1tN7SAeT851yG4fgVIOMF
wCEAKt9YbPzScwPWQHy3tp3DkCETAgN9bPCmESgk0LRMLhCuSwvPt7+h2bB8lK7kMtGDVHF49Jrc
XS9zl62l6Vob7Yyw/Vr6Q5mvzWzpd4tMSgK5l4jJKjEcHXd1xGcGWA06whLyQ12NgYWmFuZ5cOPD
SPUJnfgW7/uyUevQJz68BWjmrUVoCgghxspO+YwBeOXkiJXHaOkBAWKeY/kdR9yfVtgtA7Fln1C+
cW9Ec5uJ6B0ttx3u9VxaxQYopDJMupLwGC6C6s2IcvkdaamOjkoX4vPp+KVxz25jParHMgneAH7M
jxE9SO4h5ZtGxUoiazeKLt+XuYUHBLsO1e8N5ydfiBWsFt/WB79Jnf2iB0Z+lfKVlVbXvU8hsyZJ
CCv9FZMjfa3kEF96/p0MKcSQr40Dj6AICsz+im6AyMynShTlU5yV4wPLY1fcRn73Tckq+fUoreSu
sZb6vV5C/Yy2SjDF7h3xPdDHRDgRnZwMGk0FLJfpvyuD3nlirFsCDGNDjMHC9d/8QlCHMRnJXDBz
cWx7bFFYpFsK69LAe4EvPVFYxHhLvU9B7FtokZ+4lPvJZhBRc0no29iqMQryLYDWqFhVnTv9Nu3w
3LdqSFY+RPY3iYHziROAkdyRVtRuy9LKAWsH8isohvCOLPq174LSC5cOiDMqefQx0v3jnArdX3PS
RTusyPhlF7/J/Ad+zNMBLgdmkdo4XLfxje7owRticOe2bLFEkPheT0j4tEk4Tn1To7O/jrzs4w3W
K9Xs/UHKR6oXFaein7zRljicY+jZe4Cv8kklXfvOTGqYH+gxHalIeKyl222bYoJL5WOhCRIUaLd+
ojKquRtlOEaXubOgzGQzcM+6HAeoMx7XbUAm/O/+JhW9uMqCbXNj4D7cuqPtPYP//5RNXd06U3xC
+EARKUavf3HqWvLU2/LsS3PJSf091cuybGYHVLFpF+LHWvdrYu2nXmO88EzfPpiC+3e4XK8Cbi3K
9zTq/Fs2vtYjN+R8QyWWvthRnmxEbsXvYTq0+6aEt4IGY30XiyB7HzYZ5gbqAOTDBF0lx5mkp9UM
b1CtO7I7O4u+s1OxYEJPs0uI4lg1TfQeOeLeH/Puh2wa0hKUZrxCLmMLmdZg0/pz6zTmkFHVarHY
K+3vKB/g27TJUZKrAnYkkxfLspF9Y1wIxA0PYTxwXei6W3xu6JT2wMHiSluvGR0ErptljJ4mdiU7
3nxfwo3SYa180kt1aSh0yfSxHqmuq5gON0NXePWhxsfOfrAmC23S/lJBRD9yyQnIkzbhqVwyaw/6
znvhGmSpj0a3Q/w10coXAoaHnpwXNhvLumhIUafXUHyURf1rlmrXvYVMNLFK1pBUBgsBuWZb2IY9
q2wuazdlzKXk0Vns0X8vUEM+k6AE7tHNCQAl8kebsVc25iLnu45NOu845MrfOa/8u8Co1wJr0XvZ
YjdzdANaBTPi2kRd3BxdVttwlghmDHa6IMt4CeeLQVOvfLs5Fwg6FEqn9c4Pe2TDecpPJU24bCQG
aybQAouLL94wdiZFvIOeZF4m5FHrUNTXU9tg4FF45VKGb59Ew6+JzCAT5JDq/iJl1OyZZZpfHp0t
W52i1C7OWHwMUVbShUYgcROpgXaU1hLhlR7fbbOZOryori/i2mi4BZQdreV1tWpBY59XrSPLU9Sn
fD0xRZV6XE5eNDbxrqyr6gTEbcJWOVd7LcgJrBUlhDvLGSlQyi2LLr9SFM1KdpynsIXicTcteFa6
wR1P7PsBYqYTyT+g5eNXmOXVjypPq/cg9/I3qpMkYkTSP+IwZvdCG0mDj2zG3tpSiTYQrNpNRsNH
821ijNjd4swOzrVTlWetxm7H1qj4Kkfh7g3bDai0o8KbgATKrr68AExKNvCHzKaLu/RxGGkO7KCY
kfsty2c00uXWI776yir7uUhZt7H7sfdkeYfflBHV66nwf2uehj1SUocrlgVJnRBYJqn1yDWh42Wa
ypLsYgjQDCH/XrA1OmSLH59bsoZc7KaYd60dnXPd/U4LDxg+zz8NRVJS68Zv073tOlVuOmPKV+mW
FpqAXewHXSSfSLkKvzI+0FUnnPy586piLzvUVFA68oNtT/GE25AFIpMIooU1Wf6+n2qup4gvyUWO
LUYsJ8tBJyFQ4OXu4a4BIEPO8800jGsvE99V6plDsXC/WHWT7W9Hv7yWlEMDYk0BSG/Naq+gwa4e
1YEoI5cGGky4M1iQz1q3JECI+YrYVBO3kXWLb59NRzSBHOn6SDyXRBiwN5MK2uggvu4sIiHfLNF6
356ayXCw5TxTc8NtcZHtxywqsVlQB/W6zWyCCxj3sPGJoLx1Kloi1EJzwXrGLr2N4bFtGqttBuy3
Pi6RUS0xV7ruvhCjvBvKqd07mFa2JcuLR98RdLkgVGM2pN5uFRd6IKmPpghyxEAdK1gC32LgpIut
gIbrQNv1Kx+Wcmbyc4O0tTZ12cG1GcG8EDOy2D+VwLulKIpN5CfLSXq+b581z3axqWbR8i3NeILQ
il0mQZ7Y8Y6CuvxpgpUXbQinR/UR16R/kzSBS+GiPd80OpfZ7dCmfrTpPdk9j7XN6EHBBimMTs5k
sHwHCzJ4SGd6NddEsKhoFHasvIDPUtjJzZxU7pYrjHfvRoO1b2KpfnlixOpR5NrcBxzDBwmwEwbJ
En/6XRmADrBj4W9zVpnbUXrz1VOtOLTyFNYxUVIYhTorWohAmr04InxKKMM3+buFkfkYFazQ46nj
owjsiGuK79FLGuBDJYCYHSxOudfYeLA3MyfdajJ5bzgsqouRnE+OapuVcGELrdo+sS5mMTGtSWAL
1qB5ipfIBaoy8IKZEXLm5E7modmyxva2mZdoNhyOa1PemPt3oZbjT4cr5ZYNj/xFu2dKlVXmEY7H
Lt5eCg7FA92Z8hQAtHyqgrB6R73mOl3LnsrBqe7rx7oO7R2kyoL6ix7kKv73bZVF6mD3LYkIXj/R
lyTlSdQS6GDgtiMQJBOmq3nuRvLSSRZsSAA7+1ylv0J7il9YWLLMsGjf7FEisAOUUUabn9s9OrJa
bgbyZKh1lZ+dmjQIbnsoWfvamiV7nMq7bRSlodQVyNfEcaim64f5x0xO77cCEgQXzjXHRvMoYiyO
frGQxOgKOvROlVP+6HAo8uKh/WsVMi09JLRB8YBN3U8d1uFDyrJ1J6aw2yonOHjKNqdClYBqQo9F
ccC3v6YgsvkRyDL66PumPIu6ZeAeDdVFZcp73Ergbno8xVjcboqoijhAcCjARSg994P25vKorK4+
oYhjmHT1j27h0sI6ytG70M1Shfe3m4NVQ7SKbUuU3joxHmTHYJjkRgutXl4h9ut44QXtVzD//ZKZ
kPO7dB7CWHSvgAg6hWNyHrnAmziXayeK4bLGowqvRce65kVbLxCTqoThGvWESzUo4tUU2Oqm59ZE
aZHwZIhjdxp+NoAu3szUjc+1wxIFPCDx9S2+fiJtFa2APE5TeOiNV4fHeWnS7HPRfhjeZPgFVmNY
5u5ByryZSIGrsttzVf6i6NDfRHY33g8VNq7V0ATfRBSG9w6zaXeclsDAynUA7iABTItNtJVO8qzN
PzuvBRSTDYRGCqxgFaiNMX4No1nddJPsfiB8RPv/y96ZJNeNbFt2KmnZToS5o3AA3VuyrimS6sAo
UUJduKPGDHJcObFcULz/n8h4T/qRvW+WvbCIIMGLC7j7OWfvtSH2KsR2diy8U8eDAr8lGWQ+GScY
MRtRegjWISuBILXjWe2JezXVmeW5CE9GHY4XVV+JbL/QgctRLzgO2J022KW19t5ULMjyzmtGWxjk
ILH7nKa2ox9Zu9wqxDe1zDRBamHvp9Avx23LnCk/UJ4u455nXLqnjRpRw02BPV/Q2OnAccQahDXb
ZUELe0CODBmMjrRo9COKvpQpBYFuWNfjeuOXafkVdbJHvClD195X92mED970o/VVtKtfnATLLUTT
6T5hKn7BAdVBToJ4H8meuLKyNLuVxVId7dFxNoGp/Mvecqd7nzRZKLQOhZhV5i+KpR7lT0zmg2lL
yDKudPKrOaAXXhok1+yrZBkGAVC8xZvnS93RqkZMzaqyrbM0PXi1ye4U8NFtivsv3IOLsoG1D1Vx
o6w0b0mIrj1xKf2IzmAOycDhMADH8qxfkkWQyICVk9NDNxfndDsAIOQppqxtOvUeom3fsZx707R1
fINVjxDJPU/WiP3Mzglo+eaWS1996WPCdw45ioKOhOQAZNnGKL3Un5gyq4DhXp6s0n1yP6PnDmEN
M/yBXDzraJdD0oe7hro9PhaZn3s3LcW4C8Ejw6KRDSOFTBeOYXSeQP1f9gFjFvUt6Tz/ggkjft2s
y9CEBm3kIWfpWJz2aHbIHiPG1F8dMm72SPiSIkUJ2lx76tZBFuDdq6PgMqKujW69yInqA7TWnoim
kaXysKBeKXdpXHpvFbUypNMAkx9qARuMCrmEGXlRPpXthC3JjUPsrXYkkTn4/HeEIsK5TcqsKU6I
9rb6PdfuDgp9kdzH/dAxHEm69DCWbDN3evSH5YDmsoyO4JY675JhUrecmzyfMZ0yuUxO6A+RQFzU
rkRaOjHGRwvQLzK6swKPi7eWsIJdwAeNj3QK5wHgUVt2N9gIkNk4QZ7MxwwpnHXIEwJdT7rWtqwb
5GpheVw4v4CUnFu7hn08YS7D+Y3s1lBGiUd66Yplt8p6BskGRRXWMqrEm3CZuO5C+vO0/V+tPwda
TMRfgmSaLxhlVpyO3dcwgcjbiggW5JyEZGIFUVtfMHCbFjA8wxwclE1ttbVGKdQm9nCjtFM5XkS9
osUc2fT+NK8n1Qm50Ujp1WgZDkgdjBby3ktMH6G97Qiq5Nxfqi9EF0OvAmjwSBsDFocw/ukKkzkt
4Yifq3kxpxFEN7AYVPH5gI+JtL6vqrNB/vf9c1yH+BjgswLeCvwHj2Hr9VBwvNgMTM1x5lO6XU9d
9aaj6XEKyo5rBc9mLmHkLeFZ2rSof7oICTzGLi8ExcepC8dzAnxGC7Kpltwmu66jo5UUyZNZOHHA
PPI3GcaQ7dhZTHjdpdxrVDfHZGqtE58ZPw0/jmBVR/xrPh5bxydPPNC4pnH+H6JSzBsZdv2exri8
8VodbQc7dsp9OjRJhMJhAF+R2gInjccCPrtuuA8qmb62DjgFD4zWbs1kg7yJ3dMRl4tZspOk8M+t
oY0hW0PKcK1kPhBwe9cG3muqCig1JUv8bRxE2FhEnJ8qxo2nydzYD12umu9zoJKrlqLMoAQpi5ti
Cdi7NMauoKn7S9n3+sUVOHFEaxennPEZ8TZcDtyJoG7yKmcHrMg9J45v+h5UcMQqPAdojtMctUYj
1ReUcxfDMhWfiqGLn4bGUghzGv+rE2X+F1GmtCy5sc9+y7kDi1R6jywA+sEkhysJZnRvGBGhSWuq
fekMtJqGAfqeFZsDVgn3APP2CfPDnB07qRGKGw39YbbD+M6ConHSqvQb8GWFt2G+dmgoogXzH2WV
NDuZWyzVOhU0QjF9hFP03R3GDGtKGXypvSDbljTHtV2+zY0DXCH8Exrx1CucE2hc8W+PnNYtUrDP
B980N9BzXjnSA6ko4E+v7ZlN7eXxDVyagAEx7did7/cYR5lm8NJumihk95mym4LxzYZDyniQBIE9
L/CuQJO6EsZY2uj7HAcu0sVsKu6Wer7FO40TZoLNsVhjcwqpytohj5zg4a6BfEUqtxgB77OkRJan
QwPZkFf2mCdt8zrk4m7pHLQt8+Oc5yeqgqPrdvWz5Zsao7A6SaWIT3TOc5U540slp+USB+UZzqll
j0UACkDSuMdIVt35AA4ZQk8wnUmPds/IufZU2xZ1T5NM0IoxToVLFV9BBzrECEO+6bDjOEfU1toC
RqSttOpPfcd8RTy/qsCj/MxHA74NpvoESRz5QF1YHASxs4wAwiNlo7sD3zzvBhWPW7tVz6yhwwt8
uDO3GKLTNDfD1ukzNex7TTQD1Mn2pAtrnGe2tWMQD2ZvKp1qNe6juezswbkOfJgdu8TpvJIKyq3O
qNzgHxCdKCEoRSo9J/gR0ITisW2WdDoJHcyQy1A8NSJbLd2RfBQF+kb6MyVGJhBCYBI4pZQGLa5X
PZpYPceGJ5OEyQnvEeGOBCo8lfbibvmy1ootmxAhFjPdsLQN0j0V7JMs5NdaEbqcl4oSzVXlkbNA
uR/SyrtwIaC9hdFkbSDnAdsefYb2CXagnK906hl3beWa1KoRO8NWzgJ6LDp+QvbB2W/q20NK5BAL
XEZGJPCSl4H54d5Y87SLhzLYEgkR4z1uM+8WIPJ47NJ1Icfotm4EM9D5kcT31GZYP+EuAHbjNjzH
dQx6kN4vGLDqos8j/UmaBjFQTOM6gzy6ZdepTnwg1uwRvoXbNCbRoI/7I9VMSlncde6OAeE8wqFJ
L/pS9Wc0B1nDk347VUV7O2cZpL+CPA8kGlAm84oiRaTJo0sGwcWYFfkD/G+GFFZB5NA2JdYAhGhg
fUeiRao2aolHewZr0rt5QNOE0dEOP8e4XYTT83mlNbqXBhp2BRjW+zzRQz61wqZ2tzQ6W9DUPvrr
MKlwu5jevlcMD3elnL4kthUuMK/BA+0jCJHODmWUQF9SEcV5HH3bOZugmjxFdFLP65nNMg2S5pbp
doU4IiWReG2lAclFx+FAgXulgcEh2sqPlDzy0kZ+/rhE2Xwgk5aHVqdvwQwrjabUrazC226VgK0n
RYUWJl92mV7inXQFjezcRdqZJR0aLnj0nEG0vRNN8DXNOmtTMo7AbJmCTOK0ZHIAYS7opK3dNN3G
gFfYZ8ojcYBJGqfaEs4Is1caQG678tzoCsGY2XS1Qr82m4Z43sVmDcqAuR1gPM2HRJAFUbkBk7xQ
Ft/6pTrL0MjQeRfzedpK65r1Wh3nma2Zw6q1M0EkHpBfQiKcoYb9JDH4xwj/f6B6vqnhlrWYlt7J
/j1FRhFhKa7yXXzHKHad97J/Xcaj5VSzAqQ/nFChHfJVp8Lh3N/8+kJrltU/vVKBDByBKgAynnBV
6Nr+moX1k78gGr0xB3iSbQ0OTn1WqtSezqGpSPGblKL3cU8BH4OEO1+6niOF5yNB+nAhEkOyBo/e
3mGa6u9rlFbZhulK9DLUnB13ITd14ZgWJg8yVt5w/PXnlOsd++mDrtfHfebYJNAAGHbUeiN++qCj
DsKoVmG6T0kpgJ1AGxbYcopwwU18BzK/5YfNM/qJbLgUfSFvxNLQaXA1oGgG6laCyrAR4aXsepAt
P/64v2UifPh9stF/TX7z3yn/CDfLvxfebF8b69M30/0sufH4iT8VN6t+hqfIJ/XZd6QKwjWW70/n
Dp2YPxyQRW7gKeLVfnh6/sO54/8hQwWJhH4H9SsOnv907uAEAm9qS4w7nm1TZ8i/o7n5Een5z+cN
5Q62Phu3o61IkiRZaVXk/PS8xaWyR3qb6Anw3p3mbsk/RhDXXzyW6LOBFvNn1p0Ya4NxbEImNaPR
MKc7QfhH+VrL7CyhUtEkI9Vqh+kHu0JZiOJaNZ376ga1fd4Ha3p6kI4BLMvFprsLljt4jvDhX9PO
BV2Sz3VJM2XsLywSV9DP+xsE/tI5MTK0nlC9Y1bO6vmY9K73JROu9epSu8PdlOPeJTSD0Q4A/qIY
5lNfBCPjYzt9/Okr/RcL3SqM+um95D4hTHIDxPDhmrbHeO39fapn1It55Xwnu81+dHCG0+DV03j0
esPoJi5AN6K5J5PCqzSzUNV/9WZkBpvCRbZCtyWe7q00Q0ue+fbwiag+alLDUQ+qdHJZF3VT0B0T
Az0nY0CKUiCk+wpsxsX/w+fwEdmhWF09p+rDQupQY/jeWH/nMJnclVH0LXHy+Vg0dCVgvgMSiOs3
00wufu/YOcZDou7CktiLjnkukPgm20ZdLL9ERTScRV4H0K0UF0M22qdBnJjzvBrcGxp8GeCNOv1N
EOH7wMMf30EoXWJ3kcAKFwXK++/AQJ9z8F59r8qovECGT/c4Xo9U3WBfyNypf7MVyPcRcuv1QsJ3
yQHjxWCnk8jofn43lrHA/WL730DnPlu594gxR+69JutwBFXFeTSOAsAFk10Afzz7U3n49ZflrElj
715O/gCf3FCFUVm5dvDhyyqzdjLdVH9L8dBJgMheyYCkzfRbHVX296WItNhG7XAKrN9L95pJ3ZcS
8wigp9SbX0epATtzyMCMP9nXHqNQmtNLoZlMDsV+gdWCm1d05BktiDDOh8BW1b6WvvWpTq39oETu
HWKnSzqkms7dgoe2P0GIFj9VVUUhGAVAnfsiaM5//bFXW+L7jx2yKiGBw7hNrqUnPnxsFytAnCTd
VwfVmt4w0Z/PZtKnns2kx4SWXVofaicV35Eq2QNjo4n6qcGUdVWQ0HCfEG+QwOxquWX5WM/kjYEz
5+zV9E/KEt1VotxlOUxecAvK1vs0JdN4xb8iZznREFHHvj6toMlcSoS8D1MQ3GKu8E9//Rn/8iiH
Er+kxIOJ3hLJ08dlF4BDPBjvS6PB13tRsewL9m5AEZICNsOP8uvLOf/qelySCRf7CY/zh0w7nQkO
zLP+0qOlf/ZQS+5Rgue7qkDhctqXof3q5KF/glj4POmiBltc1N7ZQ7VycAbWIzw3w0XdGAueRljR
9ZZVHu+M61pHsKo+5uRAOzQDg47RXA7/Z5nt9pam5/Cwikutje7i8UFiBep81eGgE/65QLvGPKlC
PWwsB5MGWskz8ix6JD2uvPbUgGkuM6H6zc346+OFwtVVrkDsKhSz9fevdemm7sS87Su91GGXU0Tu
Zu4YfgAkGPjQNi27y28u+eGc7BMgR9o6Elq2EbUqcN9fMklTRr7N9FUUJjgN825lhPrxjr5m+LtF
6y9rBu8MiyRfM+wDXp4Pn46tumSg236dw+FZmZrWV9O1xYusoi0duhpqaDwuJznJh1BoA7/4nJos
v5xXadNv/hR73RPfLV882zxwAmQCfxDhPe8/dR6ScsCg60vtTuIFCha2tT50zY2dGdK+poHEmm0y
QfvJonUkSuPWek5w6z7bmaISKkZ9jeiuLnZS9AtP6VR984IIK1VBtAb1zBD1J4NuTLvxjanO7ShF
G1g4zCBg3EWKS5a++c03uR7XPnwoR9o/8ibX2FSe3fcfCnlJoAtLvRa5jRxVFZN6Ey0MRMOrfk3M
S0erLqjWGTbR7vuGt+fbhHOEaZzrMoSOaX9qI/E9NWk+Xi3k2OwlNMtg51Wyeh2Bg3xfvahg+qxl
4iSx2Pdkc7VXNGighlIdftJ1ZF+zFoNPyOQJLYH0FmxlbVHgBSiJSA3gBogu9iVtlLo6seceBD6D
QXffWNZ9kS/+mbXYHiTaur+Qhc+8V5IBEW5CL1P1JpYu8xrlQAwNy4FApV+vRfZfn1BibZm+4xan
ZOTZeH8HnaFrxza2X9EuiRe3N4qAmgSr2kYkTME3KAKMjyNkYmJZqwl4KDAnsDcF8RMmJoE4sAVQ
TVieRVk8+Xbn3WnI8HdIrIlFaRqnZdAaq/48nGKsqhZT3Nsfn+Bv1UH/tSLnv53HYD3X/vtS52H1
3qfffq50eL//o9SR8g+PhAwU667iG3Z93vc/Kx3/D+9HwYKkMBA+hdB/2gsc/hO7nxR0dhlrey4/
8w93AZgW3jMyp/lRznuO97fMBetZ7Z9rkU+1gEidJoJgy7WZA3+ArWSTu0w43QhwkaL8XGRjcra4
KV4wJpn3UD8hd5lluvErMZ5Ly7THn+7TzZ8X+veNkvXyFHo0FOhhKBblj2nELh4ZnRZus+m1kld1
tfRMaqLpvvMTc/ibl3I53CuFsINWieOID1t9aUUuU3MmFE6VFQ9IZhTEqn7tDhThbz7VX24qrzCf
iqxeStJArBm/Px+QHaRHxkwh80YPOVBHd9Ta5CF8JpYtrz4sXPJBDUEpDzMm6m+89rPzm4OUfL/J
cGf5lBTIoBnAYBBq/eHjtmkfj8Lk2D2jIatPENYn7RZtVu/tgiWlVSfZIQ6c/pYzRnTFixczFGY6
mTefnMLtsoOlfTh6o25tOqSG4KVffx1//fuosTGz0Cijn8RJ4P09SlGr4kqBEFD5JIU2VjacWaUu
f1Ma2e+3pfU2cEahGYACyVbs+x9qI91nTQjzkIQbq4LTqUD7kq8yLDU3w9jixZ/i9LrsLdKIXMIx
l6MY8D9s0Je5byNJpsltynp8qwECoKzXQ23tgzhF4deXmbjP2pr8w55fDXmG+hyUbtxecfDryKBa
p3ZHvIiAhbCVDhkaksb9+uu7+P78yi4rVOBQEEjPZnlx7Q8HKPhO5cxLxkCTEfpB5SLAcMmhbZzL
cd92yXjz6+vJf3HB0HNWYycXxH764YIxGHtQwws7YyKO7gqZRxi148Sxs6P8cwBNpw68I4wzgKbu
yyiwIATRrgq6Y6UqxNPcxBb89a//KhbDd4sYdyHkHlAK0gjlRPnhS/aZB3kgokgyI/PwvmElw/Y6
f1vaPDifXHT3hW6L7a+v+fH5pTFEm5dLrm84b/uH92thdItqEiZ8mAfAFBijHpga/K6R/K+uQr3N
hULau+6PSvinNhQqo6DN7IhnB57I1hk7ZxupVv3m/v2rq7AL0NyFhoPl5sMmMOMei4ZqvQr5TqfS
6yBjh35x9bfvGHtcwL5Gq8Jlv3v/xuuwKi1meLyKqX4tqWY/S23ct99c5MMxilfCF+DjAjoUgrUe
dc77y0yScF85eF8NOsaKsxNA6RNMG2HzTcmCVNZGxE9tPDEuiCnT8Epx7vP2sRwYbOoRxwuFsVPb
V16aQlTtRe7XVw5wlZbpbjbHW2zstT7t3A5EcUYfIt3apMMBv239wrsth0kXwF2KwLmI7ZifdUm0
bugGegBhHNRE2EfaKOtPWierqDRNgurITyr3eiFFE8xo0YhyF/VJdhLnhkhKXaUYbwe+EM2Yzxty
4tgycms8mWc7043ozMllzmJerGaMrxuyKU+m2UzFk+U5M2EgNSkDF0WCnuSud/QiHqOawNXj0Jtu
2Y+hNEQbWlZ8ABm8BHhDVFae+CnYQnQ+8EiRiYoRyqxvl3qHj6BhdjK0c3nQjRfEx5kOwZNorKHc
9SKKu0MZNd51peGR7GcAnv1ZtDTDssvx/0rIyW0ElaJpUY+P9lSjG0xdv925kUweArX0NPq8JES3
PYeKQZM7R+MWYSs5L3ZHpt0uqo3bb4SjLbZvCS1zP0pgG4TR0BcVshXmAGSjdk45Y3N/8tZbTsHz
WvxMG4vP+HtqUPXpSsUgxcvSB8nEryT5fL2DHifnbj9j6b7tpoktL2XPvpoJWJoAkRncZVnTBTB6
gGSScocA+2UCwfLNjPQP9z46TThm/PWPBpT9uV3gHpEdk75rfpnBmxxJVe4NtobpaIP/mPdpHi1P
uZ3O4hJ2RELJMxG6fgjnqSK9pqyiU7tlET6DaIf3HwRJXtygvtDmIHM7J1AH4TI0aJIFn6UJ63lv
NRp1a1OY8iVwhvJLlCbQ2jiTpunlrKdVtbamClzJetEvYhqKYFeS8pmemDTI7F0rSv02OBpdS2in
A+N5jGe7WOMc3I5UW6c1ioGMG++B0edZmlE1uRZIYRJHkbUNukBhP6C37jg2eo4D2nlyQLnWAXqa
rgtJQSYqpQfKBu/jvJE50hnAFNnZaPX5F810boS4GaNPaBRC/c3kkz69jUFUse5VLZt0Chr8dfah
zp4oXbiYhGbL/hJMORi9VtT4ULBXWy4W2bK7KkFw+6eNA+f2DH72PNx4RQjnWwNgINo9tyObkFrD
0FCQNoP/fgBCfBjmRJH2WDUk/HrQ6EnOXRqru8IH7E7Hau4X/6YfWvtFWbppiAuY4+hRwj5Oz6y5
IYQB6AnmNqwXeluSfMxAHU47EUxjApY6bq3pJRuxqG7zAXQ8QZA+DvI2bKvPc5iOtw5DbjjCwKiC
bo/l0us2bR4BrnXbTmHaH1C5YEYnsuaY5Fj9CdNewADYSe7VaNJkqzdGDL5zElT90m3COQC1Gbd5
dYF1jgAe+jASSUuQtABuVnwhYA6E0nuECsG5bkh1IsqtxMNI1GJ1VbRYVWloYQAB8lS6y40d9Ews
Alu7byJz0Pm4EyEgB5VNCTqCuhbbBqrtW+p0/iX2hrTeO41gH+6nMNszQm5RrGQ0R5XU6oE/KbqM
MhL74G9VNmGmhJ2Qt1hofZLi5+K1pSmCUMqrUFc6hhzzAPz9TonCvcybNR1dR0g7N4qc33gHV30g
dgHt2plNppW5xNjNaShLHOOc2qKJ7l1/4RMPpRO/hXEvryx38fUpZNGVQxoUrdjhL+6XY16EC3hp
rxn1DZmsi0J9TFIkotAxRM2LKyBipt3qV+MF4FlLYuW3bo0XdzsMCXT4qQzrfcNqBeO1YlRZVIlD
Rm8YtD2GBlJqUdZhK/MXeU07g5jOxvLaES47+9oGikBJBqEryTloS+cC5JV1XulxlQ96YXNblJha
Dw2Qe03i3gjncfFt4lftTMbpLguyTsFRsa3vvAvt8+xK9Vo3JBNvRkASHsJVesHbYeo68ryThnaN
H0R62IxTPOewaS3KwUbFAPdFWIKMRD5FLLObS+iUyRC0GIEGpr+IuLsK4Etp3cyDRQdNjPiztgvX
/OqSGU1mkVun9OeXBG5Cm5bYPxkiA1PrHCd+zticqjM3thO59SzkvFBtIfTGETbUXUni1j1yGFwl
CPITHpyiTx/ybgoeyb+Ivpd9SIK2pbUtLqimpmDDuCatVnp//L0NhsQ9RdNWfpo5wREEE7devyMT
DDKTSiOHORqcmmATRcZc9lilLixeak0Ent/cKDTBnBijwX4ssPwEW5aS4GXpdHPrWUX1WOetKzGo
JAQ028Ju9NbDDTPsQAsRzcIg26Ez3mTFhEF7cvPjPM7GOq435MqpfOLryCcnlTRB1oH5ytPj13LA
+riBrapzdk8Q0nwHuqcTlnnM78pqIC2oAwJVDuUQcM2QZcSWvbBOHE79bFM9j69DNI4Pj6Oz19cq
TNdvlUCp8gp3OcA1QFa4sLC1GZw4hZlxF02N8OObNRmCGRy9rcJspfI7/6zm34HOm4nSQExT+TNv
mV2oGIzp5E99cKrbGv7PrsbywCo7t873PnFluZtIR6vKfZun6DR2Pw52/7+59D/Xg/C/7y39n//d
JSlw2nfdpfVH/pyjuz6oCapoOJfwK2jjUPv8A+dr/wGuV1I3KICWQq2l8X+M0ZmVg8tEMULjx3ZR
qPyzu/QH3VuUniH9IOoBRB9/Z4zO0Px9aea41BMQOpnJw/yj+/Xh0J8V88SJEnhAnMvaPxvQqd3Y
jactd8MuR8R61gEfC9akzXKT458EBs903XppjaGBjarYNs86MexzVahYLLb+AIDrPPWL7MUZwyE5
SyZ0TDt/MsRgr4MEPMZJo4LTTmdFemZQcsfYkjPpHrG8RS++10Q3AF3ykhNATuqu5c0sfoQwlG8d
IUaf8zKX8PXz1sRHjgXLfaptPe9SHPAhhJq8AQ0YND65KVAPbx3tdDckxyTWZuUETUfhGdjy/BKP
mRwFRb4SrM05ETcxcevz4pPCFAvjcbD3GvlI2jGySp1ZwLtIuS/wouZVHJ+auguj3eCaOD5MJVLa
M0foUFyTKEJbofR8bI95VCF9XGI7AHLkm4pqlB5dyQ4+To4TXmd1t9AbwNKc4szlADQ2G5WRkrgZ
u47Q0AZuB9JUCDWssLgEWPk2PrvVtNNQoGjKzX0eL/d+VsftA2JOyWE6hT3aBl9skU5Tf15NVif6
24E8ehrPerCSLLwCCara8c5mH1nWIxBpgeXpNExeC7s5RX6tl7tFZTarFbpi3ayK7Qot5TCAZwi3
KOdiCWQeb+Ihr8sWIhIkCJ/tVjvNecPu2Z2nfZF/lhYp8z2HRLxpN+OcSJyRU0LogAhNNdwTTyXE
3s18yiey6mV1V2vt5Jc0wnHl+8UwQvkiKcjaqSrALI39GE0wxws2ZhmTHLRzUoZ0p4hH605to3yE
UFTjSUlPEPT3p22FDWfXd0jYWSXrFOcHUEakF7GZ/IOaY3ymSzwI58yeE1FfcsQgd4LNvnqgFG7R
MxIycRMPAz8pHZ45NJI+klOr8Ntjh5DxJmnbSe7a0XUIG+RXXfANZdepl1fNSQhJlEGuk07PKAVH
KI6kIq/PLaU8aeeAZqfTgcAFzHGqJwglCFo9sv8O5IlMXkeWswuqlYFwEUDaHz3OC59t1MWowdOK
yKjaGXrI/0ySsX4F5Y/c24gy6VaGxr8LSYFKT6ZBEBGO34x8HZhzwshHC0dkyWE0Hb1DyrNOxklh
1f1pzF5qn0bYUQsSUltcCpfe7LcjmSVEXqlnEovrKt46CkDXPuvcIHnGvup31zMQk+LYZV3hfu6W
WOAc8cj9JeMBtoqfbrspryPOUIBPLj1e/uEqQX6H86XqvPqrzIgBhoiRqBuhhyrcOskS7fthZXfY
qjRXMtf6ytJyxJY1yOBWLxpDQTGRV7dx69Y6T0J/QdxYO1jr0rzHca+nVNZrZSBu7dgr5F6ggqer
GudIZH2Rl/HeX6LgHhAkeRxTiL+1R2297OfCS25jSC1HroozgLg+uAS9m6wmT10yn1EAT5ODKPsU
UShUS3T9ARF8GbP3/qiUar6QBgeJm3wLOKOLwKfMKNgKz4JekkNT8Yzcqjki1zRDartnNU057Mo2
MevhFLc8IhdS6wkh70r42kEMunOYX1sBbWwf4G1fNmPayomTW8S7YHCJfovTEBFPDiPiy7Tgwt/V
QuM67Czk31pGwHITD6PH6Mj8jDBH2DdaQq7bDLPn4FybQbMixkggbtRhhC6hoOhD66QScbbEpuHB
EU753bdQjpjOuI/YknRyKpYySkgKCfV4r7x1HcFmP3xblZfeWeq0Mt+QEts8pJiZruj46WmvBhpD
9MhQrO8mmc1XCpFCvrd7gXOS+XMbHBMWOsTPgzK3iylBAKIDBrRnHNOmB3YyDLIoNfObKsdotEcB
ywsV28NAJim2fAq+bmKdcPv51ngNmlUUYJEL2rKx++Aal3iKLoPYxxi7qBAEIi2qRYS+xbA5eRMg
Q4evwBCq1+xFUbrsdAE4tSfsW7AQKTLYJn3bQqsvO8JjiEo1hIBsNa69AiE8nSISApW6TbMw7ZyD
q0hnZs/0kDwXbSaejFVY3ZnCxkTYNCCJYDuGAWV5WLnyDceLVe3x8LWkzsLoAINiO+x+RWWIWHY7
0r+2CfOrtwo+nznaa/tsk2M4XUGdRFx1B2cqDBHZFgnsWKzJKh0h86W7KocIjWgeo+WmbUCo7i2c
W86G4aPTP46hSyAqZZ4CIF3oG14BPisaP1JvwjUIsUwjPjZzDMICbZ6NTUwgDwkbbdnn+8yOw/5c
9bhjmFCl2su/V0nqk9+c1A3cH+kRo4OrnF4W7laTe5sQyTRzU18Vn/y8nenV9EkfP1iJZzVX4JFd
/SVrRcbdtTECk8FKZS3cfbeYnHYe0OQ6Raa9ZMT6Jl1s70H3TeW2zRoLblDGMo2fT2Zqgwg2szZU
lKaj5dOBJ11EMd/k3Dx4urWVMmGNOhltvSFM8n2O9/mV/2/+ROkU3pGRs/CMFNP8MFKrX9FbgbQb
jlo/e3It80iBIgQY8DSF8WLG8LvVZgit87yvrkIxpvfh7HY3NtgoHIlxuDyFXeR+5k8dXjLk8z9A
kAPj/5RiEb7pgzMQ+01m+5T3h9Jle6QSCE23PmI0ZCt6PfzVCQz+zYQi0dkkIUjcTesIxVEG6O9E
8HBcQ8OZyJDZj+W0XESgq7stiIP4hB0VOu2iBkYQqY7LI1Ki7ox8VlI3/Tw3d5Y3jT3pOqK+IHjF
1Psk8OpPbTCaK1Q0dov8qsnugqxp38a29e7yPMJ8IUUj4/0c0LrZqEhz9sN9HR0L5nxQTSpyZ+Fn
jbBamZCsYS40Rjbp5JXVgeDF+tGjD3BmmRhLit2OzVu3JB5uiGQyz5zQyOipwsT5ygJLXszkesyI
9JR34AGZYlzDWqBxEy6DnrY8JwUDj5DSbMvTNJ50VZSW5D62+cXsNDYHzqARX5WmdAZKO5oQrE6I
OS2Y4RBtSo2VexGxU51PZZzRjigDzjxVVTMlAqKj2mOYBLPF9GJQLwJqUb2ZnVpVoNxkg/ImNKul
z+oNgKBOQsggVlhWO2bOeDFbH7wRcsoWZwqsecpqqfm1ZQJzNFjUmmfAAYbQq7Ave9gjEmVg7y/W
mwFThuzSLUHeMn/GN2fSOeoIYmljl2SxOXhcr88YCfIFNGUcMtitsXhFnY+ZiJw7dgyN9Q8+VkIG
b+hoeVLHI3K/vFnU9YQ30d519oT4JMGeb0iNLq3L3q+NPFqcBtOjChfO5g3A4HYHjFmcwD5fWrwT
ZbCvCxMFBxBA490YIcQ9zh6HxRVo4HLHcEQvDhbdrPe+1XwkcT9Obb+DvTJVn3BCLrCUI5dB9nEo
s1UIA0FX3Elofv6DaWFj7oi6bi+iuhhwH3ddc2t1Miz5eKN5AtNWFQ550kHcYjSwDCty6hOqGcIN
gRJySSemKWoy5iMOgISALjmGqj5d0PkHOrw1Sxhcx+TAEsGX9NMdExtQdrXTyAkxLHOLjeAYKXeW
XZfwHmkZEOUddSWnBe2Www6xcdj/X/bOY0lyJE3Sr9LSd5SAk8Me1uFwFu7BWcYFEhScGLjh6fdD
VvV0ZHROptSe+zCXrqrxcDgAM9Nf9dNNNNTy3o3ypD6j7kwj7EuPNEk3VCcwv1UdPZNNkNweEpcs
lqUQDXAC8IvSrvUp/aW0zv45s/3vGfyfy8jrfz+DL094895+9ncs/8FfJ3Dzj2VupjqOgS2dwRNH
3D9P4KaxODVwwnL4BuCou8wI/4WPxBRi2Iws+cfM20yGbv9zBFc0/Q/GinRQYMfAR8K09e+cwc0f
fX38PbZBpw6mSjiUrLNfLR4NE3w1gW+8gh3U2EuXjNx1mss0aE7Ua4NjKaCZnkmKqYnhFU4wfnRU
pRu9bAGtp40676uy/JYT+qO1gap2lmuzh+wFfZu2rJkt+2ocigolvCH0DoLWOZVaCB1ldm0o6FYb
9bdUM4f3uTZSxT4QMXqiJrk40hlY9evSBPjUF828jmDDnSACEnBK67A+5TxajzJ2zBuOe6aDdo7C
XcR3IlKrB2U0qsZX85p3vyo0e6uG6RRxQHODzB3DhwRZ7pXdN+yBT7/9Tzwr+jIO/bdnZrmgFkEU
zNYYtagd0RfN49NQNvYKjS5XfAQJu//bueqbg4V2jIEtG92rSrbaWweOJrBn2BCEd0eqvUXYCk5N
RfYgSZt/zCKfd3PY1doK0zbanjknN41eQGqu4BMd0ji3jF02Ug/56z/+x/n9978dQxF+EHzbGiPl
xS/x6W/PlTnKhSzxQJRTzfTPCrfA1Ng8K4lLJVjyu9yQ9qMA9J8fuPxBnz7QCNU4dsacdhHmeUqq
XizbboC6K6M3r6SZbRoEmZU5uQe1NzZKXAIOy8/zXD80oXygGogtWONPVEX++kIsY+AvP6KJsYr0
AoKX534VprCCTiM3PE0gUxhikimqgwJ94DdBsJ9+irZklpiuU5315VaplVa0jlNzqyhWd2warQEy
0g+/+VGNn1xknE04qZbIGcajLwN8w8iw9KTs3pzUVRarowmyEut3xBByDO/jPqbrL0HFelDtRr0H
+qewA7TV9LkBX4Bh3AohEJK7Am9cYX9J2Sthciyyd1LqrcHdCb+Almg7DvoYTr8KlGvYqV4ejKFx
6pmkXGrGVKRBmkf1DdXC5SNBCvtAJ2uD0SbMgyjRqQUVZCipBtDbsvVLLd9P6kAKXkuneU9SFTjl
99/4v+vVP3FL/e/L1f8toyp//rxa8a//uVjp5h8qjmuDGAEkn8UJ96/FigXJdggQ8npltcBDwz/5
12Jl/sHdi8TssZwh4mI2+rRYgU7GAcPQECvS8o/+lmBsL++fT4+lyiH7+6rH34joQJrrx9dFFasd
Pidn46R6p26bfF7OvkXdI/htXSNXLwsKBG8kqqm15rbp9pPiWYqvC0++AeVzer+EnfcsAO87K8qK
pkc4iOMFm0flqUtMvVrrYzw+NKlDl2PbpeO52dmxe5bDRix80xso1NWKRnkdYBs0K09JvYnddMnU
WyjYolCkZU4fctZ7N6k1ce50dBcmomtWcggIrVrGNhzdyHtQQQAi6Wk9YG+0omZjggT9gJAeFbjr
yQ4tMy3kTrXNk3spU1EFiULnx8pJ6vSW+suRk7tiMdSt8jxnch5SdrdGZZvS9WRlLh0MFEkRX68F
6VuGjN093eLRdKhJ3zKEaR029iKqOCytnGkco5OSNfnWUcuhmtYjY2FcXKNC/VJQQBUuPz7dcj9Z
Jb+8+RbPEvE9lxifx3L5HY/9+b0/1vWsSxsSglo6F5nqjA9hOHn1b958X2+XpaiLjRXOfsOCouVx
037+FC8vO/ze2gUVToaxhkgpih17ijbeDdGcJJe//k5kIX68Pcm+LqoICwZJWEB6X/1YZTFnYZj0
L8yV8QCiJuePJWih58Tz2mo30yITHzwG2SIA+qSXaIzktgErcoYP4omtfIX+h2EHZ963tHHp9MHh
nYj2Pe96V6seo0h65bbOteiSo3rVA7vsYP25nQzdM0NquEDstpUT+lnIvRexvzFWjCByucKkMh0M
zipk4gmapytO5vXJ02Klu6QSqXpw6SIHMzR0BnUQuEYDzIpMMuldmbx1P49WsYrGRHNvw9GAPJI3
kP6CmXk57Au3btbMBIn4ogg19Y7U4ygPTmIPzE/qwtDoTqz6N7WInUcGnlSXocVyai0lguYO4DLZ
+xmz6U4kluJuLSTcdzQu6zAyYccKlC0NNin59MHrAljd8yTXusAjMwA81mVa+mmsWReNIxUgCDOO
K+w7c/GSiZnCgEh0CY1HYKY4PBn15Gw9uFKXU1m2sFfsxBhX9OeQN8Quk7102KzKjT3Y9DlQmpPB
7bK0kDHuQhRehYRMn6k2wA/QE0bUfFuhaQWYnRIWm1xSpXw9z5qJgyJnX8PlqPrz1iha62h3xdD6
6jCGh5YokbeKcyI/Z42eu1RJsGV+iKFcUUbWoC34FcKSczBrSsZ8i6f/OI9xDv+rUfrbhiAH+lHE
/m0z55nxADsYST5sekX6esquOoiLFgwDudRFJ4xdTtcT+n536BSXS2GjyN7UKCuJH0e1Qeyh71Rq
mQzwGdtJMxOLHXsaAvF2BRUvoDkj52CgekLByosSQIUxKfu4y9J4Hc1gQXB02uTnnBJF2U9HQfkj
QwXEDfQy7T6LBvE+Yh54j023x6SgUCHH0zjb4lBHTbFvdKUH6ui2tb3m1QeOGZPq0YUuOyJvqVTI
zNa5nuol2iS5Gw0tNs0Os5hM1W/lbD0Y7jzdjYpbHwp1BFQydeP75Oj9A616jr52zAagI/vepFpH
0MQhzs9Fv4BwTLMNgAQ0l7YLINcfwW2BH8cIAA+0xyeAQGFRyKHN5qvNNX7IccJZZ27tkdXSyaO4
PnQBEIVI1cuET/SwJsGz8WvkOjGhNaE7qu0BHI43EuZXv6kNFxCEiRsBwSsqS8Bq/dj4uSuTbNON
aJfQaMVHzgsGzkhVQoUD69TcUcJLC1Rp6M0tduXp3epHpj6jYbd7a9KUaIuRhV5wyXr4zq+YYYWT
lFpgP1XiOnDlUJlrIe3wCiinke5STHec0wqImX4lc6YFkZ10zXrQK/fF1fv8pEg5aWcIb+7HZFj2
xahG9Xs8E2ZDwAV6vVabPKeEVTSc2fIxL2ffZqN5R+FXc3LqefogH8c+flIKWr2LgUIPbg8COxEc
TX5WdMwbz2zra1lL/jUeIgNXExxCuZZJ7VxEYI+gs0Vj42zyDv1/41IS/lrSE/VgICbHizsG9xd0
2ByalGsgMVpDyP03u0WCfXIetE2lVt41CBC1WJVOAhx4HKaeP1eaqliXoSruQpbHbKVkZggODsgq
yrih2yv46ar04bi4x26phutfy6kEKIalJC2wUvS01VcjQtQx1u3qSm0nBk+xmESz8/KCo8oqiug3
3lL3nunzWagjsvlx31XotYsZ+SB6cpKrXNEFLBg0AGBNxeA4KxN3+BmuullZwRIFzCHrEWcvr4Fh
7SLEXuBGHYHXVkp0mtIkcoIa7/NTtrhQdorMy/fEjgxrY0exvGuEsgwrXQU7G4aSBGWyxTZn2Fla
rmHk6m5DMY9Rn3v0zjprm6Jc8LGQerUtdXMYTSD625hTDfYC6zDOIO2OYYJS3Meuej+2nfYOjdJ9
swqLq9qRVrggj6I8TkOKM8cMleQjjSStZ6Gdi/4wZgWIWacVplwJt8UShVnM6iEbxT0dM1gE1pGC
m3VDiZHaAFybkP7zUJ8E/CHR4gNIEkFL3YwKyAibIfRKy22TBsDQXiaMNLFSgC3n8habj/LapJ75
zZu77gINwnmomkZ9LZlFCrgpLVgRx5hdhuq6i/8lb7URtRpnnAVKTxX09HDdkafhqDwAXVRM3/Yi
K1mbw0DBtaGmocqIoLBEQEDNeIntQtfp3JAjWzipixUo1O4i5PVb+tS1s8cy49RUz6yisu4jtUtu
Ou73xg+llV018NuYU+RqCF/Gy8c1VC6aOZWEfs11DFDjWx0NVk6QAK4OhVQhpy+zqIuDNfF0rVza
zKM1i2B2OaYtFJpJQrXG9xd3l9rMXnLtYW1+BTVUg05nm/Qhhr58zJDW39xMBWJvp5H76A49P75W
KqpNvAfoDulV+svyGDQYEKRamivD60A159mEhajJ7We8GdG3ouOhg9jeZdFKzVrRbaBsqDGuqjmG
o4nny0B+9NjLMCgbHnGt2o9dw1t7w+TDcxTUaXiTOTUPY02ZGWY3vGK0XFUf6CgY5jKz1c8xSFZP
VAAZrxbBCRoTWW8ZYNhzHK3TwmAsXeSZMxxropkNa/oYN5et66WPA4cA7GoJDKlCm7EomaPoxd7B
n5/5E4Z2kK9hn+UBPn28gW2YOWUQQ6IHAGwJhtF6Tf3i0YKc52ydjgkadPS2rh8kDj3Tn8juDNdU
M3sDxM6xvLEUI9TPR6WdxK6hepE7sjT1qeG0Uc1EjPzBMjtt8Gu7sbSXMsTUTdkCaEta0skMqWzM
7EWA6bcZvmYpIPs6sL74M9QILzCY2PwgrLqQUIhbZsox8x0oL5u+ZHI+rooMTv9LYsWxuZM4HJhO
VGFoHYF6Qaxgz6c7wCDZ4oTFpUIBI5FlhW2EjtPBsmIKMPMso92sYNeqGD41azruPXCB2dHtPXqa
4eG3c/wG+jhXNkWJe+Iya2LLfiu75fu4IVEXkw4C3ox71R2gNGMhnDK192dKzTDVwo9NNjSwNvW6
EhPfwgJIxlEmSwbpbFunF8kdg++YuiSQpGl/P0s4kHdJHxf6Jm8zNbztU9isi7dhBr/KVkRvdiAL
U0ElQ9G4+lUSG7buQCGyGvs6mTl8LO2gE3tvIMQ4iwPY6yx1UzZntGHxhqzaO9l0vSfAstL/B1xK
mZ0A9JjZnpS4QnPCrz6Mp9YR1EmsasXNgC/FVAMwaTQboV70wgRNvcwbx6u6HkL9Rm9r1z4hstPZ
LQ053NP0wjtNy3AzgCYu2N6441wAe01N42GMJ/nRak1b+CrYMJdDHti8HSyJ8bHVoGYG9HcNZ8KW
JAmw+45sT4yG1bCka+xWYW/N6CBVZ5vRP1YmNnidHh1T22khoXG8UP3Ky8ZtQe7Y8Gt31B8JyNZi
3bS4SHciNknSE9uBcY886+kHbRQxomScMItziJZTD8Zjyzuqc1oOraacE1IFU9VfAOw04qALgbzi
52dLjgKrmPUhNYoIeJiH37LS0LFXMTg+IJhl21yrVpHMO9lahR6YtNHNeAnz7nJyDf4ywG9DEZks
3U7IF2FozjFhhLGFRhoXBjlWM78eNat/1VPPeJs590aPiiqSx7xuoitsIiGz/2pg5mJTtTj58zCN
jLcHPb2kooMXtqXHmDm5xXtg1ZiPgsLWWL1Lbu33hlsCnoAyJTu3mWcAfY1rcZhQJRMjwisNrpnY
6e8m0+juLVZB3C8zEQwanBPbWVFPOV65tP6mSJYQKrZxa+Sur3DaTb7TkC80GKXwlb0oulUbaGcz
2yV75bFCKLAwaiPfiFiJeYTiaH6Z0esYgE0xtvmKhmDeHuqUmHvdSt1XjM3RFR5Y2C8p1S1yRe9Y
wbnMwzMVgBsDqZkZxBc23w+5/xXN/kkQ7tN5f/3cPf/jvezAjp4/F+//5583yXvTPP/j+F6V75/F
s+//2V/UIo3wLSoZpkrIBfgul2z/n8MeRTP+MFQMv3gXiKYwSETp/ktA83Bieh52S/J4gNaWGrG/
wrwUhekao1IX9QIU0kJB+htNYT+qIVCKkPRU9bvWbC1/3xetvZEdCJjZ3feYVZ5lgSS1yrq+e9GQ
a/efLs1v5Z3vHwWDhCGI5ugIhsbyp3yS9VtNS4UQ0x6GMyMO3KZkXTv3b2VE//UhzhK14wqpX4En
eq2LDgjinrVtZhOdjIGSsnP79Tf5yUXDJAtNBQQILaHml4s29ZwtRTHuubjdm02v6A5f83g1mSL8
WwE4izQa/0f6jSnzQurwvsQUbTLUcThW+5Qyt4V9xBbcr6lcWP/6C/2ovP3rY3D3Eh8nmvidefLp
p+mwFNVOROgj7IzbPobDpKpl95vxyXJV/q3TLh8CG48hJeIe82nt62AjpUFmkiMI4mKU255c4rAy
Wpx6a3C66h5XhPhNkvc/vxVOfdrrwXjAemeg+uMNp7egRXvH2NmUE/sdmTReuo0b/PrS/exb8Wjj
VwZsBGjnyxyFxZ+UdGFAvDczX7dEuCL6Rnm9AscRaOHvfqlffxzIlR+/E3CseZgVbadwbNqoKYGC
ri66C07Y5ob3iLj69bf7ngb+8qMh++s2A+GFu2J/zaySHO2rqdzlciyfKvi1L3U/R1RzZUvlRJZo
bNeyws0uJ9SxiETvApmB/drcYWYD0SxNa0B0LHPnW83e3V47VSiUXclEk5x5Xtl3LRFuVtM2bnd9
lanDc5Yj+F1hLtX52LYV2m9+sa9PLyAX0yJJxpciyqF9zSN3XhGa9D/SQNJaW8cbm1Ohu2yNafv5
DSLsP38s4Dic1HkV8T5yltf75zdeaAMlZ9/Lnq1TA8WIHCqW5PBOBzSh0m6up7/5Xlq+GR+jQkYA
S2Z8veGZ0mot4tmuTMhHwh2XW9edxh0A7uz21/fFfz5afJLHxGWheREm/3IbTmmb2lEvdjblUX5b
VgqmQOiwf/tDljc4ix8rBusBS/Hny0ejK8bEsNoZk0MaxlE4CI4AEH79IT+5GyyN66WjRKH2fX0r
6UaiaL1T7IaO/h/Mi8RXomgEom2J38C4fvpJfIDF3EvlfbRc008vWcDqrqEADk5RXY6p1imbqirr
IB9j4+LX3+knvw6gIKwiGoQMpmNf7jshVR39r9hJncxEVMAGSpy4/81y/rOvgz/FYXTMMFyzvnwd
LOVCbZ1sN8LoWY0WljQ8jSwhZW/+Zoby06/D1gQUJ5BU9+vXGYuIYkCZ7xSEwG01GhS2m3hUf33N
fpyHL6vT8k0gD5A053FXv0wRbXWu2L+nO5ovnq06l6fa6evTiIv9uqQl4E1jsvD0//GRoMnZQCwE
f5cR6ecbIoYvrI8y3dHVHPu0uGNCHLViZzey3EnZ4eNTlKL6zfdkq8X/2x9f6exFcaKwH2XF4nj3
48dC+O4iCtC3ra1FLmy6UX1tq4RJesvDNq7pUIOG1MlOX3l93X0z1CZ98XDDlovFsKXChB3lOe0K
jEjHbJYIeVVzsCe7eYRZw9jF5RWkrsio15h8TDJ9A4kYN4iz1gOG1nhJ4y85cOeqjXXz3Mqcpr9M
h4oIgpaXWXtNraFL6akgubTOZ1rQVpjAiw4IfjbEz1aqlSqlrSZzDZplbEQ4oYcXCO/pB6NQ0R6o
EqEth9Km6pbmqLreMAkhHw8jaoevUe9XxhSrJxWTtxO0qPOR72jFeDD0Jc+n0YwQBS0j40Aj/5bQ
Sdq658A5w2/UvcM7KLRB35dTFn5wvm/N7eL/fMx7OnXX8J1d+uJEGr0rJWpq2PZqtKKtxMk2EbSA
bJ3EqjwSDak0hDTIgUQOpv77fIPwqleLDAuGaLzGj2LiMSseL1cjbix5iQtiGPA4KTWxfEiYMvVT
h7AjQyFrjCmKmM1HOsE0/pV2KD5iivnOG15nuR8aXXgjhAxVP0rCeoMBna5fpZy0N5OxloIR3B6+
qUjwc6AhS53avINiUFKL9kY4uVlmgy1dFagtIfZl4J1nBNTVzJdjFVoA3MvO3kWyr5CPvS4tV6Vi
xfl6zkt53Zt2Ty971r2EPGDYNM2IZgYxN8NtSoPudVyHYAhxO6He7MSkSHrZ9VGLB6zglnscHPpO
EAWK7ArhvDJOzOWVwI7BTm+JYOcaBmLH3Ta1uLWVKg93zDTkthZdTduRNRJNqoe238bkpfHE86xd
Y0dAYTW60jh0bpbdS5rSnvKo0E7uNEUP7PqnLDCVNGsDdvgWYNG+pCaT6AJMvVk4j4V08Z9B9ATi
0MuOk0ztgPLbIDwQfk3crn2RYeQM64lsUUItqJ08A2aw3touYTJIraucfWhhdQHMPuMRLyxKKVfa
OOUfUd3yWsPzrjsEwIr4mVKMStsPtRUmd/iCuNqMIwhYjl1Hkt/Mm/TGGguDEQRnSXqtKN6s/J5X
Ct5ddSxV340jBV3dUudTRNw3WolCcjaKSjGtewrdqTszSZqyH4Jk0Q+xcm84FAvCknDAxlVwKXSA
lZ2cgSWH9VM8eAkPktoDkOWd1gaxo6EPuzTMaVf4fTC8x67dPJDTrqqdPVVNuMZr6t7nZFfqVRlT
cLbxzLmPSV5k3r3sVTCGhkh0okiRajKPI7XWMUvMi7va4b9aUUSIcEIgy5xosoiL12ySyU2OcbYN
5MiDfl47TkGPul2YH7lktEK9I8FupKi6oasEwbZae/wWAOYKlz4bcEW8ShKrDF+pRo0oLCb4MgB5
wzKxqe2WYrOcsluyLjYVPWuz0qdX6sC6aVMnFKv4jdRl4jchOZSVQJIc76ehZvKPe3aoLMOnQyIN
j6E0nH7F8IO5UaNpWnxiVNj9uQL/V3b5JznST0vpf8guq54YUfn8j81zW/0guyz/2V+upT9MEDts
vPFdLNTnRQj4S3Wx/kA5WcyyiynDcNSFGPqX6qJZeJ0WOxGbQexMHPD/R3bx/uCoQCWDyiLGrpQD
39+RXXDSLienfy/DuH8xyKPg2CDZMEMZX/dPBHEKDd6970CB8rVuEDPMGM947xRKs1h1wLHO9Pva
ZFi3xZDp38oo3QisEQpyko/v09NXbPgZTHSB56ThegSTsfJcuCX0cTtncxhL6gCzoNGlSbaQDGLN
iHtVkTJcdSGszq5NqZIz75qmO8iRVsicEF6Quw5NsnCrz5Asb2Jl3uKTx7NBIfVFUoFZ7jx7oy5B
W150J1iIInDx/F+4g4nxAuwAUmmS4xVsuusG9Ma6luEVE/GHsBzWqQJdRjibAlVjY+M2fPCScAnf
lEepxfa6yGZ1Pc62/ggSIN4yY6wxapnJeqb9F44RqVtax+6KIbWo09ONPYHN5VEtPuhK9IJQjO0l
7QTzh6UkTyBQ8rU+a/m6rbJ0r5MBW3Td8CL1evOsdMfsCmFO2xewHkh2tMNd4hQVXOBw0g7YMVQW
RE781ya8AgKB1lWdjGtZ208eO5o3CN0OnA1YxeO61Gr1CgIL7S+iNcOjq081KczKnKnWmo0T0emy
CsYotTdREbofItasII7J4gdW51A04tVF9K1yWygexqS3l1GmOw85/eAuqZtZXlYiL84NnoqYMBgB
OCtyjH0LeFRctvNUnpLG+fC6HNdJyCUcAr0b5V5anrOdJKcocjmdF5OeiBy8Dn5a0h3ct0OS+kY5
UiPcp9qwHqPCgxdKIcJL20Y0ObZMMTDqtKbfDbmu3Qo1Us+HxrkqbYVE4KxBK7GZDnWYdIFddtEE
FDkU2bFK5iaoUqMkD0j85zCBArgYPH6NOEvqgLVzvgib+hxLO8YHYZQTvGH6zBSWJxJ+zr0DbCU7
JLpJMatm7gbC7iRTQrmJSv0Jp9K6AklCjnNOHpIQS8BcUYpEH9+qVglJz5axlDLt4f/PF7Kx4wPV
D9BZaK+IriielCQvyvNwNI9mph5TcsKk8JYt7yPVdqeIzqTITc7KXgcy6tpBFEdB//0QFU14oBWE
A0awab1isEirSWNB3rXEiZqWC2NwgPgOvpsBXy/aWwZrLGl6vp1UnUDkMJ3DjvM7e98Z10N1I6xm
Ww+SvOArk6tgomSD5rZH1Urb6z7rL8KBiZ4ptryO+k1D8lYN9TNMVitVhifCQQvgncIw2cB90AOU
3CHwZneXJGnIoR/XQyP4VRXvzE3qcs9PxVZ8OstrvIcYO7dDZmk+mpzms5DuiX+2h8G05ksr5nPj
NJtWSoGZQBDJveGxOWrpJUxcOhSfkoykj4oHYba2colv9t7eIFO0VJPILr0gg4ZM6fiAIM9Mk/aa
5MPkrcKgLd635I/vxsbAhADFtqBJxKwcIOm0wIWxc+dQmOhnLckWxWufQlXXjnEqB+zcyQdL9GVO
4guOkuP6vSoeazG+KaEX4kPPnb1u9mfwiNf9lJ+Xon3Ok2TL3AbvkKG9yDKbolM+h8aawGq/ZTge
5lcoTiHNf5WJ4WkhFnlUeKvfTW96fd6RVqvSKokIbs+NsSFhoKyZasVnVPWRviqIgkd3kQdw2VE8
KoTosI+zNY2ngWzzGyax74mivqA8LlxWN7sqZjJvTMXqkLKi0ibFwM5GuQZZ1b4ZM1MwRQ2vmyJM
2HbpynkaD5URhJTpgUhSveFkhfRt67XS7OCkk490+nwfRbV2D7C6XRF8pyepKgdfJx7ESHP2rss0
hSeZafNz1rTeyTSSDR6vzndIQwVNTaTcrXC4cLxnh6LexGFT0qjiPlJhTkw+JxEOMIGk3KAemyRN
Ft8H0eEIOoupp/Ux1NmOxhQEprXrt3Vxq+XjZS5glXQ1PhwoQ0cRlulFWHI8UuI7R/JkVGr3IIoK
d+szPcG+FUc3TiJ10sXqu5twmLDDQ4k3ckiIPXeYoirDns4wjNWBkolXTdNPbta/FlPSEhM28bRV
GCY07VUoDe2hUc/ioyW7Ag3EHx2qFuws8BpYf+FEBSjuP8xPTjoF7NMTn/gA5H1Z4s6irpVXIQin
OKQDqZjr15BzDk6j8jCRm34bxhwfYlW+eU2FcaVRN07EhNcyffZ+uIjVOEjD4lwWyYUQuB3SBpYa
MKcgc6QfinoNpZnJP6Sf+3n+1rJZFBkOIa72AnFebjoMeg/eMB7zhlWNU1jQ9dPOUr7hC95SBsse
Vp8fHDfbpso3u0EwFSNF7tNtpIyUJjQCB5YHQYDJb2U5214tr5p82JjVtJ8jOMsJSCnTGS6jrr4w
ov4sgbJGbVf5As0hx5DRnvRZ3fdtsx9Lcy3L/ES67C4U8SPIrsMw9IeMm7jCPxh16Vlpe35f4lsw
oKSBvaSetd4zBvYL5zQ7+OykctAV4xYzgUauVDkHd/4+DzfEG+KNNjCSJRlH5bQ0P+yQ6HRqbUP9
2ezBCaSKtlKjiL5l6wYb76NsPwon3zEEPtk4PQij8iZW0/Mq13bkae2V7iaXaQ/puY8vIQmanHxy
d2VJlcccL5DTdhvwVafYOBtpdaM6+RUpex/VVsBQnlkpKU2pzVzyceNNT+gKmB/wiMSTZQTQMk/w
zbeiUJS9q7b7HJiVghSQaiQ/03wVtw/xFOG1fZBjvHUL6BvUPCg6cIlUHesDahzSZTRcD8LbUTR3
NRDfx96JITL03nho14yEt2FOXwgDbrm3hMFRclTe7Lrex5634YL5i3dT5vG+gqjuzu62bGhbH5S1
at9aSvPcwNY0UmU989qI1ETwADbn+AiBYnTXOj51Z8k+KmIvh9R3Cs8PTdp+hZH4laphEM1Obgv7
cM6Lb1n7Dvz/fCrbR12Tm17InUl9gVXPa87fuQ94BWjKduxopnAGF42G8niy5vSf5QY/L14hL+vX
eEd4VZlHMmZHuZg+4DVc9czJUfCUdTF+w265LuwcfXegjJKCwpQv6slDV7zxU+4znWtSQQjqixOP
FtYWrOyZebCXc7A3IG8IFQTY6FzZIGJ8px/TwOgtdDvB6S9B24n166gOJ36J9lqw0Ri64VKJWRYh
ZFjxuMfmT4JabfH3t1ttstb22GOfbG8mQ7fWFZxEnomiXrel6NemOQ27uTUfPW8ob2m9LQPDar0z
T+H2gyOgrqpJsW6lkTxq1S19luddbdxAl1tbg77ple4qdsUZ3TVHB6vj2C5ZYgp6zaY9IKes7Ehc
mY1+7YLQoxb3aVTdy64vNop31EdlHc/qVgdG23PtCe4ei9G9pVll2Mxq97a80IloF6wH1bDNLUKp
TXcnSh0kAklt9qbEax0PJxYorDgMMJGvRmhL5Mo3jnyggAsGhZlvlsb0besecnp0XZHsyMHHgeok
WiAtpBCKuaAHFoHi6a9R88JpnnpjbHTcSqYRFHp/XxrFN026T6TUw4Pl5AFaK68AXNSw2h8MbLSJ
Z+8Zg/O7wT1MeS8MM4QNdEpWjoQsvuGEz501+P2Qn9MWuWJ3goM48XFLB6ExbtqMuHlxKozw3IzO
w+SprNiQmBd51m6HUtnjS/u24OiKHOiGXjPwU5+MKN9kmDK6ELNPNAeZWgUWHdv1XFKmQMqiKtw1
ne7E2Z38WdjGNiVp4Sb8IJZy64zzvkxqzFnJlmPrbjL6daR73DxYLota35YlAfOkYtVIzUDklk3h
uBNuOwxaIDGuHfFEeFv6qOSwfs1rvL5GYAkFFSdzN6ED9SCS/kAX4T7FHeU7zpED3iak3xJ2SIZn
PLsXCBGJdHbJ5J1DHsI8kr+gi/im9tw65qU0nRcteqUJfNrSyKdBDT702oNR6c8WRpq+NG4TTCyb
YnZYtfGApIoElGiC/atKYTzFoRZ+cyPBQlq6tIeuRl1uZ1zl5L8wp4qmuWloY72PKyCk/G+RPOFt
tTZdgmTY2F2174ACrooW8UU32V8ZkTXzmrDPDDN7ASn6OPJ+xv2KeQcbFbck/YdtlFzq0ngpJidZ
T4m40SDgVNU4H7yxfdBFfE2ZUvOQqtnb4hxMw+yIGr7SKT3EznZlSUZq+PDOw159a4VyaJICc1pp
oxKjnoXNmzBHnzYkajPdk27r56A1g5ZqEB8HsrNS1WrLyh8ggB4jltLL1OO4p1M4fyrxJZ/XXuMt
diSd3WmOZh0Medp72iqFnH/OSVfZDKVn7Psxs27yTm83nlvGj53tZE8hlkzgfXPuEx5qj/bSndfV
yvykRJ2gQ3lAwqSm7cQc19thYqgqX9MRKldtONqbLp+Vo6G7WD4NpV+6apwE6IRGgfEHJaw1Dse0
HM+z1OgvIqtR8EXOrruwEEFuEnftIYlEWgPeSutxDgRtotfasWKfO4otqfC+oti7Asn2/9g7k+XI
kfVKv8vdowyOGYveRCDmCJLBmbmBkUkm5snhgAN4+v6irqS+klnLTHvVriqLliQD8OH853wninFn
uq+VWXlyHbhjIndGOxs0GCfZjieNaEeN2WnKcs4dC0fwh5bIDF16t5RROsTZXUhKgsu3oQ5KAn8b
AVdS512mMAgtSQxVlUkKWXKhV3LVkrAns+EK+tVHP2k2I/LHrXHGoZaKdRRET2FxFXUohNgvdkAs
AlAKEIly6XPSxWGN71ckzjxHael4W3zD7YGe3x7wY672HuXDzp0PGMqifcTLDktvpNjikjnZz9KX
pxCDC4Vs7AQ9TZk1RzKI1GuzS3iii8q5ydZT49/FCtZkBjyRT5A/3JO2GlejTOvLkID/WsGxbK9I
SOUcbABy6vw+EIbrbRn0L8uz62Q0wcwTVcAJUe0UDoPIDlXHdS1yjHh+7eomtbeew7sE5ft27Ezw
aOVm25+SxWQD8/0YStca1pohfgdsy+ZB+Q1erlXju7KwMekXJrAGV3SivRijXaPWEuTX0yFGsS/P
OcnhidOugEBk5ovA0d/5ky/vyll1+lAuvjc9gUAoxQ8XuNT/yWqmMqPua+eYwiOc3vHh6TNVl8ue
yVUFiGea9HqSQba3lsYTj51z6+liJRCnWOD+jbJs6uZdTWtsvMPQQ1WmdkqECkq+butZWweX3AsC
OGIMX9xonCZoYg3/iSNBmNBEmjsen4W35P3F68FJ3wIKdAhRvO5+IaneEJp44aACT7XLjGyZYzxE
dhqv7W4a3R3oJs56s2IytGoY6ty3U+C2kRcK49HrS/unbsPhy8KZdZ3F1P80ihNKGRZupGSb7kA8
9sfWHJuPVoA9pDLUtZaDNhmirocw9jM2kxmgPTBmiOTW0j2mWd4eycIk1xzreBoF3eJlK2+i8Rfr
HdOhuSTBilPyHbhofxqncr4OYIY3jqn9eZWyDIzAuWLuD0UifpQXhwcgzeFTq9yABo6guVhqcK+Y
aFzubuQ9jrJvByZvlRu+KU3taVdrgjqg6gu9Lt0eLIvX9TPCxpzPR6+q2tunr7H1tszEHrg/udiS
8/zQi6RCtvbhRLnYmp3t5JvB2+Sm6o8pA551HZNxAPJVP9W+bd/XmTS2He71U+Uk3BfEOTNhCt0G
Uw6jsLY6eMvMSjdJk85ht0ysp4Ll8h0AIX5PusOfYiU5jzi6D5GyRtQ2l8P4XZVZ4XsPsZOtOotz
+s7jKfms6zKFvsHdOO978bvwS3ob1Siq17yYXWTGhDFM3qYNVfdC/oikvuc5Alas2vyPkQeCB1Uv
Y7OzFDMtdKbO23pBdkfRJyJpzfrCoT1ph8e8qwQBL6glH4w0Y7miYcYj1oE/901MLaeZxO9XtCqP
AulHcH1bHEu1PF4+ukXnTguaH4E88kWpnleWNsc9kLNkVRCpWVLnnjgFy1VpO7vWtGOf5PpQbmG/
9XtkOJt4TuI+SCp8uazZzcFefqXyUQPpXsfUd55RPmffn5586HZHOAXV0aaWj1Jc1birAbZxVBki
+xEFht31JOL5aNEl9pAkgfOkKRHlREQawqKB5HkyUy6+SND9Nhnc6QL42uHa2j4uhTPfCfxKvFx2
cHJH7lf8vtXVZoXh2EHBs56e7QKFwEJi2JdhZ92KmA1mk7hfb31IXG9aczrhKEV/CeS4LW1abzu7
4um+TZ9GN0ZRVXeDTi9myXbq5jteq5KYUPHeze6TNDkJNztjCm+Ym+/aYShd0o7L0cbv6fIO5z0t
RxwqYo4dQNjMeBnOOmBe1lAAuIYcZfFw1lQi+gjOopHjxWnI0jlydrn8FPa3VynjLU/stKKMW3uv
eIs44YvNaD3EJADfvT4/Ufsr4ZRV6YXhmP1Hc3DAwUs/7akD1PNeNvP8Uzo2xU+OcpguG1EwpXIj
MRVr3qLZl/sxJf51IAnQ08ndFvW04/ms0sOI4+4d/k3+bSs3vS+Kxf7tEHEjBOcb2YZi5/KFIYT4
oCC8vbOBqiVr8hrGZyI7nzGjMR3StBieBUBWeHxGON7PZCiu2lcxsrupvK9cOsXRyjjG8j/tBleb
e3NyvO+WNiKCSC2nd20V46dUUJhyrbp7uy6rfcBQcJcths+dy192JDxW1M9epwl9aIhPM4z2ValS
az2mU/o+y0rsNHZ78ghDTTjnPmELjOIWSCQZGHouQb4dzNjews86diZxIDbyapWHt1dyytQ2XbrL
qKse7bkLKD1OTsha+TqwE2/jlAIGcoLGuwyh96qXaTPV9r61jPRb+S6+6aY/qSkrNuSZ1b6JPYdB
uOtEk+Gf/RDFPnHDp8roucyqftz3M3uQgDlSIIhiryTa18QvHqijHVaM/NyIimx0q7yN18zLg983
H1Mmf/JxIjfC6NTqci5ZBAsHpPi1NU4wv0RyHFX1Ci5tY8ed/enPA8JSmhtbb+BY0A07OLbxoQ1y
hBjtvQiwuHdyjP37AeLQKTMquUXT2syD4kgXGB1R0UHS7ek+jTphXkn5bMO6Gn+RPToxjICvqKgW
aYwPDPTLvpkmcmA8xmE7yrXBdEgNtr8Jxu/c1VwuQmvf1kQFaHC8xonXrZya38tYVv6GzOLbRDEA
77F7h2iTv3L8LHaNO44blvddnPUFNU+Q0uuACbmdQy1rtuBJm+04gqR2RDPvG3t0SW944hAi9u5n
4JsfM9BvjtYSsYJ4BJy2dzdodj1skwRpdwNUkKCxN1+p6FLbMclPw2wne0XzFg3VBWBPUyqfvnMo
3EUJb6p3rHtbesjEIKBhWkGNh+NRkiv0EOoC/TsgcYzgYW65XrcHagFHUEYE+PxCPJag8JXpVxsr
GaeNIboN05hfTOtnVLaWE9Og3pwC6bwLO+A1FrM0x9UPsMF5PDiHrZXByNvEQA+lazr0k9qXDtpj
TuDhqjVPTFFOd4wUCBsHXr4tq6E8V7RSP4WxeSHLLQ6DUT33Yj5byfQ9kdTt2u4ULP45b/PX8G+p
T6snTvAmtLeqvLbCn77JMsLgTuVdTw/4rxyc9D1lkdC5JznsWXeHDdjk8hRUdc7hgx8GruNy9Swy
yQN2lZg3jcSBDdnLMVcB3fPMdZK7StI5johv5jSyd0j9RkuPvWmv6Te5MiLcV4G/T9O8XI/BxO6k
OX7Z1R5+7aY3hvsaiE875e9qXPzrDIzRxpJ0zfvO/WymMXikpKckwMdKx2nJLE9wajlWTJZDR5Ic
1tTH9htNyFp6Tb21bXTMiinLblSlOmsgdRYi3no09V2PReY1DIv0Pjb6rWup7FHUC5KbArA/tBNg
hXEm2RUGn13HWPEGsbcuWgtUnX6MD2bjIIjdOiLMX2QuxL4WINSy0EII1DttJ8Q9B/t5YCmJpmSS
R9wc6mvCe8JhlEJxd6gf7SxZm/VyDoT3aPTiy7KTXcmSSIst6Tq2XtrJrfAJM+JBJZnGrWId5tg4
JQWhi5rzedj8aol+Z/V40kalOIjTZYDFo9j0C3Ji25ZI6yzsYTlRdQv1zQYO2Zb8NDn9o/CPH1tZ
nMDe35epJLOXEdVvDW/HbWnew7xMMTCVrzPi45ha9gsR2uOAkFfDC1oN1d+yIC/ClFr964T1442+
hE3RMXWB19+upZ6traBE6uTL7gOX2clpcoYFTLiXdaemYevD4N6wL2eYvvU7YZ63vmqeuM6WL/w4
hORd3a3b4EDRyapwUIynpI2GPDnbZPFpjM8RkB70YGbbYXbv8+wbgAy1eRD6nXsKFLY+dMWJC+FH
NlrTl5STew/xTn1niR68TZ/bUwQX+KakZ10Yrw1eQWoGDETS1c3vfyUdqDgGB1P4mnAFMU5MyI17
ew7qjyZx3U/zprmVfJeEqILb+wRZTxprzm3wiqkf7LBmGGUVWfXN0+ZQuTMwTRE719KozpS+3ltc
T6KgTc2L8Dwa6qXPQMopzeW3n3LEQI+pfjiMJswR83Gt/JLAOl1USXJKbIaXiME/5kzdHuegDD/4
zuJgtgYTCm4aN46+xI49I272JPVvECUACo2a/+nr+18zyD+4mP13ZpDnJvnPJpDb//5PE4j4yw9x
rgM6D3GqmqZLAuDfTCDmXwI/B34u/oE4Yv3ddvbvLhDxFxdXCsCYehFVoVPvP1wg3l9Mlyig4x8P
57grvP+JCwSP8X82gViA03Fg4g6hy5Tutds3+K8W0JbLrOvnf+CuON6u1qVxRt1xZhoGGq9fSz+U
y2fr07xr11XIJLTHdbDWWZjeMV4AgZtaU7GySy9+gJEQv+aWbf5KddG+0KWcIpBZA0Nxk4ECs4zE
tOqNF47qs8G0wbRdk/YkZ5qiGIXiNrAq3HG4b5UR4+kOU/bmNPBreaMiNg82zSnD3uqk2W5m0v4f
QvfOTHh6luINemCc7mQPuHSXMEieLrATskO4dBV2jlx43QsyNJgouh+E92IbYNQ3rTCCrTMXGn55
2RTTBnYzR+N13bTC3vi6nYnXNakxHLxZjDeeRNhQQeDVIn/snVZiSwD8uooHw/HOTIuqS9Lmhdzm
fqM4II5zgFac9vLLgPrTbUFgoPUkzArvG9exdxraTfYw0mKQJus5FpK8r5qYYm91Jsf5Xg49QAEX
Bw+Wl24ZAQoMzOpWc1e48RkeATWwDqf051K4RbYOLQ5h9PSBdKD9pYHrQbV0ZSRrYXjti9tP7l1W
T9ngbvs043y22FYyXLljC1pFspj7uqPrP46qkxPjEGAlHOz1BitjUK47h/blbTsKeCuMl76dOA7R
jXy3Z7A5Oma2MqtSBFuCBYOCMZnLp6AAILDDcz7OkaTmFLgyzUGgny2CtIcwdhkozOw/Z8XFB4Iu
DbIKMbwwStAicfKHhosEmnuheAokzSVy7YEomBCrQtyFDczrb04sXFThwVk59pIc74lvkoMEZtAj
p0ExC18oiKhWYzNnQDjzip18yRON37Xt4ve+pO5mjdXO+fTd4JSFU93ueCPZy2rS108U5/GD9YWD
W1Xb5dLweFIwFtLc9oa/oG9AIow9hj63xwRB/sp/8Vhui7WeffY3kKPpzMElqb69DlkJI5A1L1Ef
xhOWooAQ7kZ5rXe3ZF32s1BlhPOyzpqrlVWZvWn6pfkq2U1O1GeHXDxQBKvIrlyF7RDW5/vEYeUr
5wywrJu08n+sMcv6w7yE+ReFd+kD1BdYBpmvc6xDhT2UKys1DEaRrYddg0KCv5uhHGa+Reolh7GA
dkb5I+P6k86wCTORl4tBq0dt3Fu16wxRiGw2R7mt9CFfLC7b4EWaVQUrjy5gA5EOrWcmyWsrkKdq
6G8mWuWVv+zQKD4MynTVmiuUpTDBOPKrnO3K4UYRMJenPdpazbQxYaBtrLHahMlUe+sAjYaBIqg1
0uGG5T3ZOclcdLpWfcklCAEWOSPglSWM5S6cxhS+gFX67i7QpiThHJrc4+NYpcmK3hjjRXUkf9C/
s/inJFLQbWc7T+R5WZg9MaVCxFmh8lbXZTDSi0PLLhTzpcx/ptQpKIwPUwOGbMhvj8RT9ZjMEE9X
fTt7uyW3sFKPZG0+hyHtfvHETObGBITe7GtWlJvvJ26Pfk+jO/aqxHuxwryDN9IEE4ozPUGoUEAO
ThyZ3R8NzLjn+jh6XBSHjJtUWbag8Pq0pnIH9nW/95db5ptKm5GigVA6O7DA5RjZ45Qyfiu94uA1
ZDdXf29r/7vD/8MmPvT/Z9PhFBzq7+xfjZ63L/jnFk+1bUDMkgAeJijL923CI//c4q3wL3bpgJSS
y1nWI+L6HzZPwyJ3e/sKvJ8WNbb2LeXbszam/+cfhvMXySaAXWQuiSnSuP0/MnoGwX/e4l3iS3xj
GOe5gvO3if9aLpgzGgF30WI1d8wrV6hNFRoaOH5mHqE1YCYrUd7Zm1aaOWmnP+xgV/Gu2ta0HVSx
8RAIbCbSAHyDIlJkzteUv+EeuBFUrXVgPKrlqZ2nrSmrY1OdOhWfmwHLDno0M8CEXMOjMD5LTPqW
ijfcr1U0DKPx2ohvdpRILafO2iP2rt3+y+gkeJ+qONTSwVMtZIf/yVSMNyjKFGrjByiUXhyRovnB
KcRbS8XcgO5SBHaTYylntZPMPbrkPi/tcOP0w6EkTBBW7trL76ZAPrrLY0bmakVb1FOa1Ow8+kgJ
yNEJoJsYIZQPdEZRNLirlIq6AZSkCWoJiB6ZkmzcxbLbG2rYQT6NEAl3qWueOgSMePw1+qOE5dQv
+OEZmXvJ922yy2Diop1Lg5xfy4PNEFhyEiITXybrxR6O/cj3T2NIzvol6iRKNSspuwHLNSeBIBro
ATWteaPVH3ARUVD9GVJ74yzNrpEvQfgNWQJoP54Djd1qdMSd4iy16nnYdn2s1nkxXArXe1kmz9vb
ospXkxkkW/rBWe1cMNoZ4nD6k/ZkRgUGWJcLDCiJ11x32y7rYX7nxBqYnghqA1eG5XcXM8ugN+cJ
7bdny/ksJvedawtcJ8vAVPEFfjAy/IsOm8OoC5suNVVCmbC+4mGpd/gCwePbTn83sKXatfs6MIeL
GRBwy1mlmBk7lzapxDWfO7ZqP4lfRU1vfOZam9R9oxZz1/T6rhqIe64cvwfYuTyEwD93WXCqG4Gj
KjyUxAkYBrhUqU4io4nUvtijs5lHvXU0up2YNgiCJ9ZXKhmGny4ueaJJEXG425hNe7B5SGnw+SMY
/YVBtXMYIcQDASHYYcC/BQoYnJtVshDmiYOLV1IHyDyta+PIjxFViRkZOwOyI40JOZplskNHWBtz
F6k62PuDueFTXudGC1BRRxNdjelgRDrIo6W4DiFOipQDFpowpXcz4kmwsZzsPvYZ0BXjthrF1XLs
tRk8OQgCpqT8K5EhhtkL6NgDyYs1hIi9lXQd09FjNjrr3I648KMAErV67v1Nar7G9PBYzoSWUG4a
Jw4fBH1+B6zr0PMXEGLGqQ3EasjDdT38uqGkvPo6QOOw0htCn6ZM7eHiqjhg4cTYT6Z+HCZ3J5bm
3mmpRwMsYjuZXBk1vZWB+aibtzgzjjeMbl66EQ0iEWGOfmtOd7nizoxVyOVVws/M0fuPsbxl5jtR
nFXZxt1VV0XU0kUAFE5vLeNcTwcFcr9P0nVVOcNWDVfB4do0CcKo4+Top6HLmcFeG17+bEQP8fL6
jFV6T/nGClHUGhPosfF6sKhW5IhBX8SXwpmQam9k4gj1C58wTaK7OPcOdovBtTAemuLDS60/aM3r
0qEFZXye4uw9dnkbggUzLOwcqpV9zSNiU0AIR3qm9BRkFUo9KHTeNFcEEEw4HFovlea8y2veMmKf
O1Tq5Sc2/tQFvalUvrbu4+hZdMhc8xw233g3ull4Yur07mYlj3a9HkXyJeYCa2T/0nggNzvf3LhG
ceaMyDH3eBPLpy6tVnJOj4GjH6QswMCB41EQjXAd+iuaRfaj42zJVgPyss1pm8YsgAs2H251auRX
U1zV8ob6FWLG0LiTTEKCjaCiiNajTWJiSuNszzfvCAcOWRFj7Rr/+HI5LoFxXqYnMwXJtzMHJ7g6
dvtMCClKE/nROv6OaNC+EEygmgppq2w61viEXgiEMOlQaZjeSTdTd4rYExSzrPzq3fTBsIgBcnZ7
wEL2a+StBSh/NYWDbd0zP3r2GonN9pfUWMuNmhtrQpKqG0HR2TR0wOWierRJATq7VwvfVO26uLG1
zk4yx9AVV/OvMKdDsBMHQmcX3EVR60pv26psvGsazA+iofqzsIZttyhz3zli2HDVxfCV/O3xEliO
Fb870y8PnSYXss770T3bbTq9eTLrd0lYyhe7FmtaJtXa9Iz+Z9Sh9YaToNjLiZqA0cPw7jZMfmSN
TQao1jF2zSlK6hiXUIllpO/jXa+rgYycwFw57p0u+F21IjkZvUwO5CNbgIcEG1b5MBzLEc8b3QcK
HMACXzVgJWoyd4wypXjgx+At5XaepRpYeZi99hRgIBlM29DXV7pHeSPTSzeJl9iINzApEoA5CU69
ANMvA18tncc+85IdkKeHcQluI36LI73zxv0/rlcdSYTtpE5IyX8ck9JDTLb1l+ha/5hAj0HH8gYB
4irMucgI/r1ogPpRmSBeLDc+FuNwmp10P9EXomjFiJfpd6ag1fATABzIpvXseofQR41XQYZTjg/Y
H6oI/M3GYVNa266h1kAeGCulQ6S69M2s9XvjWm+tRRKgYFKDYfmQVt0Dga2t0fRv0te7VMo08mBk
RTdiBbb/jp4ISGhVBPV01/uwPfAJIJ/wUNGHmK4dA1E7w4uZY9vMMkPtqc/AXTYwOPKCP1UQSozv
dR+Zjapf8XFzW2bmHHVub28EZe4D+mxIN0KmMlvtHK9XV0J/bVQ5PfYyfBnLlvQFtDdTxcNzTbvp
hjas5JfnkAJjlZWSgWTqUKHRe+4KflS5bi2mZNjzWbTJjunIbfEDe4jRD3XscCDKMDzUGmFcOrNz
BRaRVTewz/AaU2WbHjwsZNfYtUGyUPzM5j8zDkajz+AuUGRCavg20ykTH4Fgwe+6oq2eize51/Do
Gy0nSjyRIRpxX1THgqyBt6pSwz/xVvf3BcmpD3rhkH76Sp2dSkwDS1jv/sJr2RC8DWCGIZ1haeiM
4b3hYdiMg1Ik/LpYJNuBOZS5kuyvR/Cw5dkhActZsVAH1kR344zJvC2WlCo5ZfnsosW8q4xiOSk7
Sa6WZuNQYq4vBrAWROXfMnwufH1yOV68DnUxH3DiElVl7LZqqBg621Osn4w+nT4cvvs7L2VD0jlW
szAPmYL1vXdtljm4hP3UXPlW4kOWT49kCcaoyrmXIom8FrMID3l48wVXg0MfiJiX3wM+il0pqPyN
wYuFRAQf2IxNRBq7hxZtx5wHzRMDJONuEE39BQ2xfsU/0ZxdrTxePezFwxzw99XLnNBD0sIQhX7F
0CN9QWHS56ztdqGgNSm06fQpq21u+8jAbtAdzbqWdAkWL0kp32aBj5B8qMcriWyUM4rB0fILbGZz
hBiWMXB252fsc81nhbbzmhGt3uDr0vve5KRcirQntznHWyz53ovPlXRr6Mbah14s1l2nqZ+WFWer
OTDSbVgk1zAXBEqDIb44shsYQIz5o1N6v7MmPspavXFT32bBden6jzR57ppFM4Afiws4rAMCP408
i/D3sasPRMPSe0rtiM7q8Rk7EkFTSbcKy1d6dibnGfmB4IPZXYwYzZ0EVIbnM17ViCY/3U0iqemz
po/VP1vd9CSbae3cDiScDfc4TRirIuWfMwzhS5n9TrKR7E3uvYvBf81H011LiFYkwh5ibCZHb3TI
9Pwp+SyjucweqQpWD9Q3Yf/PszqSmUFJVLK8uYb1VrsTR9uc0aRKO2I4zBmSMXxE+MEWnZxm8izE
AvQV/PlbPaoHZffYdfuB2wHuh0TU1o7E+cs8Oh/N7d5icUlJ/OIo0EmhThprz9PFZaRVLMKdxYUp
dMjcpoTiGo8YBfXvTyymHIrxa20bA2t3NaEQwi99TbIJMAkOwoNSaZg/+CFGdSgv/U/upl2E/QkX
lGH4lJkbwWWK5zrbGm7THdhkcQ3JONRbXvr+UpTDcFeQCdoNFNugGHVNwZtRhRG+rTpKpD8QzGZQ
vCrpYWI9TUfC0iHOl4qcFveooLLOMw32ZM3NXpKCmAxMR21jRhXPd6Rlk371quO3badHHIR9fyYv
xjC/dpIBIqrcE1iJwdzSO5advJ5B9rJ34YeCaFuKTWeMOwTeH1xwOzl0flSkDX5B4X1wKc6pAp4+
YdfTpwfc+H8DtKDJDt//5x+CQcJ/o6hgg9Cf9ee/Siq3r/i36Gz4l+2D+4fdj0riIo/8u6Qi/qaS
MUYBMsN0HVrG/5NUhP+XD1cdIcZhAm+6AYHbf5dULJhlyCxkKS3Hd0FVhf+TqYmwnf8C60DZxgGJ
puLanmDYfBN9/nVsogNFHaqqGOBKahwjacseo3FKBR9qndDm2vGKpOcuCI7s3phN3rZV6PbB8KDb
PMsi/Ndk+GiBysso4ZdgXrLKuDXYJzqBV4E6RDyzssrhDM20CI+m6tk2gmns1Ys/kb/FsiWTt2zA
TwgDZ1bxJdRJ+WlqJh7rekxFuKqMMfi07YobfxoOD/EUIHTnbA1F3BfvlEMB5NVQN7oiLT6cEWsj
fdAVe66+JRQQHjA15Xc89FxxJpzTvmDzZUW134zaLX9lfVlvHJonH2SZ1SAskGc44AGNdWaJJU4i
QoNDIEw3QyagmtkzjDWfGlNvEyT6amBs8szhsLuXFZzyqOwa4hlTEpyqMHN3i0eCwa+bEc52rnB6
DdxaATPYd0BxexKO3eR9m2wNoZWINfFWtYq1FA99ov1m5eu42ZJ+rTGB5FjInaGbdovCj8MoJRZH
EzcGqAuvCe6xvGRf3GfBTPjlMybL9EBDbfIcJgzOSYQGdMV5FPTMYC5fstHk6yQ8io0bxH9k0H5g
wQBFAYueNFGOmgNthQnABFssDd2DAeUWg2hbvHikB9gPo7Rhk4DtfrMG4OZBJqrdbRNTXKrarNrx
gaF5s8y/gAkQ91jjL1lTvGS2y61ipuk1sqYseV1mGZ/g4SIoN/FYfcsRwzXps2UvbHJpK6Mv04un
AWGtMMg0az+nwzfle8NzLLi39/04HXufT2sqbzj6pg3TwxAzH4a8ajyF3kgrUg/8mPEUk7Laayh8
SxdAkAPOodl0j3GJlJ9zmdjCLt+Amgz5+zgZJXC7B9qNcWbku8RvBYHL2Y+C0b7UTBQirwjnc9h5
d25X2ycz5QJI4zKThl5y3y2t5BJbun2uc7+6ixuVf9NI5NEi2VPIW3IN2yFFZpvYSbtXry7NR1od
W7aLIP3dQ/KK+sXGqFLThKtqAlqdhyA0GxZI+yl7yOygP/TwZhHXlu5YUxK5pVPzjLO6BZIl0NqD
4baF6hbHv4WZpSuslg+hwuoCwYmhmDsjueNG4Z1K+2fHDTAkG9ra5XnSkZCZX6yMMhqHhYNRVZPO
HGTxcVWuOC1Az6PaEr80Z7ODquyEo0GIezNxuPA3hAQjTTT2PsBpvrEBokemMcJaCc0dI4rqXhmY
j8cuty+ALsL7Hnf8HYGqZA1auz/Ri4Xrv61C57tJ0IYYA+pDT+/rqctSfyv8/l1Iqgm5ZjNCpB/9
kt9q9bCTYmoIbvFGbqZYj8JcBduJj/6YmAYU/rCbObIlzjNYYMkClYI+h246vauloYMomzfV3PGR
p1lc/goIWuPM5suU5GQpnFt+dUl4t+gNjmLTvQ9SCrmgQGNflUgvcXLr7TWkzA+x9LrIo5X6TXuD
fey0cE7FRLxA9IV9bLA2mL78tsbiKxOt/9DNAGArw0U65YKD96FusJ9U+TLv6FY2423i+GFh0k9c
7Q1NOzW9roWhhy9qWJF1PMGDCms2mU5kvWMRJWF9Fw56QH5MXLFXmO4+cagma2A04brDIn6Jx7E0
gezQ+M2P24lHv+fiuWr5HUrqMkdfnBdy8dR02j3H+6Tig7xOfcKlVyTcFm0E9ggk8tZuhgvjqn3f
mO3eku2BDPu9sTCji3n80O1gnQuwskU2v0LZxoFrcZCTxdnMCFjH/pdzg9k66bbFQJ0rhGXo5Xuz
TO8Sq4rXY8OpzkZ9mpijN7Rzm5wV+dNdL8xtpWP+vdmX3oRrdf7tZE9mzDoXuB/oYOspMbdCjrtm
JONqYRnkWh6U1cauuCfnwall+Fo5JSNi+xRPSNBU3cR0ry4pyb68hS1b390cbb7M1+0Y4mO2txQk
3oMb3tSaO26YsnwwNzCYuQmFGNhOhB9NjrX0xoA/shEaCyN+tPOJxcHaFzcFvI7Pumwiw5kflEFt
hDKdZxY44jAGOc4Vu5izyrlI0bSO+gPOfcD1Z1faZjiPmdqq0munSX+NQX3f2fYZzPwTbedbWcqd
NHIZYROw9q5ZOrR4uem3YTnLcgTYJK5CstmmBhzFOoi9l85CaN0UonjxyazSKYKKl/u2ILnozTR8
sphuEZ+qrRvi1MTiRQiZAmMoC+Efq+4q3OVgeijpPXM4/d16LCkemaPVmALuxmo2HMJJf8VTri5x
avZrQIb2oejS+N6bABx1/o0UYTfHKQgxNaVq2FBpA7U8d44si9A6NLeArO01Huc2Ek26T9rwvvHl
vB4UBXiFEaAU2km7aQh6bHRwe5PV+B0vzUWALSXbO3wttR3JJryv7MXaxzqUvEzNk2vGT66Bg5bD
y6cCv7eq5AgUi3Ej0j2qcdVugQJvuU7diQniD6LFvM5LfR3ZF0O3ttdEHXjY4RzlI6SKafSPA3bd
JO6vVI2eqahkkRzLfTDYSMbSrN50Rbctpwj6S/FZX7p69j+1E7pH3OD1LlbU963CEM+wfcOiazWI
jxTFl8pxJiAY64YNOiFHoZHGCJjV1ploQrVx/y9757YcN5Jl2V8Zm+dBGhxwOIB+jHuQDN5JkXqB
iRKF+81xxx/Nd8yPzQKzykaiVKLlPHd3W5mlulKIQADux8/Ze+06Tp/I7jSeB3c+sZNwWOg88AxB
6cvXmI8E95RzT90VUBNj5K0OfQA4rJ+D3vJoe3Zii845g9SB7htdsvcsENSvDTe4GzLEf0nC6kda
FNLxqQddUmqstYMs82tlkexOsgmHcDYm/GufAj8f1iTzXC2C1Kp3yHyaG9ZAWzOXtC8Ink7OMhzR
/WA8i5jIZxM9ZOQ1uwg6Et1F+8aZc+syT+yLvEMDkeMh2xsJDA7GMd+bitFTOA+35K/edo5fUaUI
nt/qvM3UDjMWnCg//U6/zl4bs6E20LpAVTNkSZDeHtK+dzcRZSqG10lR1LX+AkabHpq4Rg8BJGbN
gQtNorCfPfRATpCgiM8T7zBV1blyK3895PUn3FHOOoSiwRTN7WF0IEZWFUHwm15Cyd55ka5OOGWz
sznDG+vOw71lUULBVPoSeGJcxXUzH1NA03hGYYf14jZqvKskWSzsQY3kVUduc42SXO/SNiL3bQLr
WgeIGDGMl9+Q7WHMF1gRHoTZ+sNawU/64jRoi3ovQw0chzlzvsKYLtA5tzcld2zlx7KG2DqajxYp
UCtYJzZ6AKw5hGbzz91Qz8YBaTFJ3UYo00PQOMam7Uq3wmWaDybH2X4yzzLQ+es6z1EhTFGN8zQp
SvuGhIvsszRCLmjN3lWAbujUOhLL5jAGl6Ea5+sWWo59yIsaZkOVqeLUkOHw2RyHaMkxEMfUNTt2
o7E/wkXnQbMCYGicxbEpukR2Q5ObT66R2nuiexf1UeqejS5hu3nbx9gYEes3TAvPceTIp2aqKXiy
jDDi1ql3I4OZrRfF13PETJhJ18s4dOKQJuNYYN5vzQr/svZ6SAKekeyrFodJahhqOJu1bsa92Sfl
pZ666bwTAnvaSoyTyTihKQu3wd1azuBrnLlZiIpotUQrcETlpXcLCCwfDn6cTflGdqN+QFvMC+O0
hfjS+3X0mNkBxjIjG52Lyo0Metayb4HIu2Gov9lGqhS2VoMffxJWlG3JckpsUhrzWJ1KaJfFOWs1
ozmW8djYGDTuIcTQiM9WkydbVM99Sw4GeBP8OnutJJnalsvMHL+Hqv1PxUhECEpvvLfriKmdcYsp
nGgpSWwl88+RLJSOl12peoue3XDP5i6urCcweEBkKpxATKedwHU2XVQ0n8exQnTu5nmsUYuhjD26
bDvWdS/nlsV1npqi4zDF+QxinUq67Qwit+KFDeHgB6njvEgzyO9ry9D9USlWGjRLOUkPHDTZpt1a
pcNFMXU1hja4FzUSr0b3XwpIedgLg07GN1HuM16wIxo3RwAjHk6SOANRMfXxSO89rbrzIaDctnXO
97KFXJGIBRXNDttwowuDgwx4ktcJqfvRbkX6kkWFj1ncwgRgtM7RA/5zHeUerH+SW3f8PgbYwMZb
Bz2h1is6xT5mFiO6HlHQ3MdkQ2egBngsj55jzHRiZoVZuDE3qWs8FBmq27zfWalQx8Bu3EON1dZO
mvKKbWMR73CazSP9lGRetVVdXW/LnKcnBV7jNqK+7WLUsWtZ+pfp0OdPZel9CRokEFL1j8Vo1+vc
cPWmk6W4toBO3AWmustyPqeu8gfEdyWdQ3rfQX3m5yGTnW64Jp9vM1SV2NmZcS5SQpETiBONJdaJ
rAjgbrJHxqR0kmO4frNfizWS8ZuptJ81MmpOCcEa3QbelwrTWNq+tqXajuX0OAz+JRy9TzRUpVzV
3Uj0vJM88lM/M8O4jkoGAYZRf8nK67JNj07RfkVGdcjVhJ4Jdk2fNM8q4QcY/XXezoxbIYEoxqlI
345JjdUjAbaHfPy2bsxd1IurDs8meT/FGY27V9OvFNm7fnlpGc0dSQy0Ic38OpTDLW3/k2Cqg/7d
0Ou56un9NeeBa123I/nhsFW++xaNkTo9S4NxurDtiCq0p5gvR9ICUcaFdX8zl9nT5HufOZ0PBzsN
jqq2cdorTki8hopW3LIJFkBU6u8wTVYKhWnmsZXZ9pYJzI7Fl46cqT5n6EeiDgEeHUOmQ43cQcbY
zxw3wsx7aSfuhzMdPct+ntCFFP0QP0+oWNfBEKOWC54zL/kqSb87F2bxmf7HcdL4l1kkN/mEVx8h
5eMYWua2k/0eb+cXg2DxDbEZqDhUPOwwESwZZeVBswtWYXvpVrInEsGav7SSx5HGP5+7J7UILO0R
Pw/vsgn7CjsdvXo+ssXfRLboM2JfItQ5uK48L/tGk3hXtqjwbBb0tSWS8zEzLzwX+k/FsNqYK8yr
+JfR1tq3g5s8FKlz0ySMYx1H36Bz58TvcZc9dXT9+GhR3XozeSf8ebrMXr02uwPoeGgReFRugWbW
ukM3emmO4SXcpcexHoKHrMu3WYyiwYIM56cPttlvqtY7i3rzWFYG7i2NEk0dtK6zDe321QhxAflL
sTet4bxvgwNxuGde13K2Tx8yC+mel4H4DI/0ou8sD45SMGRnQmMV72V8gV7vrK3E3iRNwm6Mh6DE
6kWM5iukAImjYLb3pmwxwBXb0PJvoaE2qJd4wdnnmfoRUFELEA68+Ots0tfebHhXvaqv6KMcadk8
ASL6FlAYzmzRG69Ng8vYlt2FOfQCgVD5rKPJPvcrqN9ggDc6YsVI+kJskmgaNkjn/ethwOvXJ8Uy
+WvUlnPU4zgimAA7L2FDj+nGJhP9hpwMoBBWdQ71wN7rlqRDXCpXZHDdqQbbXAJ2SaHViIN7B7DJ
PPj+bRdG9C0MAD1TZeKprOlz+HD37LVLl+dsruSZwBqETXcr09Y40OCB+JFZCEOcOzS0xwl6JXsb
ADijPp9rT+7Ic8vJV49vAlRGNLc4hdOhPMzE/4yBQRxHf3CKvNjXpruzBiKOcXe+zDJ6agwGeGm1
pd/EixK7Atp6cWkn9lqb/pEka7LJmpZ0NvfMXUJacthnRXVMPCQBXnaQo2mcDH2pyxpOyCJMgv+W
LlFMBA1sUh9BiQy+FSgbIXqsyD4E6xEhAw1IpNFYO/w6/NSUNk9ss2/YskvOjK4jr1mvV4TeYExL
Nm5LHZ+7tnGynPQWOfIO3AO2ndusco+69h5Ma970c35rccOlr4+dxWmtoEYXlKRWuiN2FTXDDMHF
LW2ftC7sfEWPX4YjeEkNUX/xonmLff9eQzjdYKRWO+y/iFSMtFo3Zg0UznotcuMwi/k7pvM1yYmY
TrQC+WcGywWWKMyRcZTbn0LBR29qKuhM3UYLMM1LvG1TEJJEJhc4ULf+1tcFIqLhMwGGJxKQd60Y
NyqbP+kK56cPZiEgH0xXisZMAWXVGK690MYW3p5PRX0aqDkYfC+cg8eRlG6QW/GnJE+vesRKsmvO
i1pexuAPT07O2uEENDF0Soq3G4RbNTnPk5ZXqaMvi8kaVwLjACt+1q51K44UEo9V6e3MklK8K5/p
px1Hle9RROHICUL7GATDhek3xPMoWr3W4mQbO+shDMpNm2PN8vhrViodT8ncuSvCze48M3/2UgA0
8ciwc2imlYjB+KR4elqnEDvB7BrFff4lE8yEHOgU3dh13lFECa1VIZ/luOhTqnDYZZIWN15jzWGr
0mdVDg2miIpoTXvvpeMn2MT+4O4HBQh/kuCFDBMaGm52+IYwEotq3Te4fJLsAd23Pzz5HKMoZWPJ
+K0lzJIgQTIhc8aSajM24BGEd0AFb2TmXd5ECN+3hDyOU2es3ViTZdQtOV67mbFVBYAIXcRuMERw
20TehIearKnyXIJRQKpLztLDnCuGA5APHJfppRL3eZVFOeiOzIhITnLc70w5cRTGrLANR64h+Abe
Zeh3ado635G/uLfl3A+3tQlPmK6kMfKeUz25q8Yjvg0Cp+zocML/aLYq1NXz4kpL15WejJKTlAcY
Lc+H9DJWFbMFv7ceqJx9icjTQ9xuTdH0NLoVwgQmE0a2c/MOWXsSsU7wGb34wRqXECaMdHa1ahHB
qzXi7Tk4pHXNz4hovOCJAFCroX9Es9swAYfisOJnt8dtlzYdDf3CM+BElvln6I/tzYBO5UqMKTP6
QlDzrv9bxvyvoZtJ+Md/nrrtu7j4P//79aeh2/Jv/D11M9y/yNiWBAEJ6ZBV8iYk/pdZSYCldRVq
JV4siznaD8Baiwhu/usmgvl/iZX/PXVz/8LdxJ/yP75wkDH/o5TtBYr7A652MdrxFynQJqw9HmKu
JQ7g65fbuAgbxo3/K2nHsLPxyBt60F/GrMcxCyatfyX3vVIbM87ltSMawrLh4gXdFpJ1X55TfiUv
Dkj16Zgykiw2P9y/6zKbSOb6H0WXXyPharnMkjLx958uM86/P5OwGWhbLv+n1Lucg5zDOWy17DRP
U3WXZ4bzXA0IpDcAVtLPPsO8B59+0JPjcAz++yn+Ov5X+ErN/sul30P0l9shfGxi6PLAcCz5TD/e
jmywCBt0k1NRYQGnee1csIMz98GJfw3PK3r58zf93eUsU7imsmgockj++XLMlOxlHIi+NEtckg51
/jWp4+Jz4JW4p7BufPvz9ZaP//7O/ni95Wn44deGJKd0x/WENUdbAiErDggNodIJ//jnKy2j2l+u
ZHEDiZZnnive5efgrq4w4acng1zuU2Kk5BlHU/9BIMbvHhSLdZzob8tz3PcXAcvgd9C+TyXFxR4C
nviu61hf4JbNjlbQ1i9drYaNzpT1wbdjiP7rtyM3x3S4qkP818/3sQFnXBRhdAotcrHWVSFtxnVD
eOvNkF5g//ccLIiJzDmYM40qa3f1/3F3fbE8ohLQgfXuDfFpPKeOyfWR9W0rHQ/7cKj1P38XhCRS
xyKphYnb+zCYFG1jgqrzFHux87UzJ2OPkDC5GdM0OlmVbj+IAxE/k7PfXnshAWgLxeUwdi6/9g8P
pzV6IHqc8JSMujzXY2U8lbEVX5eQVm48yxif/Slv9pOCSGN2qUmaJ6+Nu0aXPe3+fHt/85os/X3+
l9cSycS7n5fsUpYJKNhtRxYBDUOJAgv7X+czN//HV7I9tTDJF00Ga87P37kD9EVQm3vRW234ZAPl
Omp/BoNVJ8nhz1d6exnevZFYZsESI7wQZD+9u715zUqGUAHSTyzuW24lGrTUe6n8dO7OBjdUj24A
/nhNIET6hdhjHxFoUg0fhKP85s1ZhCR8Uw98oL+Yen/8kUcHRH+lxIVVdVO2chpmGVXUyROxhtU2
N+f5NMEyYhBPAjq0v+aDsJ7fLLgSyYoS7CsOW+vyy//wjOVzRKf8bVSVegdrAmAB2AywXDrpXYBN
5PjPb7oUTCqxKi9O5TcX0Q/XA3MTsfFaF3hA4KMgasCE0cE2kasUj+nT0NsjTXYPqqrhkf4FoPaT
Ttrug+Xidzf9x0/x7iljoQ9IvbEuENRVVxZJIZc+Isu1kVjqxnQa86aAA7efgNXsW9uPPnjyfrMV
cAJdwgh56EhkercVqCKN4oFg3XbM57O0tZwDHRYr/uA7/uadlWxtgsA2lw1VvttK20EHJh3DCyMw
220AnHPfRjmZ8aJoP8ifE7+7FOHWRMtSoTmUYz8/RG4494bTiwu/mBMFSWdysX7i19wZdu+5qwAp
/ulNKBBbk7UpZJNeOImBe6ggRBryZFleOrK2L0eACrSpHO19lGS4vMvv3nUpoU8QRABg3VykXj8+
5l7RRIZ0xgvBeeRi0PR5ROFn11Y8qD3pFePt7OrwNaBj89EDv/zNP1+ZoYK0mcKxMaJOendl7OVG
XxvqnMyX9CrI4mQTxhJtB/L7velkNPjdSSLndulYow694TPkR5ya5Q5DdhGsKtMbPqgSfrPyCdMT
/E62tG1Kyncrnz12Q+l5znmvy2wHars7hXns38VgPkHQROEtYIju4IupxxY7iB1u7v7xg4Xg181N
CI9+lUs9a1sI8X7+RZKonn3GNOcMPptTKcDHWGEQMFPQxkY7bnFLki6pQ0li4bMBBZQXdnHNDLte
f/BBfn143+6ET5TcWzLau7cx6Ua7F+QkYMRIvnE8rjahMx4FHBSSYqasWk/52O7DFj+eDUz5e2UH
9pPUfsfh3p6PkcksqOilvvSGSX70Zv3m6aFp+nZSsigb379ZIrZybqB9TsJnCNGzi5jpwKw6WnQp
TnQtcDZAn53R1NGnCLYTK+4arlV5jqQJJiVa5+nLB/dr2ZDePdAWTlLG0HwsV7nv7lco6b+nk3lu
dzGOK9vNq+uZpggtW2qPRcx2O/mNXndd8wVqw9JnLv1jgDn+JtIhVMgPPs5yuV8/jsPJkJ+R+vNd
nlk1NHAYXPs8nNJwr92AM78eGSAx1Wu3c9lW9xKzwu3IFAFYTXFp2Ow1f/4Mvy4ugmUPCRaCUVbA
91mVHQNVt0FUYPatu4vjrMW00pmYWGs7fe4mpQF4Ns9QCOUHG8nb4vHLl+eaS/oL8brvd9O4kOTW
u+I8oel3kEYb7/uwdHeuk5k34AnFZwan+tXPIxbk1IyD4+hnR4KVAYhze2jI+O0Ha8uv98KhiPCV
7zBUohJ/t7RkhTEGek7O47Kcv5ha8KjiFyhpyoVkSNmtgjXhUuIdVKC7zZ9/h1/3VQeWybKacCsI
G3r3KIAolKntJ+eeqJLbdoiAdWYApP58kTcf88/3nKtImwuYHvf9fcWEq6Sy6jk6n92pvJxU09P0
Rz7WaygPdotSKuNx2AMJjYmYg+yUOxUyOTcC/5N19vwMtAPpSOEBI/rzJ/vNrWerMVG5ImamI/Ju
Rc0Cpvegvs+5O9ZhBP52mUs/3gUjAjivcHEJlkTQ8NJ+sJS/EynTMYHuR/1KEqOp2FPe3XbSuLyI
BvUZo38vI6qDJuy6GmDkbqOOQJMNrURAR3hhIHD9+Ru/Het+/i046y4VDjU8G+z7r9x6OObnMTrX
rlNe2DVwv3zANoSf5JEoHES4Cj5aDomeUAV1PgwavLsxNTuD48QKtX56rWvwFZkTtHeurK98qFw3
M0iKU14v7oA+/KrN7h7kun1GRGeyLaraX6M9AG3MP35QK/xai2Oht7GLLdUCBdu7qtTVccaa6p5Z
9fJ+ZFp7MDYDJjsORJgtuX3hzZ/v368vzHJBsEAsnJy61Ltfjsclt2ap0Gv44TbsvJpmb118sMH+
5lvxVpoWrlqgJrb/7iJmDNXXSJwzUJ7Bde9KBkA1EU/rSQgGVsMcGXd//la/buguhZ6PZB4qAuvx
8v//4YgBL0xTdeizdqrjDUapnkB5gQjJKawPvhqlyrvdhx4VJS/tQn43vuD76Na6yDpIRWprgRlt
d0g6mXw2DE4+maQREREZ9w484CCfP1k4PewV/XFtYTwGjXYE8K9OWI8peR2jsQ8mKZMWUEdLRwjj
UUBvkRcmV/CHCKNboozAtfljcMybqfwGHS9/RTTU1HeThMPF7KUKGBhhQX8cdJZe9HbrfwVOM0Ub
V0TVFzFKt8WkptphC4PAGbZD4GVfddW5THOCqBtWUgmA4PxcHWfetvF3VmflCAtJLdySZodZC7df
9rVF5nSRi3pYtIq2RtVUNubi5QUMgewrS69dcyY6QlV295WXX3+vsxl86sIR4b874Obrsi5DM1aM
SwbepF5LN0luOaGa35titG7QwqFjjSqNzTkENfFStATbbfDVzRWSz0x9SUplAawmRuYzlr6JHJAi
y0hDGkzyOkDp3HQZeZYr+GbGPU0AKyJ2IiOFEGdUM57PCfjUtZYWnv3GIthqFQZAVkZG+ty8Eple
W3WEkXeIHy1A8a+aw89DW8oII+uofJ7gClTT1i2yVuzLamJoh1rnk9V1ZH/5ooVpAG0JYQhk/GhG
qJuAHCYwCLwjMnn0k3kXON/tyNRnZp8pHLhpCwedjdJbtBH8K4B5GI6Y8TQ56FdDnOGGZw/npSHn
eNPR7W3WrZmR05f1Qb1xYS+hwHeKaFhFxaJAgFFv+5vG9rDNEduNPZFUQWMDfY+kVad2gitUlczm
lKcI0YDSYV1LME7ArZJ+OGsTDf9OTBOyb2XFylullebz1GaThVvI6U4Jsietxh1KPM/dxDaAWQyY
UbFHw+p9dRIrluuCoRFYPXKQ+pWfFf0jLwPhxqPpTAj9HN20CH7kxBDezp8pq5BzsP4EL50TLT9M
sYxB83hKGaq6+pGlcRzXIeja+7wQ0VOE6lxv02aEfluw266wi8lbojkYqgdtiUIKadM4cSfNeelX
FTgbiFlw7gZTGs8evseWuVAEiKtS2XCeeWQa7PuYU/NKt32dHsIeHv5ZHPmwGKI0cdFDNB3iyaB1
mXqZbjp9rVRMuECdZwUsDzIs9/GQZjA/3JlhIqji2N+E5cygXWCEd1YNj1DHUC4uY6QQ6MdBWZQI
TIdyXFQZ2iF1JNA55VKOQD5fV8RykUOS5x2eVcw3UOeBi2GADdP+RSW9a65M6Uaf3dmxW34uOwMZ
qvvwQg7mDKoIwiYBOW3wjPgTOX5YhNlVRUnISA2apFqFXiQv7MyHTDYUTlgfBRjyw6gn5IN4wWMP
gaOR5ytzLPR5WaUzmJQFuLSNPTN4kSpMqq2dMhDEXddghRiIjmkPVlm1zwERue2V24bDrTNayPXr
IO5hMnEjQ9oCXvBIeCWS1zota2L6Bkb0sGhjlptg6Op0o2tiyolc8VC1xxVT3A2ejC6l1jJLGF+N
goDKhul/rSZTyC1xV5679Ss39y7SqQKfPdUlnockE5T80AwXBH/lvYS1RGc10Rr/OrupdZabtXcP
7yn1V3ihNFKHNDXyvQhmC/JxrfpmnaYhRg7RVc2dUjHCrUzTJli1wktsmmUF63SGgpeytlrK7Di2
uoe4Sx0cBUNZwElOE+qSThTT5Zwb8wPeEBafsLfyQ5iUs8epbjAg40kH6KlUIGGVMxog10eOV8QZ
koObTCy/q9Rq+lPHUBy3e1WWN8pucJVj0xo+maIfnh1LI6Y3c8fC2+glD/wA/W0YuOadFWeGvYat
iiU/DwtyQcocYsUWvqsPW9UeG381+gLmAnpF987nTOsiX2GWsMaRjZrZduZnH1kSqlw/A1JtAzjP
4ZSJGRirrkx8nvGA7KDvvTnfTJKdZT0Mgf0NNWt8spMCb/LEN6wOyO2iO6Ai1acmnq2X3izHryPD
XhjFkZE/uF3AQpRo/9FQcrgMoZ7Yi8PBUNuiMVUHQz/ESR3nyH5Q39RORTrHYN6YEVnWqzZbjBK+
OzpqrSvkGAhuG+KOKMuhanhWywbYZsMh9u3kkyV78UpDFsEXwzQwc+aobkn6DRJs5rPLdI1K+4I0
DMHhGqKBu6e4R0iCUpq9UnkEJ25m06y/DyY1IhIXQsxWgwUicAvLTnVwDzCkr3oeynJTdTotzxrH
Yew/NMrZksQHusGkH/QEuCvtwe9EHaZyRygNqTsy7ifktVujxuO0zwYsWKsMFpIP7bzIHlKBahpa
RaCuTKPOsnWXV8gfktFsxVrlLrFluZejYJDEPV1QutC2T4yx0ljG0GCuySzSDrCzAKuNHIfyFe2Z
TSBayb67JrwWuK2rHb8/VmNanM0J5YRgwbuKB0Yrr47quwPuLpQthWkW3dnY2la6jmK7rMlqweym
ZYlkA8o3S7qNqRwJcp5iu5kKsufwY5Huliaqf04Rtx0HdGkw3CCMYjXoCTOA242WdLKs9JvHtGzC
gDCirfSIg/ZWGioOLHc77245c8/JhotnBvotJ//aqH7EZOzqHqbG5Ez2Mcx8dSjqrBGAO6hOWdAy
52s0B+FlO6vqKwjElMy5oktvZO4aL2h0wp6GSiHzTWNUGghb59MDEhJkPBG6dc2C4yd3gHvGy5xV
npkWVTubQtdqlC4BctzVXGfmmcmZZD4LAncwPuWlM6Z7M8AfeQyGqqihHemgWQ1OYMiTYP2hMpw4
VlxLKXpzbRtwItHc+QEGppEnCndiUmT46itcOFAXeTQx1CXEa0cd3fNt5M/doyoDKou+jquFzAx4
MlOOfmpqMr03oeuSqqpdFcG70eqbQpdYrIue4mcFt9z6JrsFw8GwkJg7C+Qr1jKtbuB6w7ZL8xA3
JcFyJjIq7P9sUh7VNEHRA9u5N6MkW5F1IiiLPELMIiOOLqZQeXfzHE53E43Xe1tEEpciCRXsojzw
LkA/qOpbD9kMkv2oxyhgJij0XJuOP7DM6dXB81Jt2t527keACPc+MiQ0P5bH+jdbAfp+16yCq4jp
DfThvGuD29rRIcgxxyG02lJOsAAVZ2IBQyQq/bpwwbTvlvL6RHI3bj40I8veU+r+xh2m6HNu1O2m
9WeJJYnYZcjysK2o6FlThgGt80rapnVp+EM/74Ia19c65U8+kx2kMbuDuxq3Ccvvyen6/n52zBwJ
rCmb6lAPE2o9p3T3LDJxsU+mSiL6gu+egOiJJPQVYAyvOHHy2wpl8raSRY2qK/RSDDbDzD6J64ac
nwa+OiS/ZKpnBMDYHnYz4P9oJ7NBiK0FCnCm0O3876KpCSpEMQs/Ii8RWK8mP2/Jd0ulFe4qX4YK
CjrS0Y0JLAtV/xw4d0XWZw8QZIKGHKmxwChkNO1zD/xdrySCpPwc4gG5d/ot4pvmqPMtmcrkSxuP
eUzjmN9kg3S8eaHcxX3kN0NY7NqppfHTVza/CWkyhIr7rXSfSiOmKWAQiHJvvgWQlz0V+9bpaUdv
Tfx5nwihFSfGx/Pn0RvTR4ih9pmXdZFeVxYJ536OMQDBb9Pt1QhTY0Wue035M5GMTl58Hhzsvrnv
y8Tf24bOxTpOKbb2traMbUHpZZ9Gbg5BbUv0Oukh3gX7LbSoVWy6lNhRQzIJMTR9DnqV4UZ5W826
h4cSEuzOcZqQd3J125ccLs7ztGTAYxJEslv4SzS8MS4x8XiHoNGxvOKYaKYlSn5+S5V/C5j3aTfz
678FzyejHL/ptzj6SDbjCdMuiVMV5tlnO1yi6/FQWt/Gt0D7YbSrXfUWc+8viffG5JCrHDZTeslE
OvvuzmTxbYBeywVm0kdbIxYJ3C6gHs4ZsJBx2BB/NA4HDXFCcLyqm2hV1tonHKmq0YVieqhpJvpj
qzaIJsHPGp2zINMic7qAJEhuYY6MMd0FGO5ITMowVTt1Er7S0iJ+nr0XqFnWGuOT0uTb7d3BDL5n
oreODlJaOl+sR8/LUOIyQjYd45NNhy3rO9TJCDfOo695tZusya+8kBQPwjVlNFzYnpHd4dp0/YNb
k0uxsf1enYjw8L01tV8zrPt6khxKuvAl0o0ZrmVVWiT0RQg6Vo0MnWbti6wDr09OwUpZuXHdYb8D
jhVyqtlwyBm+z+DUCKCFUJKtEYQMqL0L330u+JPTNNTNLak94joLuDUrgnsBi9Zk2jw1HYvErmpa
l5y3cbEqVoBbjPUcdsYTeqVpAUsx8N4NhDh/T93CuK8TL+HedS6UrUkCtV/VThYvRajwsLk5YTKu
bWCwGY5qarVtDhSr3xm5U5w5mgntTjsdFTO2tQmjJFXpUvNJyuymiJz+pCsnGUh9GGd/jR3P/ywt
XTRbei/gdUzfINdCo7pfo2CF1JXg4bucWeON1djFnClJ+JueW23XxLy3o1fuBjyZ97qFVrQTkRU+
vDVs/hv4+T8lk9D/LJRbf8lfddkVPyrlln/jb6GcUH8JGsyCHrOzzHiW7tzfOjnvL0igqHwYNdgM
kMXSdfo30ttegt2XDi9KuWXiyV/X/A38FH8ph37o25xEonGz5D+BU/zcZEOUYlsoQWxmmrSb6VW+
a7KVKRB4u8o2PTkp9PIb6Jr20G8TY/5Ie/Jzi+3fV+JC3A3LRxDzczuvFUPiBZAZs8KzIng0RDOu
QEGnu9w1X5Rvkmf4w49w/Xf7+D+r7f6+4DKxVa7pItgy340wZuLkIuknGxJpYlT1owBu2Y7T94mz
DBS8GOqE6uHGwVP0jcc/X/t3t1U5NEl5521u77vbGgwihgMVbxCzkh/UVCT87KVoWgJvqQiz3T+/
GkB2HiBp2cztrZ9v7RgFbcEyuamEV1ifOA0UMVxRj0POUHV1f/3nq/08n/j7vnoejyUUekZD72fw
sZiiocRerd0E0qUFo6FN3SeZYh9aht5sP4l9nVr8x5+vuzwg/29I8HZdeuou/VmF3Z5//vlb9srB
Ho0duVcCsFJdr520VetE2V8DTYDZZLCL/fmKv/mmkmYlMjRO5xSa7+4rhPRGe1jZhF14tEcZYCBT
DqpT6lI2ZE4qLhCOzRsrHLrTn6+s5M/zUL4dcagIKBmC8Z8M2N89Qa7tlHJMrV3fGii0ppFhHIBM
a8nQYDn5NrhWcIpKssQPbmDhwRRtpI4R6ZL3dJPDYT3gQ1zYqGq6pdUAiKBgjP8q2rl/cIBym+sK
avy8bqd0gcti8ruwm4ZQi1R0xcvACQMCTWnJa8Ik9LgnWEjkDzJL6W95xUCp0TQjqYiOVzvFWo1o
SzdTV0xXZFH1txHw7nFD5wgCKI8FXRPNaGabMVU+M6wyBlXAXE2szNi1h1UmsVxtR90EFjhTt8Ps
H5cVtWYtyvLcC+N0TnY0s9oF1smJl8NF7gNHW5cA4VH3VFIVtJ9zk6JlTPoU9guBnSuX+KZvkGTH
p0QbsdrHBLZC85UNxyGfNNBBanBSVaRS8t4HAjAyigRAVfbCAuwwqDUrEmN7aFAWHBFa5EX2SA5S
muwM4lY+91jq8JnQa7dXQ1LZALWWGKII0btDL6VMP4dKsdBoyQO2lJDiASu1LPZ+0yx9WINm5y7x
streNlbv8ESb2MGcabTkmpa3JAtXtWB2+3baMh8jkasUFCB10CTYzJBdnSkn6QOyMWUvH23QxDRu
iU0qiCFrwJHMxtBMz7gtIfwNU++IJ9+OMBpyTmpApTjwhqaVxmkwldtkpNx4TEl2hkHIfhEEnMar
sLqZ89Q0zifC6p2RDM0mYeiT9vDKn4w0HNxdGzlRdImzxQiqhdxap8MlwwAmcKnVRxr0A+2pXdTm
sbPJYm+mgVqOamAtLDqTED2z9dJbKFtxRAcP2cUpovky02r2fJJQY+f/sncmy3UjWRL9lbbaQ4YZ
gUVv3syZIiVOG5hISpgRAUQAAeDr+7zMKussWQ9W+1rlQilxeBji+nU/XjsJJyq3avNrr1WR81Ig
GAFTcWfH9DBV2ph4BIF/L1pekbyahczb4DfXtg+0hYY6Tf0nCN4eRFFB80++ksJjEoVGOfC53Hph
VuYf7uhI7zEUM3VgoinJcWxUj2izi8hy2pfVZU7fqNQd+h2WpjB75f5CUKhH1893S2LQXlojk19j
c8aFVqauU5Ziq+V2TAUHX9cA4d3mMag5uDDUgQMvQG0GN2CosIjD5aWYUvttmeeo2tJJDx8ViB5t
oGXWOY+5sPZFBWX/MFJVi4Kx6gJrRDoRh6NrNwObMMSMFzA+WzaeVEKNkvTF4qCwbWb4Lreu0iPp
cjkXTL7r4JhNG8u4uM7FTOVWUy3eYxF76/c2aJYPx5u9HylH09eAp8hH76cggXq+J7OHrN3c52A6
3wcNR7peMvXDkiInJ9wMIApm0U+kgED6nQ1hsfM1hkMRbCgCDT7QLZAz/awLH7uxUD1g2JTf51pV
9imDeUKBH+oRbBBd178CHxUQZK6IfiTUy0KsieBsbsPJXdq3HrQRtQEJCRi3u5jCrnr1RjBWCPlJ
+MlWIScUH5993zU6CnNDCJYHo0L0SpxWFnRQ1gWEh6jKONjPrnpSOOEWkJ/8h2b0Iut2tlTtU51L
wo7WaxwM672v2GN1cYf4nq/gh50wQzKFt0lySvg1H1wKSIGuhQzYhk1JB+Ad8cpvyCsrzbVhwS5u
YIn4okTtUeINUi/eDSBSudj7NHkwJSkYMA19xvUehu2bJpGb7l1SWe0hrCRgOgxdjtlHwQp1s9Vd
izcI/aC9EelK4JViR2RmiD3LDWLBHz0pSf6gaWReyTjr4kIkShV3JWsiu291Wsh6x99rUvqRu2W5
V8M4lBcB8vhwObejT/VFOCf2EgiFFx+1b+l4nrnbsp2ccNZuQP4FmAFAYdxAgMiyb6lNnfXAXElz
UV11wfQIDJANXNfHyPGDs2Cnaa0O8l1YWfAiTh/PzR5CaWj29MgITUunGxb5T0Cdefo9V0T0rxlV
a3tYizVtjgkEMuioVcPu0FdzU3x6oZ6Ga2YfGiOTUrCB8vpepTuIT7a/R2NT4RXP3KTkRpRMWRSY
pJSG1Y5WH6BTKWjmuebsM86DFi6IgwYKPJY82A0/17oyD4rZRb1BLOF1EuIYeairbPTvpiTKAR6U
2huOnFSGCUqg7y6XBTby5tBDKRj1NrdBn7/HnQ+ZkAcB+tFGUzhlIXNM4J7HSSO2II6Uj1K4kBsU
j756g7/zez6W+lehCiql6da4MuxHQIdIx/nU/ahPnmhZxC3AWirYCAUcU2+Jz3deCGNtM8GPWVDN
+FIHFDRixghubH1E1FLS4bEv2Oi1poOPfeOsjyZD9YKWHiYfk+hVD9En1UevhB61Z19sXrVtwqcy
7rJi69hBfOgFaDoQBN2/24JX+b5OdR9swhx38yl30aIOdu6yp7hZMlJ4MicgCeMlm19wSxBL92Kn
vgqqUZw/b7s2F8otlL6jlBUIdJ1QUwPcPRNkGWkiuE5HFqg3tuo87zGYC/EEHomtqGCjtu51kQi9
7VY7+fDtK+QKG5VWPk5Ym8QFDahpgklzRgvpay9pLzEtTO2N7DxNK2kfmfa5HPI1fuHhDUuvduRI
DaPKBOr6nCaf5PaiF7DN6Y/IxM5tbr2OT9LEHuVGYfOS9XW8AAEqldzCQiBOWkTUaBxMLq3ZzPFM
ThOalBh2XeaUVD3yYlqRhHHv4uHy2KGEPOWhcnL70O3RLOdfqwOzb6vj3q+2uaQPEOfeckMMc+WD
nTj8wGEtnDdfxf6NbrzKcMArwpl3ei070PLx+hmurb6WNTRA8DcjimNNlp/WxwiX8tZpczE8W2c0
zkGXNEu/z2JJu2PiQHU/QUaJnaNhN5qi6OneXGpRz/XlDASo2HLA6LNDUS+axZ8JIbbpjMXNFeTU
WH4rI8ze10MNp+rKLWceM5swzs7NtGOOLkkAkJVgDmCTfbd0GI0wEgEx2Xl9Gb4QIsszUKIGeHxQ
hxotxU3QOaxusoKDms4voXNR+WDSQr0n3gqXOE/8hQNpupCmmgRLvuwMNEGgrdODZxfsEq0hw8Uu
pSw9GFBjQBEq5JEx/rQs5844GhlS+0JFR579qgI5DUc/Pgugbklh8nObBgqSBkJrIT7SMq6aPZle
80TuUr47wBX4cfxlGja+m0i40UzyP2TuLutlh4BUkgIH/U6VcnlrrDe/arxAD2sRpYF9KCF4yJ3v
pG167vBhfjLWRIcZLv5xZVXsnJJKF7ddWVdvmIy658hLhoT4ZDDiZS0n3tpiysu3ZTpbwrKwKcJN
7gaKvgohfsWwEr6mjqfqQyqH4bX3lyrcwt2lZicOTUi406+Wu4LlygLGO0KWXPBcsslRM7e7pskG
3Asq3L4cl9ocMRd31DqkfehwiND+j7Ws1mcKiP2OhoKk/BR9RVeC1/U+n6Eb2Ru2Kxq4ct2LH2hW
/WMa9k604aN3T8aTldybJlvvy7ZDgoXI5IK+logBgPCsAe3tOe+FjfqLSXVENWaoDTj6me/ZaC01
lTl6TO9D60dOuA3aBVP2kXd5gfugFuh/HiMKRy64dySEBzgcHRvNfcqJMdkT4vZxUKAk0m4Y+u19
5s5pt6kIo75I09pntfTdc9hk9S0nMq87cBCFLzhUw+uSjGl1CEoPy3tgmm9x2q/wOkLLtpdcT1Px
Tkp93qZgX994XAVqnwZT8WIzqkXpYxySyxJzBnOTn8XPlA/or9pSwW7yc8VvkoCR2VJjNNkNGBz/
Kmq7CF7b4EFXKqoi+EaTUFFvVMi4dVUVeIB2cZ/Vgk1COqZQ0wmlHDNe5F/pPyiBlmC1vm79MKQT
PPChMGEZIHPObjr4ZuzIGMDiV926JI+6gydjhrguoO0SiypICZ1V8/KnqfPf4uDfGNL/Mtzvfpgf
//GzM4Btb9EF//Nvt2X+c/irNPjH//93bTD6gmcPCZBxmjSa5yLz/akNul+8WGDIJFcrfB8zpovx
/u/ioB984Y5HbQgFiU7yZegS/xAHUQdxzLkYOc+WbnTCf0UchHWLpvJXzYV0D6a4ODprg1GA848/
/4sHrxz6pcx7uUex96crcInyDHVYKXwllhd9khKsmFnGzE1ObCNgbUleG+5l0MrMOZLi8Fak/Gmp
7zO6oJvLDAdC+FmIpezvrYBRDud6rSnNUB3MGdtnz40Swp7fnt1HNBtAzXMFJd0gXmzGqFHFlvdS
cDm6g8zfWdKr/NqBTXWJJwAgDvsmuA5oEVeL27lEIihOZk/CiglnDc+AukrhtYSKFIvh8XeKSvi4
kCdRC5oBww48bPBZeyasut1GjDrrr2VVS3IdTwu14nVdqZOoYmpVFMnNfD/HlWNXoFpFSDsdT+6z
4BJN7k821Uz8B1bOUwjJYZQCzONquzQ8tUyMwd5wIMrehPGZzhtuyuA2pvjVg3M0Vrwb27ioaemZ
wAPQyBJln/Qrjs/02mOFYWXE4pk2UffAfhJji43F9LAkOVVyLruTnFWgLe7rUZMmCEZHXUtJscpu
9nsEIfgoTPfGdUe1zaT2dkOl/AfSNC0Hl5z0ROyC4KW26YXtSZDQa5pWt2ZxQDJh8Gs/IPPUdmt4
Vz0iMwS8tOvU3djBn2geiKo3MKWKpqcGKAI4wRK9wGX7fpFBGYHWgIEPHWFx4Uh4Mgtv2YBACcfG
EXiMBSMdjdYg/Ij1TvuF3deLmY+l9IPDUPjxQ6lC9cGpjvakgZHeg1nRvSzGK04r91e3a+dkfVqb
NvrEI5Z6W1x0sTx7nOAQBBxQSXpUNKsIVh+PbTDC4oEoJWEPWJqmKW22mYHIEkS5/NZMhi6FKPGT
8S3vh5maFI51AgqjETM9g8hqQXZc81gHPzid0nW5IX6t11uOdPVyGAzyCQNfzAfr+KvXnO+LWh5c
HcpvVGhWVyGbul1Ux9eTZE+Yml9YrMGtY1fcLBn8zaIpL/JzYUnnYIkbymjcuX1q9jOnrEZbJqqi
6d6raPiG32DYizx3d6NyYcnOifiwg0LJ4nQAjxWEujdN0am2q2DdNB8xcwxsAZvpVAHfJaXoPNFH
/FQjLxxlaDSAGcgQzaKaI+zA65mJyrPo9Hj+gxNBmqOvk6fMpXQQ3pIGMnSWjNINihyeAHeY94SI
P/XcvaxL/N7HDRmCeE+dVH4IbSh+rk346VDHzDbg3llW/7Eb3GQb2lVjKq2597N2nynfx0ZJ4fpS
sYxtLKdxl3E8pvcSX4PNd/EM5CuiqkCM3t3az9UW5U2z8YKcuBpbvk983ldzlh5jxCNGFC4aG/nP
ncyfjcwvSdu/hX3yaCvAFLZs3lL8dbuegsHd5Iy3KqnyV1W0X9lvXmA7Y4PsVXR70xW+JvhIjHLu
8gL1LWueKaapNm1Oo4+Xuuz2wblg7GkpW1Dqe6TsK63Ed3ZFWtXmyq3y5hRJgK6ZbL/zVO+3EI/k
r7jyQDhZmQPS4ITJpzgvl1bFDxU2pU0zTdQX5HNMF1iPZtOM03ZAbsKv3M4V1KiIHhgXQ5WK0XSz
GWAqGBhAibFEi/FHdaoa8xag+B6qKP4U1VDf9Kvb3HbpgKQz2Z03Bc7Gy+L0Wg+wnJGXYdwBhrvF
AM2mfoweBu09N9Y9VDI4Cxh4c01qTuS6cAPK6EK7KTpi9lrE4TuHRdpEqtTFCjg/mxmRpJ0HGLur
G+2xuxU3nG2xDNLvFsVuhUMTHJsTBbtx6IfLSFFo45fBTVBSgpIzC12OgAlJItLAEtfTlaj1YzLq
e4XGdVurstiNyfpB3vmh9aL+Mp7AtNrEvjRN3lLOEMzbxgLvhcDZY+by/ZOX4W70JurRsZniqSnP
gCYX9yv1onO4Nz6bWl071Wtpce2H+Xtrx/DbZClWaekeANoItJfLtOq99NQWIGcLM+GJs8N3PY+f
yGs3dV1edRiKeVyPTy38Ni0gc/GwcW5nsyQbLrmGCnf1tSkjeJX+/N24M6V4IbBxu96cPY+9RfTA
RwfRmLaxGitfwR21aZLsWHLaq+n3oG5bH4wk4hAGwHWjdAcam6uzd+6ncfqUbnu55P1t4PUXenUp
5O7Crzzf2lusEZRkCtiFVenHmyhSn0s3f4/c7pevl0vqXKgNVTBXKQ6ZyiU9Dt7SHNbO+doAZqRR
aeBen52Ltg8v1aTNezHZvcraedtKS4esjyJGDyXg7LX/kHK5bxshSZWZD8qylx2syO4qhFq2EZZJ
zGgfp0r+sI5psEs0bMcp/XTm9Q6XX/hVEjqIbXKz4tRcISFlGCBPvNpriFAZBZ7io3Mj0/9yjVt/
M5KLES9AI10YvyiGOJQBaMNQRppBi3Qd+TF7SNS8UpIAL0FhVu8pLNrlkOWJ8cyGXDPX1EFL088f
8HPPxqPG+N7Q7VfOzLgQ8yQYwU6tAllk41nRiOSbGGvoiaalRozlJx6SbYfxpIy/+qKVdIe6Dm8c
+cunA0S2Fz2PDH/dj/SNxLAZIbHhaylyW+0qvlnNycnHFHeFIypf30K3N3OyZ6s3C+84u3Xa+Meg
c+BaHZEb/bk7akOYj4Ys3Z2o90RC4sPz5XS75A4OtqVI72eo21+1Lt33Hkyy2ineFf6W80NUzI9Y
3GoZnRLmcppFgYgd+qFf8+iZ3p4m3gZ5PXvA8EKuoa+Nz33o7KUTWNdcnKVJtGzevAhp8Vq1ldo5
boiJ8SVbWG3thJTfXa9F4bvDsIZidjGS2n6du8ZOhAagh8MExILmdzR2sEIKw36+RhUWtNJkZV+E
D75HgWNZRu2Mq9zJe/ihTR3lBZ+D1UeaUUEjMX7jCdk1WTAsN63vjj3bG6+JALw3LVoRv95g7SL4
zoVKvL2QQdduoroNoq0WTcJzgR1T0dwW2dm8R8/UwEN24HT9dWkXxAb0+vY4G+oXtnkqdPnaecMb
veqq/O7lWiaPM1pMDjaQLex7SWi82nOEuseFUvE+ObvcSOEPJr8pNLnFXYu52ya8dlYLkwBxRBXd
dGTVgx2MStr8bEsB/DlS9eUu5b2lS96gUrVzSwDTnen4QWOs2HbxSw/Dsqx3jmzm9ZvIozA+TNqx
1d0qkPMFGKhBsKex5Ba6cqL0urYtxiZgAdX83LW+fshaIORY62IPxFWvGnjQoFPD22Ka6etlpwKE
owMniFU6rYy+xKUZn7K06alky9zK5fYOvfOSHcKaAx+UsJOXth2INCBktuBEg+22bNudotmXcdbB
7JBrHDnaQP7dRNIrlrthyTtA8W5bNxee6vzwqYDOTOMOMQ6q/NoVMXym3F7yS5vIpOQBir89m1N7
ql7AjsF/eWHBiax0XnOgWzWXrfH1YYwWyKyzWp99tievMGJGzmqBJFVZ7mcd+UeLpntuocr1TqF8
01QzmwtKo2lh0sa5RgmU0FLr8LqeRntCFbcXDia6B9nwtIsWTFXsQu0O9yrPTQzH1NgJ/5TABb8k
8p3c8FM6e+D/YseiBmOnZMdxYnjnPYZX5worXLtNskYjLqCj6Yb+Me3iuxZShTdwShvg2cl4CX+T
ks05ca+dMR9+dUvPKZH+q+5nA3f016BWOvgwQjjvYhyxLvnc5bczTZN7r/UjupbrdQcTm6kBY+/I
uaf0D0XSVoc60O77Qk3gHw2m86laAHC1vbnFtQoKLpDvSrCw1GOTbR3Zi3tUwvqdmRV743mZRD1P
dZpnWYRbzbvyYigpBoyK5d2RiN1D3SKSDmkFvZoFPR60udqXOQ9GJ6/jixzC1GHpJ0GzYvfCa6fZ
hsusXsKFwsUUAP+2JdPEjqZln9yYq3TUZkc8ooLOrxhPkjEGGjaeTdPdFEzPqc6G3bCUUKgZobZi
icPT3JufmpjmgUJA+dWyGsBA317nJZf9aoOEMlje5TXVzVuvTShUpGvI3/m2D7/Tf/49s3Sb4f90
ABfGh5Auu53Mp3ifK/iTXp4STujL8qMdzoNs0sobUi31xhu9ij2Ibh77fGB2tKi0NpzUMz8JR9Ql
HYHmt9PCJFnFF0nmrbe21ercqUH+oZ7mY+Av846fxNR/ukX+rcT8zTtHtv93n9Z1+b78/Ccl5vz/
/6nE+NEXL2RXjzEJVeW8tv+HEkO7EKHsBKerH/NHfsTf+bsQEwSoNNQjpi7wD97JqCP/0GFSvF1n
8SaKMFad//Rf0WF+s06RgxYetnaiseKPVOlvgVK9BIADub4289SSNTIcMveic8r7xMuHRx4r8/9j
tflN9vHxEvluhPbDj4AiE/wm+0SQJmsqXZCVcafvBi90dpony4Tb/f+xLoEf+l1iYid4JgQlAT8c
QtdvvjBWNU0lDCdRlBY45ftGxRioH1UaOMHCKaAngQxcwyc/uM/T2WW1S6mxWw+Nd2iHeD1Xd5WF
qUvUE6rRTktMkHmbeFZ/Bjqct5KwTn6KO+km102MSp44nKkzx+b0P8qofhyNiJxDI+bA7JwxboJr
GgKa/qIgUNVsC0+NKced1jsfHDmDHUhXJPkxBmXLJ+K7s+xP0CSjnPIL+M27tq4zjLOhWMatJr0R
3mbJ2Op7SerI33PkX+qbSuXzx6hKfTWUq0p+tDDOcauveXKfR2V2g+ZUfjRQ68otXQLkGiNfY/bd
ZQmu9nhL9kobuvDSupF3TeVmN5KnP1jSMqlJSxYGxt2yI5kfERi0ODzEddQmAzI6GHlmvcKJCRgy
kvf8Yri8P/J88ppXMN8Gec86bdVfAajkWDQjvhOFTbOl9a5E0c9qge8uhXY3YQ1skfWVH+to2blV
Fq7EMnCghfOxkaSlODCUogaU0o9K2pe+oCL6hnVD130TVlIHvKF2J5pSnp/u5D4l8HAZdJRPjAm7
bJmR99wLG1mgmqkbSczr8UxvJd0+mUPfDSf03p47CqGUr+FlRehRJUwMfdzqr/jr+6TZKbK+ZweG
zWCK40YJF0XDTBEl630C5rermQcr0Bd3OHhH9yHTVG485xVnSlb5Cofsjsyz1T/AIcgeQ5QRKOz8
ABzxd1SbjMjmuIc1teORKiSuZA7XwD/Yn0RL/8CYoNv7tnTCu8wQDT5or5za3YwJ47nPUeyOPTuY
Fpnfl86OzxEfU1COacRQNtB3HJdNwJbexFV7muphIQjggV892KQdPtZK6XVPvhUL1OqqIH8ah1aS
BuJfcyf2w5MZ8zu8YGUOXjrjQIb7PWXt1FVk3HqiRfVulClFRXFnDZVXTi7SY5ZG5SmgkrxFbsKy
jpFDBHf4V9heG/Jf9a6LyxH7mRdZdWl1G8lbL25EcN1M9EtclctUBDRlYWEHYBauDBeYzbRmt9if
/9dmBnLmc1f4t+yBEUNgDFtiVHg9cH/VcV27HEAUCSzezrH66cqGqgT0kiW/0jEaJ/KKN7zrETGY
gAgNJGAcQvdSORxuFVKqj8nnknpIoN97PdSad6/ISNVM8BOME7cHIjykykw9tdMRyYBqQ8NQQLmB
djEWmZEwM+nGRQHR0jGsbnon2l1WRgsGEHwp42ZUDisSN0JRoll7dLd2qKLuJDyU9ENuOpI4bPVT
d8+qt07v61Sl+kTLpv1W4/5nncSNLI5R74/eYz6HXL57p6F0/knKbI5PgZnpVN0GYYcZnznJofRr
q1JvMjfsZvDduzNE5tOiK+ojxpDQysaNSxjhASdEdQ3Akg5lx8dYdhxsVnx2gAoQ4deoxVre1D2J
mrTImQzP0scs3fWx9JqpOESxwivQi66/qjnBclpZbTTtp3ak+hdvToStwyO6+8hVaTH74fwKv1vH
n3HXe6bBpUcCLeVh/eonQrX1cSCdUq1g1DGrPWSFhw+mY729yDeGHUJhr57T5edBASgDId5816qS
kqdNCIMAwVCaVYz2M+87mCgCxn+GXP0+kXgugxwtenJC+wkfXbf99z8OBf8+H/0tZlH0vx+PdlX5
LkdT/vWEdP4bfx6QwuALwDfPc8Mw8Dxy8hxC/lxVhR5Nih5nE+ZhjkeJ+O9Nled/YakVBClzJ2cg
zlf/fUJyv4B5TYBXCTAz5CH+JRv7PxMwEvYDkOhQ4yP+pZDV7W/e4FQ6+ViZxN/0SCa80/CCUAiX
Hv/y+/gfHOX/41cBoAoyyeMs6P52VOmrcqWAja8CiXq5znNNwYjHJft/fxUPB/8/b9046XkMULjx
z8cakf52/OJ2LAPfYuKqRxP6G/IatD8qnCn3zHYCVCQMIoY5Gpg3M96Js65WwSug2uRepTEZSTON
3bdusWW8ZyPvyZspIxh62dduCA07H+bk0NV4b/dlJ8sJ/wGPyM3QjbPezZE/Iut4WXla13k8eiSQ
kOBz4y2j2tDhlfCt8DrAyQ774KEsGre/ylNoWnhbqrMEHYY59DP6IU/uOCVml5Rd7O3jbA4+wnTV
9GfM0BYStBqEbUEoZ0OVZXWXYcfALRjb+crifn6IsHSVd+SK3SeeFhlF5HFVf5/OhVh7zHLyFjO0
adha9WN3cCrGqmNvMkQIO7oriVnyWuyJUpLLMMenSFDG48qETI5w1Z66bi+Eoz67IcmurCDGbg1T
aISJRBzPNnNaeZqUaoixjYeGFrWym66ojyMJbPwEnkTXLcy6PqeTaxtxsvgRIr+2uxg2QPfUsWSk
In4N+9Mgk+U+g1U+bLwBXsgGywqHXdwrJa07FIX/qNjt/9Aqnb93YlC/qEojpTXkpnkjXE5xpjtG
H8SMg18h5+juldYo8vuKIh8P04Xri1NaOLz3IfGN5YmeHmsxDFMuiXHZGaqHNDYKocJvpooqDaF7
dhAz8VAatFW9w0g8+m9mcELGWv/cN2F8E+b7kFe1f3TTXtn9uZCzorF+RDGM3LmaL4Y4o2w5BLCE
NpZXCK+bOvfsi8DWxYImqjvCkrRq3UVrPl3/+/H8J4/b/79bcB/l+Pnjn0JGf/yFPx/PgfgCuAzz
UQiRO05wDvzj8ex7X85EM6A2GAMwBfxlfvX9L75PjIN+CuK2yR/j898HWOZXnAdnB0IIkwmSq/+v
DLDAWH97pPG+wJEQ8UzjCwLM/O0BHQq2PZxkXzirj/G3op84gW4Rc8msXYuuzZOfuctBqqCGc9Vq
eAsNZ4uFbG2HfrTgu3EJEMrsQPA2rdWOgizWuHiEU7yhRx3Ss73FbRYY/zaY+6XzD1kpRjqqiqgK
m20bxb4+1W0/EoorWdjunMyAOrkZJQnanebZ5N/iFKNtdjdS82RJ0kqeFvWBacIrjvmsRfxOa3i1
1AchF7TLA/6FiHqMpB6Caddr9hAbxssi3qNRg1jp5pX9RMnpz5VHIWNYEW517mI9S5JNThVOPp/3
rA5EkktwyvnY7A2aOfIVwBkNM+P8WV46PTPMZ9Xx1LqREWnBw0LY0uNJTNy4PJBSaAHLrLTfnVt/
oNzKbvAoeaVgY8LCO0KJSeTgmZ3iCjHbXChz09NXRj9pZHE7YSWuavUrkKQTdwGnRDRf8v5J/16N
lDTSz5pLesCROZjCybZTmNIzl9J72XlRgPO9F6xEknAW4sLoStS/Fhl2RLtLP0/HK1e3Y713cIqe
QQANVkyA7fI58wxxXDE4E5EVlP8NPZKs1Yem6e8JLIkYjEU4PvJxReN3nZQmuOqdsK7R2roxuJlb
gb2gr+lyxYI8Z1fViH695UXgwL2ljI1vD7MlntgzNGY4Nkxsn5FJUraSOP+bPYxpdiCEkHH4mWkx
HfEDTZyloCH9M8+CLoFzIs8ywgLkZQODJx8vo9i6z4JRVWxCyl4p64k8ZahoWNvkqyyygroNmyK9
dpLqClzxRvDL7OzMXJEa8GYbr0fbJJjSremz17SYuAhm0/8m6mCK4EI4fjTv6JWFt8YStycC0DZZ
TuhDhs1E+FT5o7hjICnZrvnCgURXkxz9BNBR2GMSdwhIF5MXzcEPzCB98OIqCUYQlICjAHUhHRDe
pff0XHk71TaDSWAG6UNxWq3E+KsCfzfmZXCH767P9sMqWEcjqfBNrSRyMDGEEa2HPtWtw3ZpU7Uc
awACPjMc5c2jF2nwAwPEp7USC30vqcia7RIol6rFJS7x/jJR3nPHzk9ctfwarQsciN75CjaKI6y5
G4qafxrpmj8k3EJ1ppwWAFbpiHaPdbLXezn62dE6Uxvu8mowbyQN3EdeieHb6trkSfUDb9ppDrpr
uD3SO4Ghz+31WBQUiWhFS8VG43ayu2KMZ+rJwoqLrYGEjcYy+AmZ8NYEKOVYq8rLxLiiZEUZywvQ
GxKfrTtPD/TXDC8NAz9dSEThvK1KFr7rLqu5VJICHEZPCoqmFHeBUaJcsJXXw4o5PrFRI97mwjWy
IcocZPMdGAhhtqQL6AxCJG6p1WtmobtLE5fxeOBRtdAiSADcPEpP+M1NlxvJudCuEvNorrrImTZ+
XGGewc/aVpa6TZif6zOjp1M8OKzo5xKvvaUilBtw4UQHVjPsz81Y3KYedsQB7lSQ+QyG06qinI0a
vmqPq7R2KXAKresNFzARONvYCezUvgQZBgY3d0Jzwdaw1zdU6wrnivu2SC5prSQ/vrMpUKetk0gG
U8d3B0HSTEwdoKomnmT+wWqwmN7mNBto67MZZiSdSs957sRU0SGya2C/T/HGd+aF9ms87sp7J44o
1vqiq5zcb4EeBQPWgdTSLPp9dXV0RynjoLHrJ8ylLlSW61znYYCpdxoGdoYjWlb74v8hJ6aTA7yk
RdxbF7RGAEhFJMIrH3PUuiUzYZ4rgijO9TT6anzoythTF0WB33kTc8MUj20xUaw6rE2HnAMXq2ej
hOOJTx/MyKHJSbDscV26wUPeas5IIs3MV4HvvNwOY0ZxL7H1aj4SQsCM1VeW6moyJgzIoev/EHTv
Doc2G+cOebFobzXTFVsJ5EZOcKjNFA6WkfS3KRG/fqstSbKbqKdHFaoOoX3AHAH+tbposLHiwONl
qiFpkCBJI//O4Klejr3TtPYIVC67z2QJDo2WFbtccAR3cc/Gpv+p41i9xN1KDjhNq+QGQ7C6IW3e
ny8N172kpgcJxpZuWp3Wmk7fTYFs5F6UsebticZW+buMmlN1SByJ94fStRgoTaWmpTjQtzn9cGSr
PlF0RU1Jh9/HB3J7ipV+xQiz9XFCkMKPreWSIdwUYLhA57FwKoYd1CuKETYE1rKesJiDwbzvZSrY
ULa454i+UneHtONdYemgTCpNIvsmQPLQcTykBcbATg2U6NSIgJtianKX6A0bsi2lmDVW85xlzbKu
PTtiLtdTbUBgHIBkRW+z+sPt09SJ6vcYOg30EZTJ9QRQzawPMRCGeHtOBB+nkXXeJRfUDPMLhBe4
jcHG9Bj14FIA/BSfcdYgbODFXy79JuvEDuWOjH6g1DTc0mE8XIJNemj6VfJPskG/TdMJoLZwlu5H
O2r1zTo6Fvt5iokiQEIou+Cmj9CPt2Xeecv3BRJTsVO6zBzKRn3/LozDGYZCj5XprinqFTKeWXjy
c/govvIkCV4DSSnVie6E8mfEp8wvlJ5Y/2UyfjgynaTpeHSoKe/Yt6aFfykmMlnHLpkATcCIw6hE
vSmPRRCckbc3cdsr5+scwQz5LDsv9ilSZUavttZNV2zVpf+Oopw/9kH4X+ydWXLkyJmtt9Kmd5Rh
cgfQdm8/IAZGMMkkmWSSTL7AmAMxzzN2cJfS69DG7gdWdRsDGWIY61lSmaxKUpUHAIfD/f/P+Q6m
PyXQ1B8eXmbCjJK25WuTl2m7GbnXX/QOMT7pb1iO+fAF1Z3sNfVnZbZthxDOh4lKPNBExZzpvrVE
mkYru54D5wMrs57jwbDRNWgBIgb6HcYntRExTxgrC5gMdjH9RrcI8BUpN4JyKPgyKrBmdxn4GplG
VVWoqEQxsJP95bCp4MDDPlGZCuh2PYVcf5N16LBXHNn48ZE2ld9TXDiN66lB8+xoeXMuKyN4ULos
/6IFctQ31hibEatc3l2GOdp2l6nINst0fJltQorYzTrjC7uvAdG8dJheL2qr8V6AYKqPLVu/glQQ
Q5zJhMAIdIZTX7o5Nh9CiBXkpzAmJKlOovTu1bDHSySc3Hsoq4hycqkW6bBxujjQvw2JnnZ3NCZg
WQDvaTPrTA8rTV0rCWcF4wRlc9nomeHgHFFmQLdOj1+fjwhvtMQOtbtQ4aKAaOi4Ox3ippJNrqlU
6624ATBYdtXHYm9wT5uUhARqaKopSJhN6k9vx0Q7Ijr0GjSKtTj9ZBqFfTbFyoBPb5g2cdLVm/dr
N5yyDvTS83g4wTSoCgxIy+5wPKEMER8FTbr56N9Ivrcr7nG70aKJrDsFNiQYAsqpbeYA3BtOxcYs
60aMToASGmpmMfvoV178mzs8xcAFAw3l8JBLdcPBv1kNevbz/Uuci09vJeGc38jz0TloqsDROHQe
XmLUFFkwsJi7Skcrqhgl7KUaoNLGj7v8+e+MJYGUq6YOTWGeUm8uiH5e7ZO3K4nbTp114yvpAz0f
9aKtMFCcKrv9Nj+5MMzYJl1POp7mUuuuaCV2tKGQnGlYfeRoEafbk9yxq8qyIRU1QeHGrnuN2LQ8
t1LD/q7YFq4vA1l1V8wamt42HwbkBs8FIKHzCe7YqfyD358wv9GysAzYPALeqMMb0vm+gUaWmx/l
dr5pSd8FFx791ZT9dwX8HzYv7L+ugJ8Fzxkz9E/3xhzZNf/f/3JqzOlkM85ZZ+dBRXYucPxZ/laM
P9AE2HMOis0r/2dCx18CAU37Q7OYUCr/khTCBX9XTY09+L//MP+A64IwQMPHgR+REvlHCizmrDV4
81oKwDJAw3nnLeq55KjNVZ63rwpsjC4JnOegyO2IkyKnDlfmUudzZITK16rUlQtsv6rFYW0oAO/V
KmTY0WHDgP0rL/ZpYAiWp9KKRrTDqvFNRwAb7aogNctzNpERuRYBXXS3JWEavBouI+PaS0vRndfK
5BRohohg0Fz4YFH2qQZQFQOPA92MAzhGtOtRy8TvKttmHaLjclatU/BPM+aG1T6hotWdGz5wJ05u
UXOn0HG4CQJJS75u1F+6LGanx9i0NPlLjptAUZvyIY4MnO0mnYHmkx4ANt3NXVHxnIzTqH6eyknH
r8FeH+G4X6REYWtoMFcR0l8SOFULW1gUzuG0EVbIHZ/VoVhbuQEdk62thFHamsEZaaJJt0bwap4V
VtchvJgs2qVlklX1DpseuCsBklh3C62l4KMjDboY0A3XWHk98SvTMuUTxROElUqCgwKlYoSCG7Ky
+GrXKdX9qdaK81wC08PWSod2J+JyUDddG5RPkwzTZ8pGHXIwu5RnRCrCNxb+mH5xpp49NzXqAP8e
auyvBtu6X6aPTwE1YBFeFqqd3lhWQdWe3FIzAYgGLfJimHyl3PrZ6P1qS2wZwCak8pVyGIHzYWKr
SGJ7FV9khLJWnAV5GYoVAMOKjZ8Wa9vMc7xyIxuz+W5GpgdGJI+sW1WLBjiHoe4pa4/iPBvWXO/S
zUTSm7frRoeeiZHazVqYdWZiFjar702KMQ3RR0pLXneU+NvImfapQIQ6QyQb3IpliNG/U4ahh09J
DA0i+2quqGROt80Urd9zqO3HtZEJE0pnnClXuuCgvcLxGeB1ZmZ96mMfQSW0gTDYx4UZGq7soGQA
3au5ewghFFpGLcw6V0L5hAgAKSCkStYG17hgo+9GF4b13qcz9quzgbeuRqE33yWZwo+VIVtatxyz
ORmrAcaSISj7T3Tl8++plUeYfLIwv4G+G1kYJdlSt7KQnw278ilAaelQrPTUHKb1iH2Vg3blpz+V
xiIts6PFhBkCfSG+UqO3vlqeyX41YbsSEORuN/knkTeo8YWVfM5NY0JBrZnwA2gnYGTOvTa+Lapa
wMALZF6cGa33SXYCnh8tEYy8OD0eab33cm3j6ZhcyoaIBHpAYS+qCqDStdXAYi8/maFJIU7oEZiK
qA3OejWsfobsHfl1SFgHaHiJV626uGmIC/dq0Au0E/yXSo0hr9G9iBq3nTgsM/fq8sLzxKSe+YYz
BXsMJV68qsuck530nW5cO7HuiDMgjtXtlLOGuja4EnvrdUCi3LKRzZxkPHEEj53wZxJlc5MEL1KO
2QZO6yquzH5TlRhA3L7zlHOsmdmL54detyKKTP/pWUYU3xIx0r9YVti/BNDiUNTj+u7XlK0xPbWZ
rT3S2bMeRUupY1XFmn1f4ZkQm161ErzYUU5yTUUhb4L2/hIG0LG3EIadZzRHMzgY4nfLYdN0LiXQ
gF/Ij4rhC14W7gvKTzVZKYZIz9MSaNCm9QcF1SmPZa9TcdhTtioomvXCUZ4mRSg3ha07472fmvZj
NaK6X2MHk8TnmAGOu8mTBD2jh8ATjSk6PEucYUh3WVrI6ktj6HL8BlA8Ls/pZlp7Vo2Zq51bnYQN
S13TzQm1fgAcZCefDZQvFkwbz37BoMLFZW0jQKA0k3GpxaHSnSHicb5rem9nW18GI4eoqq+utMLx
cSY5UbZFQEFfbLaruUzHgDUtYzA3nHIz4OuiNIRrE/sLtGPChuMLWJJUWaiLrlWBtnmH5aTo1/Vg
yTuRY4xZoYT2r1B09PbKIIfkS6YkeCamqhQTpgsKBytids2bIsoGsphDoesrdPwEkUVI18CY07oF
IEJqCO9Lr6ccytAN3UE4B81iyzpG11Fr/megRJBheO75RSs5JjCV0vInHwM0nqGGT4K7RYIaCy5K
kpXOQjNthWaO7QafzQhEGUhFw1a/CgAUKjncfp1ORe0mWh1Zj+wVS1ZJizyXS2zpfbD3mZ/9vi5y
hLA91TpjFZcWAdDIjsz70lPwt7RRr8efevSvD5Y+GO2K9PTE3saaBioAEXb0A6gQdU2cD7xuFx3w
FO1+iNNIXw3UgoEBJ6QZ3RSVF6nrnA8MCviwax6mCFbkWerkU+/PhSBlwFjYI5kB89Jd+MRFmK5h
+MFTlFJ95goK/cZv+vGF8kyKDDhIQSS6HTWRJ1TwWGi0Kmw/Z5qixY8DP8u4SzRlipkVKj6eTAzt
uMl9iFNlMQiXyicAJjlEN3Kin0xJVbSANxFVpw9ZY5gUxTOtvastLO2Ahu0hvKhYczFZJGWAOLtB
w+MSLjW8eInBTwchMhE2TAUVHNYs6NzbNVaslQam4gGIUfK9RgVOHU15suwxu66ayqIjGSXVrQcx
VrlQOLvzDDw7eyz9foBmjODYwn2ieXXbv2DOGKk3l+InZa4csHtpygsf8z4isswJSUw0K+/fQcOz
CXreRlucEf/1rvuf/w92V1Atoobnv+d/lSca8DULhzTly7etTUP+gVTCQM5hv/IT55Si/9l5239g
uES8qL5miHAk/t+dN6IUxLRzSxRxuSlM7UMb74NtNwUGMD7w2cj0pUvKXy4OZKGgkBooNvhhW9G3
va/JTQyc6oTw5LejKYxI/mAcdp/UgBfd06COc73pBS9OnJSPsNuHnZXl3XlAujZomqZP12+ewBGl
y+FpguuYe7TcGw4vtJOR7xyeJoYJSrAFJsYdSpR/zkCeHnz25pw0tejEUL8daeehrPnyiL8ybHsx
1DiC9EFeOSNZ4uypzsZi5StFcPf+BWlzdemgbEE1Bm23hQaJmWToTK+35yNNEg+oDZg1DBR515lF
2ZuGi1Ld6opSroIkz395TdoFrtniN0Zo2W5ZxrNHICnW1tSm5ERe6JE7PAu6+Tc32KRyc/h7SNPo
aRnweyJT6PRwLHhUed3Uz35LhfT9iz861izjRpzFoxWLsQCwED0d9RhVIBFcFWXf3hVWLNahlSja
h8so3GiOymALCH+1OZgeXhgkds6TOFeBaZG2pFWOdyeFb2+qXMkvBUbW63jCpUkXbEA6qXmIUVXQ
nGEGPK1TIrY4akc0Qa5H3aeoScatCWTrRFrqkTlHUiqTjT4TkjVjcVgeedATBUEJ2UzJNp5BjxW/
3MdyzF5fIim5C5QEUEkjzDi8E2pGCFRgU46zSsmZgw/fXWwBkjlxx+cfu5jZzCBWM8oTklLEYnEI
wRv0aexLWgBIpeXU+vuI6tEP8IjVHkKKgiJcM50NG3n99v2JdeytsqmHICBhgabkOM+8NwU63Sx6
jG+B6aqczIjlaaS1c3w1tbYdnpYrEfnENnAQECs2WMFI+4pTcyYtNkmtJK+A7W++fv83HXm2zDoL
7hb3nrL9ogTro2CVpH+wVqbCuwEZOtADsdMT68mRFdkWNrU4lA+qzsJyeOFKYPQZcFnWfU1Jdz3o
PZ3zb2UCxJfsElHleT8+fl02Jgdd4+Jm+MfhiEABVFCGPiCdqqKZX8Gw6Uwh1h8fxWHHpPFJRZnr
LJbJXg/pHvtwrJ2YEnIxJRVKGMXe/o1RwOFQS5s/bHOZ7e20mdJO1wZqR25YF921RlLTxi6n8kSG
4ZFlj5YU5fCZAmzZ1uItfwUvFGQ2uK90HC3oxcoblXzdK4r18QvCH4SKim/zjGRZLHrsXgupNEhx
Umv01nDuPahfnMvfv23zbVm86fSM2bow4QjqXi5b6lClaUPzCtGOJBkEvcMKINEG7tcautgtuFLY
/IZ93QXOiQXzyK3EBMXRlWuDMrtcymxRJYhIOF6gbAjcQtTptp04TYIjV058rOaP0fIidUG51Baw
r7Vl8qSV0gob+JS7HTjVpJUIW4k0CVS/hTCqn5d1++GiOio3vgVkjrLj4auwWEBpjuE/gtrvGqMx
cjLE409czqlW1LFbSNnWRn/Bco2T63DO63RDJ72HZypwKu6gnwTbtkmrz33bGide4mPzRKgsSuZs
PsOZdjiUb6Y9nXOF4o0q/b3j2/o+BQpz5rC4XEQGSHtdiZO7CnHmVsU+cWL4Y1cq+O4Z3Esmqlxc
aU4yZiZpGaOlkXz2FDO5lE7VXBJHUvyNyYLDzkb3PbduxOK9y8jHIu+p49FV/dXgZV/GEANoXE0v
0osubJ/u6Puv4PzbD2cnIesOXxfjtazP4eFg5WozVki7A6KIpcjYRrGHSz8sxebjo6BHsOb9CYR4
yzgcZYhNmErAUmFOFylEhEbf5oln/amk/TH8p/8rv/7zV78FpP/+nCz+6ULQjVXp5tmLUQTF68n3
C9Ot8lLe4htxfrSwC39CZ5tOHGDE/M9a3jfWLvbdDo1+uoeHV4RcruJSOcGwN6TdjTqzwGodGpNB
paUTV4SxtKCBbApvVN87gwgR/jRZ05RTseWZXfg0ebPoTjp5jGek7kxlJegCvIQk703boS+tmmZH
i83FMNL0G/UWylOqTJpumztVeDlyvI/XetP1hgtRsfzpBETxgF1QgY/QcXvFKOrizhsbEzkzlVRK
zaGZIjGHPvCdQOLmxeCjeEU1P3rIUYWZLlKNduD36rL/JLTMvCMdji19kzhZDe3E078FytSmGz0L
xYVjKT6XiOnu3LPsIF4zrS0kNA79E+TTJgzo1hADAEKkgfaJBOoj81aDuc8+TWWjqL+Cvt5s1JIh
sgBMqHPkmtAv07Z4gprs7d+ftkcm1GyMYNfhcFZFRnf4kGM8cLWFLBTtXjx+QjmCLapwYO6mSX1q
Qv0+n8Dds3BjU51fxcV8wnINAkxQn56GNDnDOCZRDo0CFxFZ3+LEd/fINhdxtEHsAidwDgzG4gsx
FxKJ1OIAlVmF9aNvBcqPOCmca8gCfeqyN4PDZTmpt9IqFdRCZOvjT3DbxAMOcXRTCqc5catfd9aL
F4o7qWu0+3SUxsvCQ1sYZpOzxaVQqyfnTSHreuUZodgpkZMRa5glNmogZptriAitdQ859XPd8SV0
82JqdNeHM4Ruxsg4h5FV5N2Ug62OJ5bL3z/mPG8U5nRG6UlSqjmcEWS15SSBsmPxylT/XpcaktVC
ES8c+vVf/ajJz34Qtb8+Pg3Z/HMaIXgBHtjiaVmws9QgH7k1xCBe0JY01ynpUrupiZXP7w917Pps
CgoE6WFkQvRxeH2xFkWcr4iEFOh/XdWeEJBaww2ahV9Qvj5bfT6duKPH3jGiRKg24YlEl7+Y+Aa4
jjTy53JJ25e7uhD6fcJ/uZpI1QxPzPtjY1FumhmAfMdxcxxeXQa4jk0YtFw+Q+1e6xXaB71RXCgl
Uq/3b+TRoZjKzuxSQKcz/+9v1iebr93UkYrqTuisdlaKiGlMOLk19LH/xkjMRdC5vD9IPQ5H6qd0
jCj2spUdifLJ+a4iTIbYss05nJ7KIDm27MIBoMCFiGteGg8HCyz6/pnHgtRbRXw5Yv2FhdzI7+9f
0pFR8IlxnsKAx/58edCBvKx1Ws3yFJRaehUTUQhSlTymE3fu6DBchwOUC9GCM78Mb54RcLMItAzT
ARKLvc8C3biQOKh2H78YdiWzRIyDrqotTm0sZFTAkFK4oqm7G8KIxzWGCv3EizsvPIvlU6f8Y5Js
zxGUmuDhtYheJVA1UQSyQ4OPopm+eFp7rYXWBVZCeeLGHZncrELG/OXFIWlYi/commDiDwaD8YEx
HrXcsnG0I9mvAv3jlS1KqRzeVU4aJuKsxYI0mAo2uV7SclF9+6KeBntLH7Xbvv+Mjtw9VOQmBzT2
cvObtLh7NM/yaOIsYyeQP22lavdDOpi3ZQO3yTd6/USx9HWlWTwuKmhSzjOP61MX35HBoTXE3aLO
VGS0aq0s1qEim825QkH6BiXm9BPAjXarjTFqsc5vu13P7zv7+GUjYqSUgA3W5rR/eNmTQdCJxxYP
ZUIx0U6iX2dFin7fNPRkR6/pT7wKx24zKwf8EF4HaKmLeZPyjnjJxFX7FVkHla3LrdMHwddmIjeA
BVu5ef/6jsxTOiL4dIkkIeRbLhZhOvoUw1/rxEpNTiekJLiAPpGulnz8GyNRPcMujIuJovThnQwj
U/WshM5gA41s1QtNrJyoyz4BNuw/XLoAkEv2A2KrWUK4nKvEoyka4HFqvap5XWPtucegNWGmH051
aebHv5ikfLgcB3s0yYFiudiLABiZ7jESNNT4mq/CLXDMERQIMAeUyDJdd2old33H/uz923lkZX4N
unqFtZAdtHjrCbeCEYZp1u2Cwf7KPfDwPwXTielxZDqac5OLX87Ggz87fGiUNBxMR6wttkXf1Vam
R6tk94tf6Vft9R9foKlfsFhSQIB+s6xhlMbEwUxnzZzTqfkWEEQpAqI8xkiddZgyPTFNjt1COi1z
J5GWF+28w4sj7wEHkjSFG1fl8CXxreSsb4NTb/SxUSw+XvhlANYDgjschc0WUrGMeZ9MwdfYk+2m
j06eDY4OoqPOpZkGIXoZ0JXOpITS4xyaJ8F4KYtWfK7QIW7en3PHFguq/lRXuRpM/4s5l+VGqSml
LcCxWPaZGUrzfCgRtecaRpT3hzp6QSyCJERYdHRnKMHbjUdgNkiEKjb0UwEAIyYC4iJqFXGiXDz/
4OXryy6e2g7dOGqsi9UWUF7MvpYZMJDrvvMr4W/s2sq3nTFNezCVYm0B2KhU+JZjLk9WSI6Mzu6N
7QHfLdaPxTX6xKr5rYoNsCNz6T4pav8ZFIx+lZFs/eEjBAp8hD+vSz2EgcWTU3FLEjcp2C7iJ1nV
oFNug7xNzgaj8098MX9fEhlqxjdThZvX38UXpS/1YArFRMVa6UqwsgbEnLYsxXOoDFbjdnOx3M7c
uWW4fX/OHBl55lfxnvEh5J4u3mf4lZNU7NpwYXR5ZzGH4FvcavZXzqB24Aazk43dXrieRp0uzvtj
//5qcCBkA0abhi46PaLD+epkhCqlnC4AIOnoiziY7RqYTfsxt6YTQ/3+aqDZZTMCowx/Nf9xOJRH
WglBcZS0LKW1rmMoBnuvwaPy/gUdGYXdOIIACrq888tliyJrEYGAJOZl9J2VGIWy4recEh0cHYUu
5rwp4F1/rcK8OV8QMjKyMLMd14Eg7mSZzonvqbp5/1qOPBymPqsIfXeO7csmipB5amgFcfReOgHp
aQBQOWPlr2pc5Pv3h5o/iIcrCoog8Da0a9Ds/1Y2GgMcnT11cux+dXjnt639ZcQhiDu3Vm9Yo4NN
F+jahz9kDEpTko8ZjRoW58WMQMaEvXygyIkG8WkYQXJkneJ/f//SjjwrthlIUubgAjAP+uEo2qiY
oaVPzAiO0dt6Gs01TaFx/XdGYUnm+MSZbzlKgZFaiRAiwiaJvA2PDQlDmkwnRjk2I6hbcjSbO6v0
Zg6vhdR6JYgbHZg9ieAbypbE9Dg4VuGJ9ieW3iNlO1ZDDoIAcyjewdc7HKunazaOFMogcOW478Nc
zTaKBazfpYygYbTtBNRpU25qTanWPeLFnxxVQYqVg4mRXQmSjaxE/yWqM31N+Ij54TrxvFoD5EEM
wMq5dPdUMh/Ngf2ya/RtujMBJvNLwlOr1u87SUbhfaDgQ7uUm3l4F/zK80In5h1EwiofYAJm5zGC
7HyV4Hdd8YEMTzziI9MVOgqV0nlQPguLRzzajeMXJY+48KV62SfGtMWhOp5oqBwbhc3QXFDg1IYF
6/CydKUhPCmUBm6+1PjKz8CrR471++/EkWL0vBCjSaa3TQ1LW2zDYXZlo2jmLsZMiE0xsO/llBW3
ddVghAVmnj3AICxWVZrBIUcM+RNCMrS3nki5S2EF6YlV7sjrQ6VhVopRe6LEu/jSjpUtYsSaPEwO
l1/M1ArPsDM0t2Yz6Sc+6keG4uND7W5eDhy20Yc32EwsH28C2o4obYKrFLzqhRxB5/YTbtn3b/Ox
oShDIUVBJciRajGUkWP/em3BlbldfrdlBnYpwirfwZuMTnxej7wOYt6nUwxkU0aZ4/Cy2p74LYQw
VDc0r9qV0xB9DhTLWWOBJ6drDE81aI/MU3qmFFpZ8+Zj4eKJOSYnEFtLTaryntiQERrupDpWJ9a6
5R3kns0JyDMhchYTGour6htRNlbFKCNs311JPu1aJc31LkqUj2oIychVZ3UC5X4elb6cgnKk7VfH
CQ1vunbo/dUItnNTnHhMIMkOv+fzMJSCVbZZGh1na7F4Z009dXHHMHbsuyIVMPgJ5SX6fRqMVQu4
d4KQNMQEoIgILLHpASaAhuFX6xSI5sfm5+tv4RNPVR6vIgHih3NGT8ZuQuU+ywmSHAgTTqKsa2z8
Snim3h/q98umGMTExAQtKQrZywcpsyZOQxQZdlpE5w6ZA59qnRCMj4/yCi8yXzvs5uKCDNgvxMQS
KlnWcnjSxFg/lGb2+OFBmJLSRGrKHpOZeXjXxpLw0ZacSTd10PgHsU6sqAg/um2hVKexLjug26iS
MtjhKLLowUD23LDYsDFLsa/9BDglPvVYzOW6MY+DtxD3OmoLjjjzg3uzYdbrLoWAGuOgQez8I0fR
+NSlOFUmSQ63O+lW8dLMXLF4JowZvVY+GyFpCi6iPWAVAfK1ziVIISO2aKaUseCJcqf2iXUOzVO1
7mB3F/FKZoVVnYVequz9KS/8HSGNDbiXzhpApNMP2rMHzi6yDOsAiNbO+IFnX5mgfI/KLoMZouGV
H7EyZLwqNcUxVa/Jlqysdg0/rbwIRF/Oma1B883AtuBt0mRo/V3Rd0W14hti75KqVp5r0pRiF/4b
aXaDLkOxJeIpxrCfAGX1d7anwBrJ2ZT6V4PTxp9xjIz3nanl7aoRubiC82DW2yTOIn2bQOvGq0Ra
X7XHGld6OKbT9IFkj+CWcKpiXDlyCi/TqjTuiLTUnoteN+EaJCVeNIIXU9IA2Lp4G5uQqks2BPFT
b5MXsfWJZtO2lTNozmUZeax7Qajn0T6CxkEmCzs7/8yzI7PYGvbgKG5MfjroA5D3KdZw8mXByoqg
O9ORW/lf8ZMNsO1lkWIuJj/rUzrQyF8TPpbmrN1tHrmFolTFSsqyfy7UQrufo0872B+eQ/okTrk7
Uwyy3gd1Pv0IDInkribRF46b1KobASLk2uyIiiHybUgf2baA8eyjKvdWYwV1ZKasW8Btw6pXXR+m
6KWuGOa9TiIgETVCxvewOpGpxE0nd7US68SoEgPcbieAhNW6czyW/whVc7Ju0ilmYzAhwwaQ1EN1
CdWiVNyw1OV3L8r0+84jFnHntxn/j87KBxJQLFH+zDD9eZcoq0jQSWFC3/lqrA4bPY28B6scicC2
tCL4YnWtfV14sbGPxtbZh4FZkXzRVSsD2RzodcN4GhVP3lPCryEPSwvHkmI0fbXy4CHRAiIlugSi
2ikAsCzseVDFdOenOlgxttW0H5jsth2SWJJWyne+bfFjrHpOsYraEvCvjeRjWDlO0H+pBCCddYk9
isRXqyzTc6pnPnZcbS6PcfqNVXf0O+u+q/NIcyf+/h8dSZHp2UTu6UXm2BXxCIQt7PD7JJ7L1CPD
yYsqjRg/uxx+NkNife8blD0zSMSrQIZEwcNAsSFbe8CKrvHtm/Y6UfPKICd2sMk3SLKC/MYxKtpg
Q7tiuqjsMB2u0FHI56AKRQKyB+LstomhBmzyRqJwMMvMlheRbkf9lagrw7gTiYbvRtqjz8tQJo2/
yswoNdaJdEjQVWaOxA06ifpbMLeozrBOhDp6HJyw3yJiBtLLcAr6Dk9nFT9WAOgKAON4ulYZVs+H
pB5LwEhZnEf2UzkDkzQnHPILnH4xHKVXppJCL+tbFUzYQMtX6lLTZIR7kAQVQDYZuuqxnRFNvoaP
jOAXwE2ZEQHMGevaDs8LQbDxutF8C5P/K/NJfeU/NUkysPnC7NGvsWeGtqvjF0NEMXVedyECNdV2
UdhmF3mJTc/tCGS478ixekpn+BTrf/1UNGSArW0sQzv0fcUsXyqKb8UrvcpQZAnv4ZVqZfRVXBEi
AuwqeuVeDa8MLKSj0FYExo77IIz96+6VlzU2+tS6Pi1qOFqvTC0ieMVL4uRb37SSZy00/evYK0Fw
hamaj2f4oSBR+WoEpmvkeADvDFjIsC5fUV7pK9armQlf+NxI2CJcG/yLM+oZlj1SfvB/I/b1d6lV
J1BNyIBv9T110QR62ORkPVljXnfjay0cNyuobExrZjfOrrtGe/I0U3uqYCd156DAYJDJv4Bkr3Sy
AgQSLjiDRIceyu83Reu6jPU/BF+K4jMWm3oU8TX1NOZmaVSY8WJBqIfbEXfsuaWT1GBCgqhGZBG3
9hncO9zjxOw58QYz5vi5cqZuWouO7egKqEg5bMohMz8roVfchZMFoRIhHEA9GbTdLyRcMDTV0Ohv
43FArfHQZjjN9mVTmV/nqJKikuetaqQvcJJBnnuBmM5xsfeTmzkedo250aRveDXqdtVyns+wfyuc
Zx0PPNOqM7T43IC6MqzKjAAx0Siqts7UUn3qJ1aBdaSM0CMClPtc35D8KkwPLzSgNX3Y1hS7J1YZ
E2VvCP7sWXHy4GuC4xeWu2En5sbnhaIWniQhFMGpiFim0wTUK9Jj68sU0jW3Wo2gbST53rmhqDFZ
W0SR0DL0o9EhcksW38O+zdszGy0OwXcmgDl3StsQmrbdB1ujTGuKs2bQUZp1JrA5A2G1IKEHLz4r
+zi8abSwnzZ8wmC4AkUXOyJjHOBGcerzIOG0z+a7Saw1nyVjY7Lk3RRDqOWkQbaFuWJToPDuO9ZE
cpWqKZ/ioegUt5ggb+xEFDg3k9cN5kqNy/JzmwzwkBqLoDZy1L2Nig7eWZV5La+Z6NMAipUP/A/N
CAJvZVLFJ/eIIFXjsh6IgL+aPA2DH2Rvz3oxyftWtu1Q2OqVhiw22tRYTMynIZFNcsa0tportTVD
1g6NWXqpSzy+qOBlQPog8UfBKpSyHbdB6JmwLPV4GDdmq7TlmV6REYWcfRLRpZLoo/bFccibO1Ni
L9D3HHnydh/M0XFbLQh7sfUgm/QrxUn656po+vZqjFrjSzF5Hg7nIQ1Me0ekD4hX7xX3yokY9CvZ
v8bL+xvi3w5pRF6AjCAeFmHHrCc73EIacQxDahzxMUCC2gR6KgiM9uMrS/b+9ftDzaejt9VQdqtz
c4XK0owcRZF/OJRiaOhGDNyfFipTvktSrmVlMNfNxhm2IGXb89CvdfyxI9nedZtt3h//6KUiWqDA
NwshlxqCPlbBPaY1xxgwztuyEcbX0oOhaCdVeaLt8duJiUulG8+RXvKlZUN7eKlBnOX6CB0LLz4N
YAXL8FlZNMMHSxTcUJtqEzhqh/YKYrfDURSpZh6pCaar13m8iSx2X21rgvps1NJ9/94deXboOed6
ATImug2LashEINHUTMh3k9hUKWcbiGNFGEIjg9HxmYUs3EZTEVy2kUUsgPDsH++Pf+yGvjZzkDzo
FIAW45eRYmVs4ZCU2155No5esekB+Z+4ymMzBNsLVQusQ0iQFuf7ok0nTlK96SoV/GdzUOqNabGx
GHtyJD96QRTnaWbQgUBK9dsRsWrMNq4yG2lH6ESbia7ApayF/evvjIKvgS8b1SVtcXKH584OhooT
zE501XpnD+t+iJoTt+33uog2W0Ig8vEHFtjZuvv2HBoS8wFtj2GUOumvOH9bm0ik3QoFdKGsq7qw
Pw9k1rDTIHMRoC7xcSN4RVcgNsG53XUUmkljsRQnO9EMmV+BwzWHTv7Mc2KLPctBF69IOpYkrrKB
ds1Jqs9+R9CLygd423ps0W08ao0r2+CUEOT32cqoyINmqRCV2jll6O398JyxzfmkziudlhECk7OJ
HwLjxHp2dBQ8d7Tk6PXLZSNriNu+YeU03ZaQjm1NfLmqDqcaFr+XGPCmzhENVFu5Jnt+Zd6UGPig
hbYv+T6g34fc1mjtIwRZ6Cp1DPQWhvifF/Vv9NQ/ZjnQvzbBf/nnfxft9yQs21//8fOf/53mP6rn
5s+/av8DaLOfv+VSzf+sv7jf2h90NFAf8+mmCMTu9n+4VNjcZxCUw3JGqYtmA2/lX+Z48QcTE60B
J0T80FS4maB/YakUjZwHXEMsgTCt+ICBrPqv/3NgKakXf/3WYkKj7vDTgdFU2kSMIIriX/i6lkWq
zqa9pgwOuGQIFN7a8UdO3nUbjkX+kqs1kO6aqOHMzY00Idfa6TVvTZFf/4ajDlqIxkbEh4PssGzR
c8FY51Uy2HcNFguqeGlSrWnkTuEZkizr2vTD8lm2rX8L2UWhvQvAxNpAv20JHK6SAGCJR0fK7aAS
74WAvc2pXpa1G2kBmM0pxyWz9kFsXLBXBg7akdPmg7wa9AcI+RynqzxJvtaWn/ub3MA7tZKeb1Jk
6Ehl2Y7KVAV74DEN3JsgpY/oy0n+YF86fOOmN/anHKeC4pJekPwk6C1utl2e89VUozmONZYJbJXJ
qs5zg68pqgg5JatqDkvaZCPALrevSu9raISEo5tianedsGlGcNKb86frJrmr895TXHqz7az4V7Kn
1iQzdg0kBJh/ozfAfsYi21YDlXnXoYt0q7D1Hl0WEqvE3dCXD6XhVMUma6JyfstVwX82BpSrhn00
dbFSjCPJdYQHr3Sialpiap3+sc90iwCYOBogfE/EKdsmi8O60yvGsUhBfxnVeLpK9RHzTsEO88uQ
KJO5awCkv1iKrQDWiMNu2JfFpGQ7xVPDaeuMpQ90XG3thjazyYk+aiqhb8MaHMwm06P2Vh0ygilV
qah3RRSLp9DqEmzIcWPfi45awRnFN+OeyMX6R4yLpKG0M6ifpir5/+ydyXLkyJZk/6X3eIJ52ALw
kc6ZwSC5gZAMBmAYzTAZgK+v4/lKqqRbpBa1700uMjMyfYADdlX16il/nD6fX2dnuc6vfbYNMTux
9mPBbftPMM3KioXIaa6miJyNRzQdOtRZulh5WM8d9FsbN9+HrI2h/FiMmRr62G1dIzvh+HuoppXQ
Yrythtq0Ypd++yhtOqaw3ZyF5t5vTElFbOMZH2pc1jsTqPyWHZABi/bo9xK1iFh6eeZ4HPnwOM3V
RGbMDQqmh2nLKQqtGWfikrYxJsiAnfs6zlpK6h8zFCc6fNyq7c2LahYswWRRbELf9aNNqfdsuvw1
jKjFhVIR9c6+nr1Kn6iPvZ7sEIpX72O1Xd5n5PaW2HUVF+PNVlI+e6FGK9tO1HJ35l7ayoAOIhX9
7lHdQtZQqrK7swwNdmHKmecVlCUjGOCQ1ZV5a2Ba2m9OCx3keXPYh0pIv7nwV+mG1inla7X5a64p
OU7m1i6yj9qORPM6Kd/WdybBEHkzkQXwePqIqL6hVb3a6FybkNm+NhKC5VMdtGCMlog70JPZ2Aul
DlpyWASrrPWdlFMw30iaoICaVRMZiTiLDIM7wRRqZ6eHVaPkKIemNbssS+b8MuvvS75E/jeUQZSC
FhrHe68NveW7qVHWkLaD8L8at5FFSvts67/ntaD8CHpt/Qq9wL/Odz1LGbnhMaj3zRpeVtqRga+O
npnQ6GuNJwuUwI87V014q4OKpvi8cVyXNqtuMe4jwwxp+uE2M+77rHCmT5retuesFAGdaX5YinSp
qd67tVTjZjt/Zm5/Athd6aTuQveR9ZOw2hcRoo2/2HbN915wUwLuo0vejqcvIvO1/pvbFAfY2cyv
WdCspWPh8JVSWq+7Kc48A0Y7ee/m2SuFeBJVby9JxergUa9m2NKDPeczGsHobdmeXXnvEY7b8M3B
YXpzq0J+i6A0pz3ndf1V5eT7gHfqvgEoVopieceVR2yAsNCUR/br7CElfwp/d/LhMMR06gbGrgeX
PTxGreglp50FAbWe2jFLxlXwYRmTqam0AyrQ8BtU6z3XwOAexOSiJFcw3W9J5q4ihXq3BUmb21g/
0QQ6bwy9qMI+kSpa/9oSFu+hnMIQpTfPFphTYc3239Cxq3iYqWE64+yR2eDzdLO7ClPsl29TA7hb
iGkbV+nHf6jBdLM2SBGxSFRkOCa1ukK8jWp23utgtflnviXfXb8EeqbXVuYQb+pBPQGOkxdvQ4ZI
LNjxrGR1dutCXNgKoN78nF8tFdGpZM1Fb8STLfR7m9O8Z4x+P6QF68rrrSXz6k7IJvvbDSx3IRbn
20uXj4M+KIsL7+g7M4pTFrIIGHusSr6AvG6pzlsmJPKeZw6qYcCUnrjWLCndc+bu4KgpGuMAnkTO
ytsAZwNos6CVA2owF0dLAftVWbNZ0c5kPe+qDCdvNzfh+lg09fquCKqUu6IqkZgj6NxcXK5h5hST
ZQVJaZinio2BhebHa0X/r8UpKIO312AWMWL/iNq82KxLG0PE43nhfhZnzqSbHSiOkb8anXlppIlY
67L3FiWtLSBBoJsStK70IiG+SxOlsdm0YSXuPPjUQPZ1cFiuqdZ0LGX4YncV39+k1+ipds0xi+tS
lF80whRtoreS21nDLv/DYFsZvgiFmr9muVGiRhHrcM81YX6Uyhvos5KCNj2ClfYXJxpGDc0m+3vd
6ubLwo8k/jjYmo/YUdH1MnaMl2Jwizdqe6M/tQ1r+3oEqChAcXJehKfWbrwuFZo8Ntm3Kf2e14PJ
rbyL2Su+wunfQiy19hwb0Pe47tnCoNI/stsdhq3hPYf8ZnRqtlaBy5TLvqBlTQ3NJahb2s16RrGf
Kh/8bo8GVbrg6wx52vJQQxBxrdxPQm1Fb3NUdvfTUnlNElaD4O4edf29nddVmJQ8rsXOXsrpAaVK
jYdFOp1IWPnzAFtnOUXHNk2GZlLRhP/Ujx3tkQ5pUzIyhgWee5pbU+xcCUuFpeAtnJO2m8oKW0hy
TqkW+sD3OebZRQNblccB7ddJtc8HfdgYL9u7jU7p97l3rji/ed7+Oj1TWewOIlx2HtyD5jIsob9c
r73tgt4k/7Bia/xmcTt/obqbnppw1NEXXaTESrhHrj+NGWRTunFhvmdX3ZN0ieFc+mwaZlQyt2fM
Re84zsuwfTr9RAKavKKLT5ch9CdbiCjJkdaUr5MVIJSv9hDcQUyRUyIWbibJdZF0Yp7qyxtYNaO9
U0JlZ9OblbNT/Tw+UroP1CNvJOaQGJrngfKFj2heyj/5CP0mNeegmWHBOuJD6VzXcSP69tdUtOtP
J1f5UGqRjUm4mdFLH0TVWWk9fXJ8ZUswtHT/zVO5f+ykD6Fh7qyAddVelq/CE9Zfu1+356hT21Eb
Dc6pUIb9MZtG8zQZKKIxVR0s5K1sWH67kK44lw159MX6a/57DWrvM5jyiG9/GtovuUFaSaZqjS6j
43O+grIFkpnTZfjecKXcLkzHLjTOsi7j0tFjk7QYEn28mHZNjeImw4sOVkKga14uKmWPQzcJ1TLy
y1cK327FmyRi20/yJTcWfWwKOmfjNl/Ch57NAsqb7X5STP5b9Ly2Nb34ATnFk8UtnwLQsNK/uadR
Mwrjlp5mHEFoJ8bmBByYnGHudoCDvH6HbG38tquZ0LACfVjtgG/CGBhCUnj7fpXjj7QHEAsGibyE
Spus3OlC4cy69mj8xlXV3/Twmi8ldwxJS+FogKvlkP9rLat+jIetnLp9NPobuDX2d+O87iL4hvlg
ZEmGJbzuPO8a6GW5WkD9AU3fHaW3uXBY9JrnFID0VbtrDSAFx7HsqcrYFEDFeMO3nJO+ZGOd5kdX
lnSfuGETcz42XrKBZaXEMlx55o9kr4qFeKAUnLOMNIRs1sVWFebOLh/V6t4u0AmaI0YAqx+AIzTH
S3/2f1PJAGoOL4Lu3xCZCd9jbCjCreA5SWLsZfezACeIdniSjZnaYe9yZF0jniyG75SfI1cJrExn
4eEjx9n8WAzNBDgXEoO2MhoWDcMsGMNEmvxPd0Ivzhvfs3ygldJ771lFYWF+6vWdgYz+lo32ZNOx
FI3hbnTD4rVooJ3tg80othtmy65JmcBocG2rTP9sV14tL8kyy0QOasz3/FymY0Yll7fL7Fqv1w5L
iWaWk1bg2WjKjloXlwFSZt7aJk0N6TauVe0Xe1BzJF/nTDFYDkR9uYzG+lo9DPStSNgzNFGZqjYw
6BbjXrMfvLqkKVjkC18NPAlwJ57VSHAcS2+xizqG+7IEgx57/rgwdeRrBP3ONZQd1xiC/Z3BaqSi
8nNoboOlnO19mYd4K2oxsmt7AreydJxWtruJcVhiP7Vs8iUBiN9hV/kZyB1Zg5d5rh2aHFMHELtB
Q+Mm8mNH7K1IlswnO6U7fy4PuPZUhy5dZ8l0dhq/PY0h0L6ETjFGhHJeeaDTZVxzFt+yaEppNGid
2HOWtj1wmBleMIW76pz5KMixU8uKW0ZFWQ7sA8ldlj1c7y7aKFOHe6SNp6XhaHsY+gnHe/WnKrqd
1m5dEswa3lqlo+hP2RtyTlRwnYdBhcpsL5k2ADV7/rCeq8xS4li74/xL1dVkHKQvWcjvIgAYZ7sw
o/wXULuRaiNRadi369Uw7cmC0nNUW2JI+b0UUbwNKxSbYKFhNolyHkPxoETUHRRc5wKvYiYIUM9h
ybHTwZ6KaT0trJRkSG2kjIQqS2cvQx3opxl7ei5qLMsGOnR2BnVaMPU0dSWPNW3bxckOIFgccx7M
3V2m6x6eSkhd9a3dZATzeP4LABOc84pdxDLseJJmDYEDGA0u9qiu/3RclrbYh5bga7YBDY8PHLO1
jG0/UjTfOoGUe4lb0Nzlubu1iWnktbpDkeRJCYdqKw+lp5viKGe/sHa8wKrbV33ew3P2Ggb9cfLG
flcNQyZTgPfeX3awtivCkcd7OnZG5JwLXhom28aKxT2NnF19Z4Dt2tJlUxJk4rr24hQRV55Y5l0X
sSMRRHmuyy5cm1AG1cjHYbZNkVZ1lXl7SWcyqaHIzLoDm4IAtNOo5TAYC1v1IRs506BPGhalvl/l
as539dhNzQ2m5FI/Rh3woJeMfIJMRvp/9fvs0UlN2NratuBp3hg2L5FT42asuhqW/bxyiwc63Jdn
zVVdJ9oGurZ3IpFlL5OchRVylp7+ndVo171ixO0Z01FOdlxQgKEXLEs7adZimy7VqKiza1hg63bE
CnIwd5EvoWA3/lgcWTaR1s6uR0KCEUtgKh0KYQ07zHLqpivZGW9h0DTqLOF0hSmaX7ekmPIcQ0LR
juOld4Z15IkqVuMwrrmz7jBNtTz4TsOUGbpbiRol59ZKkHMjOr1dYZo7rR2+DHuzy2JHHEeKxFeL
L0/wLKfhxAMedGTk9b3/pBwKhp+moLWuzRGbbA5B5Shr72ngv8ls0dOX4irkPLkdPsqDEy3OBa7v
tKbUgfpdIn22i+LZdvqn0q/LT93mHtbuAIEpWaeeo28/bEYTdxOaQ+rLergjXRs8mEveNGCr6+mD
xFV/2JZhxufnF+Xvlp5weNryirsdZFGOhEXHtU4F2/osLDML42wrFzcFMaf4ZrZQvvik5mlb0dZo
xsiP7borEQTFriejEiYCmla3c8VWPyAPjKQ568U/Ib2B6QMx5LPiNZTNe7gsaPeGjsY7yoybdW8w
6L6JPoxeo5mmynjzuWqTbOqCD8IY1ddqrRvF5WXYMWdR+s0jAnQnZdSW6OPK5nPmbomGyOOcvme6
+CdwaW5frzK1myj6YPHFquKNFKZgDuwAJtGIOKi4D7rhDz9+dgKioFfreZ4Ha/3dC+aD0xrly+s0
NdDiqX/umRrzcOEoSl5hupby5cRUb/kxtRBm1nkZ9V0tJ8HCl+j6gYNUR/9iQ4C1LWAh+kYj6iU2
pM/cdsgma+lZXmomfYe6VeYvDeSUoHroLb9z7gbDol4/T6fGreQe+I8c96Y/eWi1hpcP8tmsoq2O
PQQlf+dlZaW/p3CzrZHHmdeRiy16k4JpmM7gqyieXsz2xeoaD7aSs/iAk/yKVYA8RC+Se3qWTczx
wZ3USmCtsKVr7F1s45CS5AIe6dwLY+IJENX+sQ6crE5n1fnyzCzIXodbMcAVsTOhih9c6IVhfwAZ
vFmfc71GMyufZhMe3SLzXL5sPw+e2spcl58B9DQn1L6emCpvtAg8eI5MNIwwjco9njwMyAW3i0rq
cPouomLWt6bsmex6qgBmeFnkUSjC5tQOhDdmp8MG5DUpzCmCb/2afYy2X00vVQZjRBKLy5gS4qmD
dsYMTidouVKPjIn4xoG6GF68fAvJ4+CTFn9sAVuRdgnOvv5zICMO3xE10AT6MNUFgQThzuV9zqXR
PfFAIt8ZN30pJWguNe7AZqpz6eTrL3C4C1DA0OnGMg6n4M7srwIvnjLqpeFuR0Z/5adQJCYv4Ytr
Tlm3+epM9mGE2VkswCSwuOofc83Uj+yE9TpaJUqP0IoNF0dR4s4w4ReSmyt984echbgiJWWxGSe3
Ei1ZIGMMLoEce+tMs87SxVqG2ZAQo6V2bnHacDmEzjWFTGUV52TrCrYAXSXX58Egy0YllKKg1tkm
KgvprCQhZoFI5lSkWjbVKAqsbMYya7ChqaMmIQ+Z6i0iOvjHKGsvQkuqjGcajKIOM0A29m5FYdqS
COq5e2qXrniYbf5LFIrT541MlOtYKw0zXXej2CFoLt5Da3d2Tj5sDHMIvtRTx1Wh6z9d2II8hB1t
pCAWZBizcASIjy4N2Jl9kIm/FioobyEoDJCaPZHNBAVzsFPcC6J2FP3M38qByxujlkHCCrORfd5y
1f1b1zqSN1zP9lOpx2VOrXG1vhnT8j31rtVT1S4FmasQTMQ2+upX2JVlk0wbfK90HAG7I6RfvRVr
1mWYmjLM93oYKbPhamYaXxxLLckmt+CjW7RHU1Zu9z9zMEHYVuZcPa6BObIouwVcZrO5yWPF9f+U
tUE47Firm59cBpQuZcgrfugtiJ6QQ/h05rHXzyNGKWKg0UN3htLhPRgCpCEvjpqF2KBcjZiPbEqx
l31I65/fiqKKidLo38TlfGYM6W63USAAtfXLxgHTkBkn0W0umRp1gfSXNjz+yFFVNXJHVfbhpyEi
vXDLk83fLq/Hn9nBec4QidJVcaO4GJl3baPt4e/FBUI0jzKxtkYMcLZ6dzkNryn8VNR+ljb0CxSU
qDhFtZFrbCixhKltwfNLXCPQtwR84faNwBl/mKOEx6fbhZemKrWxazPTS8s5hNDSt9JYTraAkZvU
US3+eq3pi6QcW+waT3roK64DIvOu1Ja5paUknoqncgWICddX7g5CBse2nrtfce6nvOOIDNE77qqo
ZsA0K6DOoLWEGW/KsF7yvJ5NALHCHPdREw5ZHHFbosvMyDnp44W1NEoWHXaQH/aMnLI3ED4Yev3n
TDvma3iFhe+bzSkeITAqrqJyK0uw1q34U3FzRw4hCy3RcWbGcWQMsH29lOqb9OHyy+KXRLVjZg13
xC1slQR+ZzzWWy4Euni3EnccRlyvqbazl961MmLjuWOtidMTs4pVhAlyx5EwJE/WUey00B16leYH
8s6wEa3guPmEMtOJON8bEMrcSJrZ8Y9b5mq5D0OU4cS0lULK8SnlT8a5nJoTs5/9zOQWnLOcI/Ju
cEugp2Z2DV73C74c2YnS2pISICIIF+X05fuwdePfUrGuHZtNPf8J3K2pnvxxGKPUNq8CMDIMRlAY
dtPTKLfIuPGD1rkbI28JYuWO5Zvf1OajZv4aD650e3EZeH0XFZZREGsiCq8uthNozIIcCXpPK/+6
sAOmxNQ2p4zBMHva8gOreJqbofukCFVV6Wqq4VVFXb7QlVJ3/87h/H97/v/YV+f8f/bnPz6bL0H6
5r/ZUP/8gf804Z1/0aQYkqLjMcJqmoM9/284lG3/i1Vjmg352y7piWsC5z9NeCP813XDki2p67/A
usgV2fRfLjz19WwMs3VjW5Sjs6ryv3LhMfD/ryCMhwfvYQkTurNJ6dDd8/8EqEa5GpNB5ijuq4wL
tKAQXJwju1FICoNoa1g4IbD22Or9/O/QW8tvNWZNRM+lsBjMU6ED/WdxEN0PZdjm6sxcai4Wvx8R
/ngtmcmrmJ83xV2NjWImBnJa9yqiDA5jWkH5PHGT8K0PO1qq+gHjc+z3PMINMwnFahL3BLF8iiB5
spGSbUV7mwvD6VMXyPO04/T55kp0qf1mTCuNRnlNmWrM77cBVmWXVj/H1Ng5fpqD2+5v7Lrx3VRa
elgaoEGroR6zhvsa05BhGM3OVD6F5BOUGf8YgIisDv5mgtF2VP7RbbaIOybnWzHOxctGUPmm8Mzh
eekh9bpSLG/AvuV5jdqQFzZMz4wzci+y7t2VDYyiqf1Tc3dOyYDqG82HexWNUXGMQH2CfaIQ1TMx
UUkuHDn19gdv6cpb05zuDeEyLtg86BgAZWJFBXIN+yTs0OjpZhgqoCSm876O6HoZdKeblhvWg92Y
GVKl+dX69ZRmppqO7RJ4u7Vwfl/ztTcUeAAKcM32b7F44zlTOM9VP0NuirSTUu/fofVHNt1hwfjm
NWGGGEfVRtllGrosSop05tjTnTvej1CxMHrKUSqsNiOEJ/mLmWxe91Uw8EXFvWTn4BG20ha9a6rP
h5uoGvgjMJtKG9JYj/EKsYU3jxZIfgDW18SdPZ/vy5lHDfPFDXFHWx97WO31nbd2D60yM84X/iSz
Hc7mVbKeUOpZeOI8Z7EpuxHWZ4fkF0oQUZJlfKnIN8dhiTxkQhhPFsMFWRP0bHY39IdmvdoBkFIj
c5HLn8C0n40dBKYwehKwovy9D2PrdiiNOV0yWz9ubgsOHEiTcp6LorfDePKmGcshC92jI1EYzluJ
AXc75PRzn/nCq+BisaFRmIXpngwHHNPZk/h7xLf7j6Hmkun81gv2OYGY/FCTQ5ZHMizoQWH7iHPF
uFegK2/e6J0q4qyvlYt8XsrVemg9JyOO0h5Z7pQyiTiQ3jShESa22WO1e53TAnzR+HNTzlp5vCHE
Dd8DgU7stIpG/qReyBnooNwSYw7AwOsaqHu68pADopKt0n7gkE7gQljE3PkdbBd3zp8cW95BY68P
bjn+OHC0E+iw9Bp0yvkNiSvo3oZwU92NHIjUEHg1q7NBSrP9ylVZEEutKYpPg9WtyaJU7JncQLcf
APkCIFj+caLL77muoPOYzB5G1xlQTfXs4ZdSc9gmLta+SsjafrAzUYi0W4Nv0dmnah7khRuURe36
howbF6Hyo0TmCmqX5Zneb3dpzi7vs93rajK/5rV1fJyB66jI79JZ/nAvkDzkiWaH4LD6FWsAjc/f
583CUEF1PV4jrsA8nEUkVMk1MWxpodui/5pBLHH2cFpD7eY5A3gcgcChsQi2ZJfyxMiiowEVu+Rs
ZiBsy4nhhVDWZWwt65EfLw7V2nS35CWng8xFeWjzenvHYlrFYaTAGc12MMkW5H/csoaY50xTMjBK
nQpjajhD6+3Xatb3BmM8lr0cDnYF/3ad6h9W9tYbzCADW98IbsJydG5GUuVnVwnjO5yEx40zZ8wc
PF+ZJ8uF6rfvrc119oEavH0QTRiDVZSita9kVNrfA6iqvaDe/FyrrturIQpuro4Q1Dbed+WNrPd5
f/RiiNt5rEMQWa3acWm4v8HJjXG7iu0MBKvf6WZGMJ27hRiLQ/LhQv8xixvYa8e6NX8i0RVP3G+z
CxUMMlHZYnVxvvq4lTR4H2jR8gH14jxRebp9AB/o9oYZbB+uH7CIW2bUPsMTqU/kwKtHLIf2XC7N
PaH0v8RgUJ+DMAvPPmrypRnVdtbLNO67zLOfqo28gvI7sNhVG6KMzZjUs8x+OUsN44/bIMfPwtUn
ax30PZ6mjzmkLRB1re19VrMXvTsrdmeEN/8wq7J8XF11cMOs2QeWco5LLdpjZSrjIo2qimXBjo6j
fT7EOTEHXkkAOHAeqZOuA4pDhxf8OsNLMYsHl0nd+xsWyxOLK+6JCWA+9GV2KdaZ5MzMZ9F1x07a
n9KaEpz+B6OZfBaD132jWvOZkvZd1paPzaJu0FKSIED03KJV39gUMO+RA9jLcMZjiV2291bUMAIM
I+sx3n60O+JvfG373l2fkHineK38tHcVZCozOAFGgYFnBu5r5Gr+U5qD/6rd6FCIIL9drlknnvrc
LQqkb39pxiR36SJxrWk6b9tmHzyCwGkxB92tVVvHAO0naSIt4tpbv/M514/42qdeFC/9QAi1Nex7
jw1UsoP6hW0I0H7C8Iml5cV2IBfwt5s7kA/4ZAPRrdH5GPo+zcviPKCDUYJAgowRbdmK37nS6TyZ
9+COzyCpeUj74d4h8nVb1o4Vw0p+KgJ1iUp9LsKt3Jl9jtc1da+29o5Q9RJvQBbBpC/PrBLelCRI
Tmx+s+0mQNgQO9t+lQIDN+zWZs/qxYOvQ97Lso+IDaYemTwSY/277wywpnHJUo8FDEyn1St2wi8q
7kuu+VQwAr9UZO6SjSn0rTZU/hqqVhiJ4w4rC3Iyt1kKnEt3SOUSkOYiDTQWp03MhoIXVjjkBwe/
/rSd7V5iaO38ollSBx+c9PPAeu0/abK27ItvW+c1C1BWR9TMqhyCfdOEmzcT50iKZq32gownN+vK
vGELp/kd6hBon7ll8dqzO8Rwyfaof+AXxI4Lm16ncB2xyhmv7odtIkWPCTmdbQhk731rm3uvX6M6
7cUAXqeLjEdyBExbg4WzgHhVNv4hNMPlk7qUsDHwcsmWp1tpMTKWa6tYq6+Ec5s79hz8pqOQBTuL
WQ549jzkD6Y9jvfbYPvHf7bdpp6dohhSt5XHGnwpbBo5lyf9T7SPUonuNAAOf4jK1b2ThVrSuXKq
3bZUKpkRT2kV4Eu3G/Yv89Zf0yFjCWvUwryX+Wje2oXrxHUDl1678/TacZp+1Gv12EvbuK9yE2ik
w7WL7GkeZluyCz57/e3qTU+UYL0r2LKPsOd4yHXVPUfA5YLACdDQySH0LPXY7mvZPOdDyQU9Mg2G
Zf9q4t2n9PRdbHMrDtiSzY76CDNtdcD2c2abjIXtnR5MfZ/zgwalbh7ZduPTz7af3Dc+a6bGcxHM
+a4IxHHtjdNAbeinh6NFj08V7SjWH09Lp9aU1vXJRNzTSLNrM7/DhxsuRh59L+6m9rOCukpF8G9p
DP0dI5Bz0pPX4fC2z5bJhRqwhl3sKjn0O7fj7poYcqxFDFuy2fGrLS6hx/MkmT3JviuZhode1duz
ZtuXDTrHQdIPAQes3sGDoXOaHZ4lLOyvL81StL8tJM2D9oMmcdHsUpzoaL+UqwffHMg3fu8fPTmP
olvkW2NWdUKv8IczWiFGvdk8Zpkhd2z65t/0NkaXDgv4zWMZoMg7zn6+6t7EtpHgavPwaVvaZ1O0
zdsopj/GArI2LAsoLOX6blKvWs4a1xGt46urhu7sGZKZf7L6Xdtn+Zccg+Crc7zpvi9c91dU9UMY
Wxkwe5ln3nOr+Ynlfjc+T+ZW3yDnEOp1iR7/9VZj3XsG2ZbKMocDCinPNHswDr6tAmKaYrqvFbmh
3Dc1x3jSGjvHrV9Wj5cd1t3ybM76VIuJ8K90re/aRNGjI8d4d+ul/RgqGqi6NbRAlk3l/SzNKBls
t7lno958F01jI+aTr7bD9jdBWetaEDdz7O8OnS4CdLEcU6X2+9PkRlMiA7tOyIdmCS1n25li2O4A
21Yc1CwIQaKwUHZfR312s2TWfJDj1DxG0IBDtL3ErnuSaX5nbg8VFUQxRqE4G8KoftFdM5PH89Hs
6+AJ0ORwXk2PnRyZPRar6aQdSwnpUnYIxkHh3Swc5NMOvR+LVp3MgMWoqZR4Nqb1OPbdi2M26mZx
8tu88TVcU/LnlJIYR2cMq/sOQOdO9nJJCBdEnxAS+L2F03voLsVDQyDqRgL6ebYGp7i4PDrYlXPs
1Bd5v+uy9RfxgTOhMH0su8KhoinijG+YEXryUqd+ezV86h5QaO5FIl3bbH2Z57Jwd9VkIbFN7eru
LZeBj7IERDxs/B1HW/HQNap4YkxnusyCaLjzK/VdVoudTKVDZNMjz3ejsAgvLR0IZ6GGgYTS1BCh
cZk5VkNyB3G3BzGv842Bj3eZLPU006OSjJpdnDD3kAGMxrurVJ3fhmUHsokhi+ejBT+T5VAiayI6
qnXg09B9ngp7HGBfSO+pvZ5/cF074i7ym+AUv1BlAeOl9Ez9k7Qn/BGcsB+t2JbK3Dv98EqaBzG3
yJlDx6tzucnuuNYuWMVWLNTLLe4Pwe83gBT2r61gwxQ8Jjhaa12++L68swFfhEFZvA0M/W9czpgR
OemerS72ZeP6B2OepeLt+82J4Eu9axAK+rSM1nxhHMzKtO4j/AjHpMXAK5Z6F2WLcya9TtO5k4fk
yctLPofhIfOuzQPmk22XeVKaSI9TEf7qBCo79uJJRuGts84TCWuKFHXFUhwnwMcow06wpjnDmhWf
6CQNT/16PPhr5d4Q4DxOLQHjUm0nyplo7GCznX3/YbifzejVqIWdsHIb3K8cY2/ALdNGYSFu6/q7
sNv8WHjsilFM6R9txIKPLNh0IhDF06XZDsYa3cipl8+GX4ov9PiMU9CymwxZPQ/5egG0LS+ZZVTX
BfLmRQXVC8LR8Eq5hr6feA6k6zQ7f5gPPtkNvuus9rsFE/Kpl6G/1JQrE+IotXnsCM4llkkVsmFU
Q0plWngmZbAz/Mj4XZi9OMA28T9Ly/feFu2aB8NWl5p2WsI8ESxqmuNyzvbOf7B3JslxI2m33cqz
nCMN7gAcwOBNAtGyCZIiKVKcwKiG6PseO6p11Mb+g1BWlcjUE3/Zm9ZMlkkpGBEA3P1+955b74e2
F3sO4U9GITp6NdtHZY5fuUR8bgujuCobqe1Gf9Avory4oKBoCV4U8RZ6t/lioureKUSdFfRgh0Ec
RqmCyDZQBb8hWpeM+1YzvvQkS0Yi1U20lhW6ey767H6ktpjndlhfx03ZHjiyqTULr7YuO8wgZUln
GRZI5yxFRaHmeSIob6X0q2WW8PRC19YWTkzWsQkIhyuq+4rxkKeN5FtxfM430jTTszKRnID1l5nk
6xYCVLAtdO6HdRlrzW05zV9BhDC8mRxz1eR6fZlrGWulwzxjxP67qTWLmlbDaHaFXtVrh+HtuZxd
OpSr+Qhh4WKY7Ae2R2zKzQxBvSizQ5vW5kXKII9QUTrRNN769lMecQB2y/BlnFjLU8fGdtCr/KKN
sTDYvgv1nDfnOeW00UPrYxr61aqrZ4ZAmENWbocebUVGtksoc3hOW0GTBKiGvVUwWQPT+NjRtb41
ps6+iOY446Wl+Y1xgubpmWbepB0jpFg3fOLgbXZZhI1aG4vYDshE3ka5XmwbqbdICsu5zpiZz3QO
Z8Kq1OpdFTkm52qe8TbnjA1Y7puqHEIKr3TsXtLJ9pM/V4cqy7WDaF0BZEW+oEA5HCHiWyLa8wq/
JXSHSvorO8zHmz6pxRp18wVN3z2njEntM2m3e8nAko1/FWwyt75WDD9RWpju4za1WAOb7Gxg/3R0
nVYSX25iSdUbcsdhQGhcmyia6PJt5XH/4O8Z8+5msT6BmnFz5LraRR5Nm3U6OuyO/MH117Mx2ese
aIVnW+k9CzTkKo3oc+4vbma/pIld5TrmJO2JFU/byHLQz8lZFodADsY2i62rKc8OZejE5yIYy10N
aAj11GbvyPOBs33rxOuJHuwN+cxoH48oSyaJAjzdDT0cEiPKElzZZFZzz7zg4xSgLCIvyqcgrfE/
qyssSLCrZmv4SECoWa6t5iBF1O0Qwa/GudaxS5nfqPFikFKEkBhqlWxLzSb+lOLaqtVQnUm/jS58
gtKbMo9BlKYxymvQ7+gjGfAaj/SdYw/aJmb4PPa+b5xxZm/9czmFjDD6qgkL6l2ypL+QrRpvqQPG
mkNhdjdf+6e5FRwYPV/bvQwW952wpqvGmOOLyAAEQjrLoNMkiauGiSKPh/BjRQ/4KgHjHpA1i+P8
cWwSckEtE5txVarMeRzmpqi8EhH3IRUD9Ai88JweTlO6TuIrWtdBSTAidkfOhE4o9BH2CJZRFsvT
ILB3hqnf2lnJI6/RU04pwxTflnoTiG+UxDnaDen6QcN6WUiNRY++InJZxtjKG2yQHLjjyujmtXD9
rrw0hhrnWoX7n2Oj24rwvJwso99Yp7EqD00xn+ERkf16CKa0PjMxmTPpC1U2XjAIw6Uwa768Alky
vfRK6RQO9XqVEwlbhrwR0vI1yr+7t5to2qscg8fcxViiFNu07NLHkp8KxuBNigCH15gu7sA6q0zx
2Zc5XexkWDD7J2A5Rvtr34r5IxfCcI9+G++UPk6STV06PQia4ldJjNSRaYT9m3GW5kYmGSyq3Ckv
3bjRiXoV0Zwv23KnovIp7eOPo1/V7Y2EBcD1UI90S9JjKj3d7/MPEQJSvAn6PM1u83ooz3UEIQ+T
R79q6iB7wCnOiD4byu5yKGfGEqHYS01UjNOS3sNIqW1YOouPY98/pEV2l1W2/ww9wvzQRZr1oRS4
PGU4XYySLaKqVP6pNWP2Fq11OwblEuzwq5CHksx2VVfm1xAJy0Pi4q1ekRPrP86Nbx+M0rG2VRzV
j3IOpxfDz6udLSMcHQYGG+rF/cc0bieMtoS2wC+LAwKAdSADGb/A1tAmmmlHx2FmUDTi0hnrslmR
oxFfR0noZD3PpTU9Z0wy5T6L+lRu2IqDoDE6Mwx2XPQuvu6ocbNV1BZjAxUpE4QYQWHWxvkoYyva
QPv1K8+MqpoDhGTwwxFZFYi4uUm/dr7C/L9xIx4Iq3wEWLRNQIvFmLeKLr9LTIvpaLtKIlbVaUOw
k1L3NbPuea72QZjlDduiwB6GCwc+FaMgP1tJvpttO9MKFdFisJm7+WEMi2uk6bNg0qeVDDEl2lNR
78WMUpvp8VI1wpA1LHP8VkSOzphRRASSI4ddp5UPO5Ur7Dd0tKOrmAPj52T2usC5dHs9PjLvwHIT
2p+ozbxKbcv0qn7MdhIS1xZTi9rrS9KqtrpiXSJKen3s6MwRYp4knhJ9dfDL0mnwr2XyPMff8DRn
of0Y9LSxVVhTNmI2hqewcsKzEYkUJE2IKgu8E5U3m+H0dK6zd5hDn3WhkZGCwuBS8v0QrCbFw2pf
hthv1ymXDKEv08g2dqhTACxzXawsP/lAkPdpJtt0y2DgIhPiMExh2W0tXB0vOOzHnajZlutk7Dy2
4Pmml8r3Ujx+cHWiSXqsn+UVBkhiArOjMeZHqdrafWugx5tThIaP5PMwNy7eDoJqrTeyvf2EDeBb
U6Axp3WrLko8Jx5XU0xTPXuYmK7cy3ac28996Vy1EI7X8ORaSuon9xCTtztzohALUpAteUrjSPmf
tqvbaef00bFKmn1dKvdc4NzCOKvH1ZXr9MGlyXSAhIw7eHXi4oNOg1J4Rd8w9iHmtdJYou802z8y
7WBR5DB9U9lclToi4AfDjC9VhQNsts4ixnk1fI6MkWb+qdIKcq2T/YyZW65NkykT3Lvgg5hCtUcF
CG9SOy42bm/KHUkj1NuQX9p1i80k3YQQQ3xo3P6ZpMCyXqBQGgrHM2qA3wY3BI/GLzxvs4e+tgfu
xsrfAtK8MvGyrAOs65mnoRCsazAr3Qqi47Dvytq6NZRrEtj1s/ggB2HsjXgc1tOcyDtU2W+DCu7x
tzD+4r67sLKJsu9gmNeTM7dUKrpH5dvBdVDyHa4IethsdLr60IeZc6jgX57VDYt2WmEe8ftsWhWt
oR0hMtVrIcrsfNSqYROaPJ+5oR3tNnWK6rbvkw9RxibWL8x+6zDbpDI4wYFbyvkQEIMgApnB0urs
hzzGi6BPTulpw5BdZprkEOiDJpZm8zmoW86sXXC0lw+1FgsSM6zjtZ4ZE16meldm2mMNKXtPxTPb
t7j4GCZZ4yWOIAMihudhcVk4Gjv39RTGDpafhjmnkWeXQYtpnBqPL7ltMaSxDf0ud1gLjKS/VLRv
bWaRzQcj8Le8QeRoFZ+ksmOuJ2jH2D/VOGhPtomVp+ShdTb2VrYW3Zzl6yoJw7veZBU7T4a+r49T
wzYJT2jjq/MMtd9/quseUmqbjmN3XvkppqBemKy7BqVrwxCMO200zrFcc/RwS3a7lTmoM+VnMrpn
8EE7TOJyEN4nQHZaysj0EOsfVIfz2lc+zSSdbMrvcJj/OjX+UBAG/t9GjV0X5f/8x7f/889/VN1z
W9TRc/rKtrH87e+uDSH+NAVlvUup34LB1WFbfHdtWH8qwfEUO70OWElQuvxv1wZOj+Wn+V9LDxH9
0vyvf5s2/oTjovPX4CbgscCb/TumjVM3wo/sEt3AxMYyTr3c0mRgvaHRIIWYJRcugmmeOBtMqD2S
uDGXqNdZlD/i54ifSOIte9WJWBQqdZWPuywXbX2Zliy764w+DexY1jBjH7Kt0N74vUoe84bNnkcF
Fi0unat1jFJ17dmqeOYwfg8blllDL5o1Xi6t4xBqOncgp33lufpAEpnUbn3lmwmeAVpgu5VNdVu3
0VKslFtabUc0F5ofLzpbY2KmlSblUD98odffP4IfoRILPuXVB2MqvjaK4mgvNUwp33hZiDCM2OLY
FHFPnelR0T0KwqyHETv9RRprYhe7TInh+xfBw69f+S1yReeVXaBOSyerzTf8hqcTis40eF8rglfK
61TZQhoT5eWvX+TEVPnx/eEG5qKzuDIJIDHUfPP+IHhOdacSryFyQBTMJr+3ihgs3+ga/VbGwSJq
1p8TIq+SG63X+5tYywkRrJgKE8ZvhlnVBMO7Minw09clynADg/iCVSly2YRPGfpgGhgZhzTZl9sM
ewo5kNxmPB0ODUlG06rse5zdHHLaumWQNKNJm545Wn267tqhZTAYGB2Hrsm8JbNgfiXvWhVrtAPX
GJik2umHbhDjp7qywyNPV/lCnl3B0Qz0aT5b8GDPBvpw4oVygmAgBT0gFS5Z/OlTVX525wYmHhjF
2dPBgFdnJGJxO2rTqDFLTwlvXY7KcOc1kAkAhk3dw6dgXlZ9wltpVpuZdN43R/VMPsAEOHKTzDjM
8Tw2SNB2AFrBw2mo9L1ZAZ284YxYXLsBZTkcC2g83JilFI+y4TTq+RoiKFUKffEtAx457vuhGm/n
vNXNXVa6TKOaKA4Rg2IRuetAh0B6Tq9PNJIcTntcAE4tphVn+wBfKjDoEQv2Z7LT6eRJDD7Nd3zO
K/7Kj7fGqe/jP9eOo/NUcniqUczAc02H2MW98wOvR5sLvK4NjuOQKURVazf4/dnZhQ7Nm0PaM6VD
Ge14w/hzEgJijnHM8lRfD1VSrlIRBvvTxfzfZegPxnU/3Nfr5/b5L3Pg8Tn79n//uP3nP1iHguf0
lWdw+TvfVx+N5QcuDtevtJbGXKiL/1p+NGH/CXzMMXnc4ONhHYAf95drUKg/aS8wkbnU0stpLB10
f60/AH8Majoh8GAcpG2H3qc3pJ5fkXtek7Mg+QPJthYPIv01SLKCX+HHC6nw0eKnzL9BXRWPzIvT
e4PHf+uJsYsMz2yd8XMx2v7uh8/oJ4/21w/Y76+qDGHAs5MLzOgNr8t2ggmp0r3pTeDDzpRFtxWq
1DtQsJ++iGsIZetg7qFnv35rCIGVE7TODZ3L5uNk181dElTghn/9VpY77T934ve3wh0ISQkOPjfm
m7fSAaqrO9O5yTrQzytHBuaN6UT9BvYrw9jcfvr1y7FZ+fvLCfYrFLLYhnzLrkvYPdtzZ9+wba/O
EbNug0FYFw10k3fe188+PfoP//VCb1F85NQkvA0bzi8yashuaaXX2LV+/W5+dvXZhglF0TZNGOpv
viIVgDYPQ3WT+djy+CEgTOOwTBXnEsySGzMwNVUQrn/9qqf1+2/fGZkWSpuAwzv6m5dNYyi4Yerc
NBne04HePgLPrWmu4b8a27lwk9uudjmQ2qn9YDmN2lpGFnxmOknhHj4/6pRjjlh27VZnQ4hutk5z
fLbvfAE//WyQ5OgXwTXMOvn68u1qbDpubN8UXdWQOkpmE08AdsoM9OwLRg/3ujTM32tlPV3NDmZk
Lq3Fy2y9/WSmLgzNcJA30APFmawHdz3nfvj7N6ajn+pnAFSb8PNfv7Naq/uQAcWNm/WJJ+GUrKK6
c95ZIq1TW9Xrb9k2bRjYPHqp8jTePtpQXOK6LqOLce4xytaWNTy6MePys9rJnGIdOS6EslTEpE57
Kbp4Q0oJZQc6kOj2k65XLxadYsGas2MPDt42SfQMxDftXT03drbGTeNfKJjL7npAXIpRulz1IRkm
zo2UpfnXc5y3pARD0t3U/kTlPa628r42l4l0P1b1S9g3LYNdUrxYbzWjEasANwojVK00Hsae/c5q
lG1815Y6X35migNdTUa7AVglEoxbEdEhjhZgVFvSTyvu2PEi0AbjpgQGLtcwlJJnS8TsUvBGxsgs
thI7DK7GvT+YubOaiPR+qMk5INXmpYFrXNQZ20xuwV3Cf5AkZ+samWywhiclSmZgKU4z4uwVuUak
ohLpo5gifoRBC4CjMK80LxGt9iXo5PhSk28/OHlrx2trsKzew6gb3vI5ugc55pl7EDPec49bLDjH
h1Fkh4LirDvwbzLeBowHDrlu448sGwkFurFChjZ+githlxeCXVfAYOYFgAHyR6AJGWwi5JDiQg6R
gVOSRxjEs9AKoC00tfatHvspwdNmWntX4V898ztzcLZMauRTvuzl4MyNc4EZXTNwuTsEiyikzN1b
6tar6wDOwLHIeAUvTuz0Lo+Vi9kJmeqeRSXY8a8jKDqlGj452tBdOA6brnVlJPX13DfWeaW7wXPo
LqpqHIe52CnkicccG1m8jRKrV15jjt1F5DR9smG/DlQjnMvB3+l6kJTrzHYHHHTuUK5j/MY9MwwF
45h9J3N4SwX5cyQWmI+hRY22EvNQfs5QphHJJ6tgiIjVCg1lxCjfueEibcU2NHDEqOCL1Y9ka0y8
pAkmmHr6Amapc1dM7qKNMdLAa5cdpabIG2O8snE6zl5RDQbzkUL4xyLpZHrJ2cXOYRIMBWj1xCHz
FSUtgO/CeFkOv9N1YmGTl0EyHCG1VYIQqKRLLMkzvMkpgWok/I6M+iqfXWIyYDyYWrgDI+xtbM0U
QuA7NJnRtcSfVshdKLhz2+kfKmotuMX0esAR2Q9o5b1b9AxKwYNgb9BD+2VwckyCFRmsrdbo3DcN
J+CIdQXOP/qZHscbLIXjl2gU5r1kV/3EeC+6tQeb3FAfq0l5xCGNZ45r6T3TdLhXxhx9dsfM6Ulm
ufibOZ4nh2Lkaj64RDSPIMmLaBflZnHoskIbAR2ZsLjlwBc0O1b2WcfsDh0qah5yWNSK7o3ZPuuJ
aSRrCA/uk0vXO42bPZ0Q+PdbXA0m5dKffKJi4Uby2YIRDACcLMNS/RLuWv0UmfMgvHzM4m8TXwPg
Lxynd0LGxRdYhP4nh06BcgUkNXgqG2F+HA1CDqvEjfOrOA+IiuluArXdKook8qTJSsgEJR6vHc2S
oAZzO/rka2F4KRsJn8ggP6cWmkSotkRE62E7EIUP1ktMMV9rgW3dIzH2d3q6XIOj3n0csdovcWsA
sytBrzLvAH8I85XZHD6KUfk3FadLuONR0+Ibg3kU7YhKo7zlQx9e6kakKCPQHGtaF2R1Uy+BcAG8
qwpEDEMeqM1Qd8gBIY9lovQ1wJo1C1iEWVzK4botg/QGwuLEQMLSxAXpYM5LFuKqvuksiVMFBlDg
0vqRJwMfU5/eJFz3zmp0oFZu6ta0rpsh0wwvaIP5nuq03Dzr4yE5IEbbziVztq58yrq6gB5uysjX
tm5ObJp2iyKH3+mpwsqiC6euCXpKHsd5S/TSygBWdnY9GLdWVjtLRruRx7Y2MedOmhFmaw2fkzzT
XCtsLps0ibV13ubcuVYpS9ez+bO/We4KDASuU3JBuHO1LHYBkYhSDtMaY20EqEuz5TlJWvsF7pJr
QiyIISsZKJnLTKhoVvCmyOzSg8C4P+r1c40BHNEyI1CfaiudLkySKCQtCMIT3DSU9rVPtOYjznjX
Ysw3zZRJxHr01OHBudbztP+mhZb4xv4b9+yIkzXwoFKFw6Hzg5AjftGk44ZaWfOmlGFIchgrgS4+
OlGj31VTFafrcmqCaF85Y9CCp4jIGkGcItihhTXIlLDMJspGxtQKtnYaG1+tETTamqkcXhACBFbs
jXacYLEZfH3cL0QSbUPQEURTQ6XLHrpJLDYgugpc2W6lRZu+TFLDw6VTPcTkxce1bN3sAc7/BCLf
jrsWjw6Xz1pzHRbK3FyuLGKZWICqrFRM8o3QV+ti7CnCyHP1PNYDwB6SJXbpkUnvKwAjA3U8tWqp
ebCmKuu3o5mBAhxbetZXhkpKbaPHTPQ2ZtcpLkV9VNhZsFR/MUYTdPuQ6gj2fn3Kb7EQbdl6pD4T
DD8kzY3dEM+3G+UIO+hiuCBQ4wcMHcOivPe4pDy3K8ipRxwrWgJfAUUoQ8RVv7ETZHoCCBS8ITqm
Ad5bLWSZV7XfVJe6BJ2wxbHr9Dsy66xUCudgvI/8XGkXUEp6hmIsBe6mgLQ6HggpGg82O7MDFVIZ
wVH6HR51tgrDqtWnwPesxHZCmDBR43u5BmfyboEh5uUVpQl4RjOS0TdzJuwnWVEORIyomtifzK0G
1yrxCdXbBklMwkoJDpqqanhns8GRAVfxpF1JhY/UoxIW+I5pKDYOxtBnfJx+b+oM6lrC3axGXexV
HYaZVc2wAJybMTASteMAkweoJPEyLjGMvfQbyA0jGvBOTr42XkcTU5wtR/aFtIbhVNtTS5HdKs3o
nH09Dba2jOJs/lLjFrI/qy2mAPf+5CcuU8zZzXa1KwIGlywiWH7BWgFJ4MYgx6Yzu0XkipzoS+9M
RRGRP/HpnofN1ujYK4PKLFZuhY6Mr6otx2TbCd1OqBRILgriNmd9UGj9AWtSDYPbzbLAG7BO4DiO
g/IboKkadKsV1hRGd7lVeNiSaV6SJtUNntFN4qIrVdwzA9exebIH7oj9ZWVAwxQmc+gw7ayuYsH6
uoKTl94nsxuDigaIy3OZalQMyhr77JEI+t1IQrI+z1Tfw7GJ3aRfz9TpPWLlt9PvKvF/lac/UPd+
ONf+TXm6fO7qqH3OX8dVT3/pL+nJ/NMx6N90EbERQDgDcdD6PvlYpCdg4jpTZdckiOgussVf0pO0
T/oSVX7MP4AkLwUO/5KezD9tCPCsOMtYBA3qt6DRf1MYmMq4tP8AqDYIh8g3GqZU7bJVi54iZ2AP
aI84d8ZRf0dh+JtesryIzeyHszAtuW8Z7WaW0SU5BvR2JeE+n1qeA/gIz/RyUO+c13/6dlzqhg1G
Sg4Nyq9PtQE3d+pO7idBLVq5EoPbf2inhdH1w5f8v5HOmFOZBhlkxb6Zb+7Ny9DPM8YsO48GkXRn
k+tZd8ehqX+vPPz18AUhYHkZEP5IguyE6PN4/W4kTyGHk+LjHC4HFss3HgIn9lesE2Lthlq79W0b
CEQ+Ze+NRfiHX53aeWHLkJSU0FzpEqF7/cIJF2BXm/qjgeFrbYiMzaDeRIUHPrPbqCST7AxUfJy0
qPqtYvjvb5lpDOFuhzuG2+X1KxdRoUmycY+VDNr4fsSv62MKpOplW3RS0/fEWE3O2yPOu21hydbe
FE4JfuvX3+/fL1iJW1by+XPRSuOtNKqopWMpk4/d4hhXVXCHPTLwkiQTv/1CZBAtQzA84FpC53v9
dgdNCyeKWh61Nqm2fgeMp0+mwMPtFrwzyIM6//ZLBT/v8J/pj7UVpYxvRl3sE7RBr8Ij/YABHVdm
FLZr3ydIRXCK1Au9c6gedZggBjAp8s8gWrHt0rHpRRxg1WysYghMCBHtwOY+h77IXN3n/NLVynjO
hhYWZ8BAFCpiXuX+WiGjFBs86vBq+mkmzCtZVy0PIm2qzg00DBu4Su8CqcLnw2bIb8QXR+L/h3UH
ihdfZoz6Qb9TAOLIDHoOpiy82g6iodGc+8SILsnRc1yf52ncZhbGyy2n5vIZlcYwLxvN9fMbx9XC
B/Z10IhTY9QLqGCBy6YkjikjT4TRX5WVIotn1oMzrmblJvhfHGHessnOODRKsy035eQzx8qGeUnN
plnxVVh2bG1SPU77g2/K+m7qB8IHCoAHwYsk0+x9ScHOofTLUPdm2CT4FGqLebLF1Gi/gC9O2Ilp
3PTWOPV3lGbNxjlga+Sdhc7+FDJn/Frj+naIUUcyQe8RtvKfBdHM4HOnlP9h7jHCHvsOc483EplX
IYFEPCe5vtO1OKzOqlYaoX5rEp8hCKdYZzSUTEX8iEQMYWUX24pdV3Ny7bO5r4cYx2AKFsVGYCX/
pG2msqzZ/BEozhvtqM2WRo6uBDkUG4Sn0ZAyKiytrPkQ67XoOMBQvuSr2wGwTzvu3LqqJ6816CmL
zjHDJWQShAlDkb1zYoWlxWEGIiJn1FU22XPr3C3b3iBsQYPqvmCfaEd8+Z4mCA7UJJ2xxBsmYltg
Vw9+D5nOBLlmd9CSmYiSMD/0pQK7jdnLstq7lBMRYzdDz2rcWwZEk1jqhNc8xnR16V9Ao8m76drC
Iqhg5holpJGdItE0ZCsr07U8v28w1BSktHyXIfmqIM5frk2Dl2KDDD6nOri4exOvAw2Y0cxDWeI5
4WSl7xojql+GqaAIzDJq7HGhCsoDFm7nwQDhDSzPVOm3GPB08FKOzC6OmDbxgNM5UNrgfnsNYHYa
+buRp174cXJCpp9QMHW5s2vCB9d+YfVAn2MruBrLQJtXosrjTyNIKXvX17pjsc83Z7gGWPTG4iGU
oux24awc46JV0KD30eDWlBwQACEekXN+JxwbVo9AB3S4VXMDCQdToNC8Vrg53VrDaJefA+aY2PJh
SEMbdJTgR80RE9rK7YMueBz8uK+3tEX42v1E2MC4Wzpx/KuIeFaK1QlbyGM8JZZxR8ZYD7+6xILV
lyaqjB4LeTYJgeMSUk3xUBXC1WKMuvTUXMY6bDJFdD1228seJWY5I+rtAIqOYGcfswsGyg9Atw7t
4W4yoNYlq6IIoLfQBSetC61BLWjCEJBeLmJ1jaMKOcFRGtICwkZ6QzIbwUFEC46SJDxChNA4qGyi
uIFvMJHNvBjSElGhFHV6I1Q4Xnfoqu1qPEkcoMSicW1aPtJHvKgg3UkQWabVjpefhBKjtEkz6kyT
adJYtJSMJ0vjTSeJpTzJLVE2AkWXiwqzgC4/AqlEmhnzBRUSaYVPmCBTLEMcyR2A44uyA1McjUcj
co9dKzMDwL2LDIRgFqmtPMlDMsfE4/lWHV4GBfoR8H1D4zGPqsRxAYHJBQAQ4eX1EZ6ikwjl5FZ2
NZykKQFK6WO+6FVOS9RlZS0qFp7J4kuX6j1HjEXkskMZfwOWj/QVgqx+oiFCvywrCzCHOMlkXdfq
ITFHZ/pUnIS0yoo5kYPn1KyVvWhtFkSjBBtsnZ/TWooYF+RD89AMTfhpWrS68CTbEa6uPrcnMU9F
Q3EoTxJfCMTimJ+Ev0Qzod87J1UwXgRCa5EK+0U0FIt8GGcauC8OdjQ19IvAKBapMVxEx07Xhi88
oVAiiy5ynTXLnIAMZdOB7pWLcIkdlki2NiNnjidlc0Z8JLCKDOtzcFzUzwgyE46VRRTFdE1JKegt
tNKSvaKO5LVoqM5JT+VNo61mJ501PWmupU0omTtx0WJxP6DL4v5DoyWaOhz1uRnO55OGO1mmfOkW
YRcL7HCbntReTCgQcvPvKvBJEI5nyhfUSSfOXUrOedCSGV47Th0SHz5py1R/jl+Mk+JsntTncRGi
p5Mm3Z70aXsCAw3ZdNGt60XCTk9qtr4I2/VAKhvn4qJ3g3LInhF2UMGLkyJOON/qV+Qm82aDEwPp
PDjJ6Pz0Iqmf5PUE5vVFeBLds5MAX2l+8sgtgyw/+PRSMJVqMK3XaTskng0m9IPRROO8PW31/nt0
/UO47CbfNe/R+ts0z92PzonTX/yXc8L4k4MhJlnm91LX8Qr85/iq/rQFvCQ8Wjp/wKT17+Mr9ghm
fhCdGWAKDn8/Oif0P/99csXTZ/3/+SYYGzsGSq3EJebI5TT4gwGH3NrU496/giyuJk81uG9XNW5u
ap8NuSlHrb7XmZxr72zaFyPJ6+MRp3b8IK7EnGZRU//meMQosqjIP18tKqEoLnsismFGW0I9XKgo
+2aSDWj8KF3RF/74w1f0k4Pnz15a4qLAcwTMylXqzUvTOlqlQ1Vf9ZGBthOXVb+hi4H+njgCpWfi
AQsuKQUqtnPAE43dO+kXj5+Vwff75n/rflqm1Jhmlsk47jkEjuXb//HDH0QTKGg/V6wZocRWRj8H
UGY8jStaW4gXOs0s8EarXHwegKaAI88q0g+CZvGSFgonPJexRnmTUg02qV9/TMsp8dX5ld+NozPX
K4lK5hNv7Jz0v2tqnN1jGHdioMCH5pQ13dvZ/TS21IjiidGL8162efmOMLD8w29f2MTswnckMJOe
xuE/XJEW6cIsLIIris7l54Kgw+excBW5/jE6o8pcPPSZZV9rblV8JPga/K7Owts2kQmWd2ygN705
4WW62SircY8xNd4fIzW2n6UhQ5omZLD79Qf8N51leSXHcWzuASou3DfHdAjcI63R/pGiHP3eEU21
F4wO33mR5Vp++2FaLo8cx7TxKlhvbu++sKj+8o1j4JvlGsjmeD8G8JXbqm3vf//tgPuz8NDi5fqb
BQagp9VGRnLVCdXdoWVXV7YbV++cwH/2dhzqESUmGxxofzMpJVC06HS5yhlIgbexwuxAQZT5IS7a
6bfNHQ4ltdyT3KY8gt/em8XAJsOPkiuzxi3ct2FQe1nQwZT+/Y9taZjkMW5yuS127x8fAa1LJrZN
Ij6sZL6LkakvYGvk79zLiwH87WWAUo0Kw90Mw895q5GUBKA5AF0VkS61dWVXfb7N/YbYt2nXj7mR
tbcwGi2IHKT6ePLGOEs8gCDC3ilfjMY7v89PLn3LRBJCA2MZwAL2+k3P6TJETJ1j0+b1IQlmfd/T
67b59Se7vKc3lz6PVkHPisSUZZtvBMaSI07tV+IoMSGs4s4nrV3kD2GafKYG+p1q25+8ISpYGTFg
c7Rs0hav3xDeZka81ngc/CQ42B3QVSaO1nvLxd/VJ5ZodG7ejlICreL1q8Q5fQB6Ko/0ksqzrFEY
FWrKvLi4wAabekNCfYkpIqPS9+bH1qOlSA3WZmxczB1VbzTb+HdV1ca3CDg9J2W9HpmAx/EHq3Pz
d548yy/z5uPnGc4FjfhHyOBtU7PZybKSUh6VrLWrueipQQmYVNcTVSDZFOApHHTrw6+/8p8sHa9e
U77+gNpQBwzSmsdY8jvBeYghqmMVOS8d9LPQKJUPKqq1e08so2BEHO3m17/Az64D3IwAkhadkMPE
61+gKxs34qFypKgVVUqrm8sxDKN3LrY3punTtmHZPdFNrXSJDvnmod4UohI4uo/sKwxj05G979Yy
FEzVSNv3j4hJ4SetbJrbzp3Y0VBfh0pUKyffmEAhgnVmpIoCKS2D3vzr9y9+9gFw0zk8nNWycX1z
I0AbiUu3Mo9cxw7Nl7DROL6mn2nNkZs5qaOPlTHka9E0RoH9xRofOZuLTRj1EX9y3esIftpLmtH2
8s4v9pOVg0wKoFEWQm6gtyZazA3u0Lj6sYtiCFphQWYxTfr+rOkbc1/QsYRVsik+KXi/5zV2iwej
aW1EgwoGN+Y6W25UUMvDSLjlLM+08u7Xv99PPzemXHihl22B8ebKVWXX6BwTjlpt5bsmd2tKIZ3u
nZHET56INvETdgImpmUk7NdX58KTwnHTH2lq6hOQAmZ4T16VwsbZb81tDnjuneX6Z+vO/7B3Jstt
Y9kW/ZeaIwPNRTd4E4KNSEq0Wlv2BCHLNvruosfXvwWm6z2JUonhHFdERUVFOZ2X6G5zzt5r26ZO
vZkNnUrdeX4qL/Zy5dTBQ4edjHCm2WsNOgYIBOIbRnv9upc5bM1BC6lLjWqvXYlIGy6Ifunu/AnN
9ZlX8507zCep89ngedIg2b/+KUkRF0boyEMaENAwRe0v5ADpmT3Du9c7t3uQRSJ2pS/xepAmx4MM
tvKQSXAcvUM2RyhruWlnvk40yp6lN6wrNhL+jMwfXaQA09iEYJekeubev7NY0BXliGEarArG6fIn
G2lLLIwHfBMldHbtazm1P3tH/Q71x7MQRta2cW6Beu8eM70ZLICI/o8+tJePOykdqzaL8mD0IsZK
Bb/Bj8nMFJrbzAFtW7QRBCWO+iXepy/KPE8a7Q3ArxWe3m/BvOf446/K5oA3f/OOyW7jdDYynIpa
Z05iTyC3vN7kKI6ATP90EFdjQeYUP+8A6EK/fuZKHsheFtUhG/TwIVKj+v6YzfvHg9DiQunN7OAQ
NmG8HqSgGZtVZn/IWiGfjd5KdpNJhMXHg7ydIwlfdmjKIsenX3raOMwV6pim1R8atdfvygaimj9N
OSQhvKfZmc/xHe06hxI0HtQ3xNxOO9mejZaK9ymUBxvO5LgQjghuAP5Gn416GKZVPxBrqZex8YDt
uN2SSzM8jZoe7lxDvwrq1CzRSHUu1vFmqKHCkoaAlQzSa7/8+J68qRZwu8mrRllAfYR2+Jt5wzT9
0fB15J6DT3xb32rTUnW7aI9FhqqwU5tR5sG2y4yF1dcktFrgQYhHKgDUfPxTTr+u+ZdwTrCxVlKz
cd90lAF7OmE1wtOyMZqZdrKc1Eg981xO34H5RIof1NQEcxgVq5Ot+egQ29sE7aHP5cy0jfsrsBgL
Mebx4eOrOcrWX24QjyPN5152MBbngJORWpkZfcMLQOivvKG9F5vEAan2jq6KQWZyFC/U0UKj3oc3
Ep7udW72ys/GrdxdaVfT/ZlfM39AH/yaI5D8xUoF/jOw9KI5RKKur1hE8utK79trVe2vKoU0GGiM
4QMxZF7aYgksQe6tR2fAYG8FcOQAoyTjmcc9X/9Hv+jkA6HzFhH0LA9Tr9AjYrL94ZNnetPTyodq
aRNEoQlzlZDYsdDK6k9ntfnp6CZuIyqNmk6N4vWEg6LMgapVH+xM6z0AJ7oX1WZ2ZsI5PSMcB2Gq
wThqCpDz1utBfKifMk14BcpGvy1oqtF7Hq90OWx4veVy7KFLnnnO8107vatYqZiuZ7Q8NZHXQ6bo
Qcncqw412QX0nnpdv8xAk5I8SreLu9y0YFSA2rA9cKLbeJAReDiVkx9NdBpqZ762dz8CUzP5pDkK
22xLXv8cA2eFSc4dJ5bA3U9dRjEv6gRqaT9WHpnftAUtZ3vr5ojGBxf1ehvNedyalYPZK6unM3dn
vuGnd4d9i+HiQlHRy5ysZU2HoQRjxqHpRkVZ6qCvvmoQTx1SzQX4x5b43Csgm3W1GigFAZO2S+sn
8d9NtVOAWaJuEU4HZM1v202MxJBgJgLFu51AEf7zzG9970nOljieIVOV9cZvno+gUIrs0Nl5MK2M
RNC7d9TJ4Xn1CKmQEDQKRYyghgSE8LC5bokA/mlMdA4XPMnMOrNSvDM9O/OxDB2YqTpvZDd0T4fA
6sqDplQTyVaYzjaWlrbdP3llUII5GssS245TyyxuDCTN0XzdBppQLNnajGswUjZVgKA9n6bQNq8K
A8WIBejMm8IE7FlZGekh8oOKRKC8b/+0bMqXjMaJkx/yZjGfSV+/x04jCeV23CsIOu5lkIv0huSx
8FtEy+ru4+f+zm12QfmoJkVTTkunE7UdYuWHW3UFUx3rfpaRtpYAqf54kHe+A6qMBqZSZj9KZvNq
8WI1sNmUoxBzrkpkBRcIfNplTrn4JkkQf9Ooz9OLj8d7Z5eBGnEmMbABw+V1ur/LJ9gnsu+u6kiv
H1VZNqSi5T0EITK6oEfW4TSoayKZ4I6ADkzBGmr9+CPvgJWdWXaYd04nAfZk9Jtm9RgaMnokry+e
0xNpTzPKi3506IEYwa1k0Gd4JNbOfTSNpn/gqE03IkzYfT0LgW7HU6gr1dcDpSt4TQFd8as484Ea
Zq6dV4vJD912m7nBRHdeKybli6rU9rQbq1Td0VWmDQpblXvbShMnQTplAeRX4kQP2gQKsorN6pl+
AF5/U9UIm4CXJyXpqbnIlmJQQvhima18b/M2uekiVDJ0VYnwacB0HYp+GJ9NqyYnp8A/r6EYT+2L
YTRHYxtkyVBfNVY39OuqNbPnsTFS9BoUQ+MlKaztbS006XtuygljoYFTa9eqHbTjnGeW/MB6BNm5
7zTltsJyN0dDgjqYdX7xNomL/muZG1i1Ih2fu1ckSUpGZ2cY3zQj0ImDUkwaXME0OZ+iyICLweA0
ygtVzdvdELstqcKD0V40Od0qcAlxiGJ6rKyMQs9w1FK7kBzRVf8tsm6OiusmUemZo2/oBGl1gvUE
88SYY7x0oHMVLp7BTdaRtbSIu47W8YK/Nau8c07N0I//ln8LSzev/KM2fHSHaEBWBwbt2s1JODSO
SnJXyKa9qGeBeU40U78E0ITuvJsSNOiNjyR/oc7TM0ayHiyT78jpkBlVwuLaWFUCAR4p+lJa6cAD
TNLCxObDSvXQxD2xILEQyb3emZIcza4mqqXwoUMuMfup6FXI9SWUuwmQeZEqKMGKuQEpHpnBsolo
Xr+x+lTXDqIebOZAECKZBzJQS1dT3bZwuni4gBdqTDeNDscLJ0aW+14MgztnuZrR37gPNITm1HJ9
UBLfkE2m0w7uIxmWSKTkc2El9XSoCNrKYJ3aDSaeoCnumjQAQzKiFcPkQMS95lmRZl6PjZ7cBvDG
IbWOaVUv2qpEauC7g+16hST7aEkrlLcadmqtekbtgMDozVmfX4w5lopMGrgxwpJSKsKrEWsBtIrR
xZrtZ3IVwqw0LvW0jdtlWcTBk2jCBuGXkdt3hTUO98aoW9laIAuA8meqkNuGeEjuwQA6rI9qEoVY
MOvuuvP77kYraMyh/ipgdIN00X9YyVBqa9m5+iqD0763TaPcGCnQ3bTvasiqYK+3vsm/xqtc4EB9
X8YPlj1qGSJbGd7jj9cu8U4re1Jswnxh1xoirczBi7ctlLy5b1o3+jQ0fk3iaUjEDC64tvncqE5u
ePoQuumqnXrBHBJUdbAs0Vm0fy+p/9Uv/Gtu9HwgX3gTEjX/8/+vWgDkg6VdQFamUT0f4P8turf+
Yldh8f8Llz8TBnWVf/MejL8oguBVptrH8VFY7Nr+Lbo35owo9mrUX02qnGwu/4D3wMbiZJniKA7L
WCDu5pRiIl14vUyV9QBhOU1v6AsjXlbG2PmWz44bI6OkQG8w9nHiEGTauPdUCrDoUChw71Vp9j+m
Mh3h7apOvJuOfp46ddIvxqg6Awyx2N2ms/WHtBRdBT6qAnQNo+m2sKaERPdS9OEOVImtXCIHUuOL
fmyjB+RZ1Td59BZNR5+RefQckXGH/yg4epGk6Tgki6jdjXX0KQ1V5XxzwQJCLTyamCK7NHDRHM1N
yHeZt8TR9GQdDVB619eIPtn/rKyjOwoTMk4pAMgclcejg6qccklKXuQgd2PDh8tKYk1Dm6z6z/WE
NWHR6wmLyHR0ZwU5CqplbOCRdaGqB6w2nPPJmJ4tXfXR3sVEjtXLPNq+lKMFrAEBnq/o1nX3GH3E
oWntSWBewjyIHacTLkcAFyWyNKHILWC0QVjUmkqJtwT1jmRvzD40Y7akJfHsTutno1p/9KxpR/+a
NQxgN0uJGGM1lXqaLw2DHcgCh7B9iIi2gcbsl065UI+OuPHojhtJFY29wJG45pQUrqyHKJoYDzHp
P0wthJ0InAqoeRDNpjvsvBjwCPGIVW8se6VeobMDkutkrO1elbQks5BIO903Yzzi5sMpCngQQBEn
BxoJSXOhSaEThUniONsJu00vU3pNzdr2M7S2rWqX2Yp63XDbRWqwA46npctUDQZEuqE7OYQfsPKA
edUQkrWzlfW/E1rUjNsf//MvNDAfzWh3RfaUvjYSHf/G33OaORPUULM4HLddeDTzvPX3lCZQVNGt
YmZSmUsQLzCZ/HtG0/gj9uQu6C6USi9tRIr2F+YVmpvuLFfhGE/F9A+mtNcTmg1IwkZvQ2+Cthk1
3tk19fLQYRV0qOhewBkMR/k96g1CtFo1C/9+Of6j6ogb9uKM/3sYjja4eyglilM0BlJt4MKTgHSb
xiRjwCzYyh5edacGJfEao33mwMYJ8NWILBUsJJDOTbxR1JaPy8XLC/OTBveqVIAruHxyOCYouAwY
tfOMYFyyWhToErZatQGF3KwknNOpiTXZRWBKHDCh2Kuq0MvJI7+BtZw5O6ENwl1z7hgLZ5M4ISUs
D8V0MrE9ahRfIYAhItrHnNEYQRMtFYHExl8ONglfYEuDFB7Ioi+VtpObJtJiAO8kBQmtg9PZ2pCo
7dKM7H4vMZL0z2AoEaTj/TZceEIIhGy3QzttDJ2+TLHSUowFKQq7jpyYbIzo8USqCGxvUFWl9Rdm
nbpWtQDxYUtCzpmcM/diyNMAQWmY5Ib/aKLznj7blZYynQ+1ZmDRkRH/nCfnA8wGhYsFBLrpJtKz
UagaBTFeXZ+PA4hlW8HYDU81tgIiVAs7GZDLm/iJFw7Um2SbTvSPl6rEQKqvyA6wid+gemAOgPbo
VesekFXDJ78j5Ki7TJKKshfV+FSRpFEh5t5lbae4sx9DFT6K/UKS4EbJ6osAUm9tA0yR0SomZqKA
7YD/KvhWB2pWb6lhjzq6ZokU/dcYN/IeC1Sub2E/A2mohkmnvlcZIQQFiAqul1eZo9/TKywHUmtw
Faxi24riH0UQW9KzVMXGkWEMisbRRzhyjSvEDZ/7BG3jz7yYBP00XjONpkGMnGXfAD9RQJZTORL4
mEXnfE+ARkH7jui3rYVOQpAklGGyQsXraDdmVH576IMSDzGRH2LosttyUpSCvKRcwXGaqV0Jm6QK
KiW9NOClt3fgM1ULdmGbV7esFAyYKDAMDmmv9sYe1LULpMHEnkrVONGTfDFNAFFWGZ5eizhIve84
LLM6IDUEegy802qCyvo0BBBzNa/O8rLYK3HhzrFRuDGaLTg99i9eh31GrIa+tUpSajjqQdRPY71E
9pFWxAOtAznU01e3MwCwkKAp0FJDCwXR10hHJFdVxmO75sSpuwcZNCVYhMJJsjslMqL2YCLb1O6F
xI4M1caBU6/4E9h62mwL08KsH9LIDVZ5J6KgoOfhp/kh6pyMILVoJJEdTrxZgnYlPry66gLRt4mX
Sszp0rMJIUo3DkFp47bKTMPaxVYzjYdxEiE5hRQTtWVft12LSp5zcUiCUkXSuraJZB1hB9LIi/+K
X6TubyA9+KnB0Y/ewB3LvkjDhapURUwMcpsm3wozzpq90iWJ8xAHlDqYfSbNb/wlNLkK2i/mO5KC
vLClNjnd9t1gEgO5qCniFd2dyIQiyzsatCSJHJizCooAkoU6bW98Betiu69Ke5TO9wkpnTlt0Vr7
8r6FLaiMd1UxkGSCvNQYllYhSzA5cWcH8aoitzMsl5zCwdjbMRFG4Hjiju1rH1ohqnqt7OEcEr2j
uZ/QBpMYBj4BvjCHVAopNd1zdhEL6A1lsCZ4EY6tjUxB/eTascJeVskVEnXqxvGXEuSPcjE0ATUH
GSvRyN1R23JrMXFoD0qiVCZ0EgINF61j+2KXNKXc54GKz5P4RuLfbUWLaa8JoY/OksyCRgk9+N25
i1zCQD5EGpycEQSLCS8P+cKB0o3S3Xdk00OoIG1U9v4VhjM/VCiRpHbYnilUvV4uWVVoxmHi5RhA
tRrTzUmZyiJNqIGJBYecwq4kNKUliCe1pujLix3E9d/V75eMwnfHodqKRh+gFMiF18sy677apAKq
YpGU7EPLtOzuYo7tf7Qs/14k5/IYexOOSG8kZHHkQHRnGKVSXGs7ZQOonWpbs5G+FKHo9PXHlzX3
vv+/1D/fPqp8CHxB9pn0Nt35z1+UOP3CDobJwotoTByopygngWeCmrLMba1eQgkidFuM6lPil+fE
OK97jMeh2RMwi6B55tFZJ0+uUMfO8glQWDSmn65gj6TrpirUtYoBZPnxVb59eFykgbidAjULtH5S
yGWxNrPOZChMlf6nMdSTSx/Q/plX8e29nC+EA++sHKZ6e/KKtOOYoqagrEGoIN3oaii5GD8zH4Vo
aBEXVO/yMQ4vCKf73UL7b+2ChGse5n8uXnyLsu9P33u6Rj/JXfl9Opj/yt97fYNqA5MCm7FZ/nKk
S/7e6+vmX8jKaVagi54r3HMf/fdeHxfkX5wLZpIyPUnLprf0f+ULRdf/ErQM8f1h4zgWPv5ks4+R
/tUHSPPGJiob3zsqHaoibOxff4AVICPmyh6KUGGZgNqK1m/yuwCObO1fDdMUK5tQola7in3IfZVm
FHvL1eQ9hq0ZAlLhR7ItbU3Ia+Fl/uzlcgdV7qOyJTGoKQesVKp2O9rOFxpWe7vWh01dRv2mcsyF
a/t87hjjZ7uqnPZ5GHQXxE4s4P+bzyCBIMGW9b1dwBVD8/yZNrjtSV8NlRsnpsjJWl1xmi2pFzwb
aptuR6g3F9JqYcSEU76N+fkXgMW7u1I4QbvqjcLZ64VibXQflHzuF7pHMAfbh0DtF7QICcgR5aPQ
mu+wj/aGlZEbR+Gkax12aU7C1rYtswtH+N2eQa8hDa/dMb+xpXOojBgkWBS2e3sMCIIYx4TUiinU
/eiXMahUNLKA0IJFXfjaRhRk4RHbVjc7Kp/WZdRq5lNFZWVO2izYs4u7vNIUUguSftOYgU6IiOOu
wCKm6zBVLyI7prBJorK9BpSbr2VPjHF/zJnTo2gNou85c5oeGtBYfoIF2i7ULAaBD18dnhhKcsqa
4QKn4ENLTIBHKHJcUgw3LbZgIcttWF/Tni63xEANWw249ScNkNRiqDu2gohzvJZul6dR/d7SkWmX
FbbT+87x6QSWXd48y55E3T6qtccp68R+tELjG+lhyoa8x+wi5P5tcSFCVCYAQV1ZEebmRTl7OBpB
7dbFh71UbfMSaDIQ3iSbqBj5kqQECrMUXPrxonTVkok7LoWk60gKkll2030fgdFzmoKwu9g2bzLY
KRd2OWOdWZzJjCiTvQMya6E2ptiwieIeWvpQexyO7OfCGYpHJ86yiwSEqjeVg74VZLffs2nCkz6R
iJBQaaGKlhS7MNDlnr2ytiUygfgKrvowIx4WUSw4AZFX4WarQUuUdYsi9rIHFb63YpclLQvq3oLR
ZmobX6bF09j33WY0FZA07USaiD5BvDcqGIaeQWlqgblXeKnrB5eGbKatHlY977WT7AtQdABjIpzf
goqQoXTGc9gp3ynJb2zA4/4irnvls5tq+bJo3GHjt4X7VOR19cBJVNzx4ky8Keh3ajMZbrA/meuh
LtRFaDf1MxwxsB5ssG5lMimeKaMveSbsjZmb7aJQndpTOcZhEOrCy77iwENKiUGI0aSt8LTItYmT
azUQdQV3QK3DbJEYuC2rvqo2LjKCvR2PN6zuaB3yPLrJzWHTzYEibehuZFZcYCfNDoO0diW0tkt6
vhdNX+V39qSXhDqGBywMd7ilnsheAU1YEYhmNfFSYoHkhnXfRt1VrtgR3opOfJ/MwFy0sZAbZEsp
gWRGcqcprg3JKNIOkKYf7UFYnymvxGsDuN2FLsVFZ2fsOQhcBZWoHSjwGkCcpmdDKt13fMaf5ojZ
oig2xIvjxeRs6/jBp3CaHjK3BuuUALAdn9ipP46d/UB/hAwQJVs7DdlvdiFXtVWvUBVsTEv+gqAY
7AsM1VraPdu6Txes6v3VkAakBVWfEBPQwUbyvyionRKIOoQ/fau8dUP7QNhItU8H5UsRaeupVgsv
T8NlbWHSHyJ4UcojzlL7Wuc4sIqi6ktHt8kiBaY06tAryvA6tKudUdrKOs/nDmheciaF5uaYmw5J
Mu2jcq1E85FhNJgubHuGVAJUaPR6k1KUVPH8TtH9UJnmrxIs+FqxgztD+DSOrHHvpNw/oEs5cUXu
AXYZhtp8yIkcJH5+tHsTz91gkeTkDqsJYqmT/RAGckKjiqTHnHHljC2pX4qb7karwGsgMB0EZGiW
iuMvutKdLmRqXlJ7oNk3pc9ES/2MJmVjKjpJiSIkIInyDWlVi0FwAgXl/wyKZDdBAXG6/MKiHLEI
YVREjn/FMVQCiGJNQbH60/cJt0pz6ybse1AG7n7gy1jYnQ5IROF7Qr79Kevs+mIIiWnGNX3T68ZK
dfvrFE/XrySgoECB1lqHjYuBXSqHOGL1jC3qspxo8vVUQaSwjGJjRwD8gqkhVEyA3BLQ4hbYYtSl
Ptl7Io4pBoXTA0EFnKBjMvaoImQsWk19F1ZwqUZj+tbWWrfyQbH+dFBm3bocywiM5O96epEPhPI0
zUbTs+rZke4AG3YQC3Jv5I+p7qZlwZVuXF2pNgU0QHsZdH0Y73u7atyb1rZ4waepUb2Q8le/pjwJ
oZKqGTEBXWRqHg7G9HvbdNFdWfHfSygXuPedsO3IbBnJG6xs66YN/WKltNBBAvChXkvU0iKc1Hyn
Y0JGE4PxMevAvQp2xfBpYL9NPjUMV0QeLdZ8zcM2D7FTbXQi7jdKXk0eecbJ2hoJStGaYXiC2QAm
P57hg6qUNGSDuirnFkKpD7u6cW1l2dFaHO4zi2VwFxVBUq10KnlUnKyhVcrrIY4IbU6mFWomwH29
lq0p4LSryAfx0SWLqC2ezDZcVeR4Esa8ZGXx7DL5qlY1tUNqlh4plV8GuHZbbsy1WpueXdE2LlTO
9vSJ+yhZ+SS8oBpZuilJiWHECuCVUE7prmh7NR2/lx1mEMLKlv6g3pQx0Yn0Wq81LeppxrOyzv1s
Eq0rrrGK6EUn2S9HHTXPhku7sLR8WPII1YQ52R2W7dgPSzhjTxA3xaL1LYek5JR2DEgW1GTEpur3
Mp+/TctQ5tNzukbY+B0SaPzJKhCLZ67xCEKWmbN2A083EeAqBh7ysbAeIuRxcPSaC5cexoIjXOBR
qXMXvpqVK58W8EIkAbXNZJyWvjl2W3guBlFbamejGMWWlIigv0qUINxrTp9ckG+bbIis5k/r/Cti
QJiodg98YIFAPSIvvvEvCxzwByFTeiKmEn/uCVCE0OE2d51tfrPDqlpXuaNcjl3zi8T6dQVGcKXy
SiowGrZsw6xvca3ZKzcWTb0ArUA6ZOiuNVmgQJ94jZylsIYvyehX67SnsCQDqr1U6fauYj2aBEWu
VFr991nGBy/pZPEKFHMliqptb1bR97byo92YVWPiWTbZUlUiu6eKeOsGyTabGyJ+WNjKOVKHQNLU
oTCjl+7CJKTIU5oJXkRXFK11kQQ8j1WsKEq2AviRwCbNg1GpbrSK3XS24OzGaiNEOck9aBaDUMhR
GwCARKhYCO0j9amaFkZSDM66Hyhrr/WgfQQQP5I2EioQurPQUbIrR8mTbkEBWcMqFo3qjRpriupl
wqrlOlOhXF4rwWho32pDHbYVHjeSxGU0ZoQPxTUtK6PJkvCglaqKMoKWnU32RNAPwO9Cwy93sGf6
ZkNuVf+jaAK7U5bYimOXSEnqVl9UaQW/Bi0waBEOkVSylK8ohluGjDXaGeSQukt5zPchTYgtIXVX
iyCxOQGobJy2Xw4KQvWL6ZgSRIrvFD3QEGW7YGGNTBTmM4gjVRhdAB6qkQ3WYid9QNLtMYsI1Ai5
RPkxo8ia44oiWq5EFyEl6LAqHDON5BxvVEdlvRQc/FY1gZDtfhxJZd7RmNOICDEceaGHikmyZOZm
XHErIpb9IqfFMDHEk2OPSUV239hSsCELL+kv0RHFxKJRj9IPpjV2nEx0+N1bGgPZvZuY5nc3pubB
6qc55bKcrLhdGWSvh4iRxjqnTycmYKaWmCb9Ou7iINzSCZ1D1IeSvLUmzOtv+ahYJvgGhxxxkko1
kpHbqNQf+6BWSA+VlsV8lFO3ggfmwtJc9HVMulowyEG5TUJJMm5GNG99m0dW5X7RbAi/HPLGiGpC
Sqbohm9MhSNmtX2bgmcsmhQGs5VAYNXJhF7mnawUkNJFnrMFaALrytYyYtTBPobpKqAVni4RKlvs
gpk55A+ja3pWn1DpbRamwbxMDH9i3fPd4DOFC+2pcZh+F0XuywcnSsdsydKQ9Re+9G/VRlOp9Y52
NFyRfl5fREMxaT8co3PqDUGKahd4jaZxZFlUYzuibY2Lg9KwCG74xKx+VxD0ulCJ9Io39B6c7rNS
NypQ6Jj+77Va9SWLbTZyPDbiiC1BU5IQRyTMHGWqmSvSih+LzLFuIzXJtlGamV4zrznUiTNOs13k
yW5ICLGO3VUcE0lWG/PxTtfbrUNa0LVdqcm1rkqSFXuX5wrMiEiiRtWrrzOt+ZpWuPjqhxikYsn7
qbVIsJUQhLyn8/F5LfrRx76z4k/UaFv0Mw3MqpHmewf32PJh9dKceXJT3P1LlcLUoi7thkhq9uJf
OPE1ylJSIK93Jdm26jKcRurJQ24tAr2u1qQ7I7e2Ks0vgAPLxt11roP8qbS65J5U+Sd8VNZVRBV5
Xfma67WOOEx6165SHkAetFdEwVJxDuMbNG9e6MRlvMvsdiC0vdfSTzKIf0GmrZdEsybueoQv7/WA
DVdVJUgw7SDTLKhmtE+KEL9rtv+tVv0LyOBH1aqrpx9PwVP9/CRf1quOf+l3b1r9i+IhNSebsiw2
nNn0+bs3bfyFFYdKFv0pba53v6xX0Zw2cXTTyZ2xkMaMhfwtt1Goc2FGRhtjE2oBZIPa5z9uThM7
Qg8XHzW/0IFwCTvzdbXKKSmbouiF+ROmw3ZyyK8XQZOfKde+NgQ4Gv9+LoYmvYOyd77mk1EIoNEA
bCOkNKt9qFYPXdt9ac1hVbgp+3BRnzNZnNaHGYpqHxon7q2Jo3pulr+ogg8g9/04GCr6x5b6KRxL
f+NC6j9T238zymyh4JpUHWEUFcRZyv5ilDgJMiJ1R5IGqOgsR9jYG1Eb4vrFG/VOo+J1QZGbhx2f
aidMTZfSJRLek1GUxEk1mQNJzki/mhDINhmhoSKaYfz3Qxw/MwfIM5f2Wk0wDwpAVefNRTSBp1/M
l/7i0sYpCJq+Vmo49FWw1FoLFUw5Kqv5KHhZoIQ584bMpfSXbQuk35TZGQn1GWXd+WN4OZ49jirC
VMILFMN+tOliUKhkwy6CpDkz0tuHho8RsKSDE27G85xcmT9KTMKoerwcdN6OFiXd0LJN/8Eox94B
jRidiLaT76pLehriTtt4YRVWyS4eK2LIcTmReP3x2/Hm05q1F3zDs81Eh2tx8qbHgr4cRMjGS1PU
/22fJBsS0/Bc+dFcPir0X3XTZBcfD/rO06LRD7nXJBsQFOrJ01Jt35qKlpNpA8prZYHzWkshKHpU
7MA/Hur0cVHk5wPDvGbqGk6907efcj/bosqgWtQH8aYoHFSpPQG+H49ychd5+ZiheNdVZkAVZNPJ
lyzNhMMHKmeP88otPXmx8YPusuyj1ZCrWzdxgzOP7eT7mgfEpoR8hn6Z5SCpfP2+mxzXy2EoU09l
E2WErslTc+1dSqbtlt3pOSPCe8Mhc4KkymOzrdPPuap74VTA1BBSg8GZq9XkAXVhle67tFM0rxUp
+Rgf39OTJ8cl6mAOmdln/yydmZM308ituHaSCEAZJ89tKdy7pDLrM2/i2wvTuYEIrLiJRM2dPrhQ
Qz1s1kT42UNfb5GoiG2bNvGKVGwNKQWnsz+/qHl6shBc8bKcPjc04Ez6GWE6fPTRGmlDukrdQPkH
VwU5Zvankv+Ej+z125EbaTSWmkNIAFzPhZ8r6bKQOjr/Bla+2iTa6o+vinVsbt3ODOo3V2ULpZ34
pBNvIgzYY+pMVuRo/hkTZ4ZW8IjYZPCfeTdw6kN2xyLtzBG5SlVG1rLpSCZJWrK8P76Wk7lpHoV2
O3hiNkl04k5pCA2xNwhlx9SD50c1nP+5gnGJzsowzkGo3xvKRPSM2Iieo3YagdXoWmBPvZ16A+ib
WXIy3NWa2xN0NMZPf35V3DkbdtYMXjn9gNupa6FsuqnnW8F92frDnnJHuyjHvv3jd2HuL85sJKL7
2AiczEy+CtmjJTWd9TGwk9lspnhDVNj/4IKY2wkIZKc7X9brVzw0CsoZdZp5VqzUV5OiTiB9qPkE
BzV3f6cQ/0dt5NupiH3uvNiz3M9W/pOpqI/zCpnxrPJO6VbxdXVXeEGd7cfP6J1RALsCvzOYaAFj
nHy1maL25sgn6vUSAVeMVEuM6Z8ZeI8fEUIttB3o8w1DmCcrVdRpcehrDEJzIV1FuRSfgqbqzyBF
3nmzX41y8nT0MkgiVPeZF/l9eAET1ligiOIoilj87uO79nYo2B+WrgOMmtv5R5Xpi50mRdJhrDoj
8UwMPAmx6CZSJd2Mv6ROq5x5Qu+MBWAJDYCqEU6JcOT1S0ciEXpwoSaeY8Zin9h2ftn0QfTEWUKc
0Y68fRkELkPWJp0tCmOd3EGSMZRiLBhqthesTDkqi0TX6jOjvF3+iMcEQomvz+QkZ5y8DTkVAQh+
BGOFQRl0V3pbFI9pkDjNviN3rPQSXUmdMxPs2zE5hBCIwHYCzTUzxeub2HO40vsCTnqJEAjLugp/
mkLbMq11NuwGopiPXxBtfiovzgbM6OY8E6HqwB3LeeRkwIKnA3qjos7Run7t2UbpBhvLLbFNNDgc
Pis9aPINTe9WkknV1ONqjEv1q16X9WOjOQTC+HFLy7/MwaYuLDdsP4nWzYghwwSVbsiZqmkrC8Xa
T8II/igQc/5e0ZWwWZ6PvqhCTl2XEkNaoBksR/2U0UJJCVsD71tN/ncl9VPzzPvw9gXnW+KMjfqE
6Y5b9vrZ1DIFmV2yz+tjuxnXWWLqD1JUjfQk6vnwzGjvvAmaijfPhqjnqOxmX4+GEiOOWmw5PHWq
noMIrRj9aEpPjmLfSDG8LOTNxy/D2426CcUCcQ+TBdp823g9pBpYU0ipM/WAPq2j1vo5Tip5OWq4
jKqS/Bhxzpf83jXy9QJYYsNCVOPJgC3gyFqpWA6jfgCuFRhfcE5ekQPke0mKVf7jy3vn+XEzqRTB
ckJFZMyzyovJ0Eg7sN4kMHoBZxVo+01d3iuUq7exiIwzeRLvjTUvhwgTqZZwxn89llOash/7NPfI
NxxWoVUo+6wL4l2a1dPq48t656kRFjGfhCFCsFk/mXfzMA8sByegN7lluayqxH7QnVpd0YPSVhwh
41U6jsGZNeztk8PljDPt+AHO397r6yscvZ0ihMkeZA3CyabMX5nwqLYu4qvFzP5Z/+lF4pWfN+3z
wVi8Ea7SI6HDhV+LQ/jQb5yOKADkOLK9TMNe3cV+MlwremUuPx717VP8X/bOZLluY2227/LP4UDf
TAHslj3FfoKQKApNoS30ePq7QPvcELd0zND8hMMTWza4N4FCVX6ZK6FBqbpp6dY7ifjkGWzN2ayc
nqtKmr53S8OLrKF3CoAOabl/v9SqWXxch1m/DAhQK98XZtHJF2pknpMPZV2QqS17Orxns7huPEbU
zNCX8iFfRP5FtA1+SWZjffXJYvPrPYTcwP1K/eu7SnTyQXNs12ZakzR2pOwuqnU00Jgol763jNml
YuXZXWQV1md7/F/e47iDcRzCTmKhQ4M7efkICOm05ED8qj0KQRlq5ecewLFPvtrfXWWFuQKKg2X2
zov++blfhkWf1SblfF6AQHKElNSxuf0nd+gv9wrCFw/C+g3ireZd+vGJ6DrGmprF3lGTc7JZN2S+
RmyCfO74Dzv8v+64f3spNBXOihSFv4e1fv5A+dLLrrD6gg+E/Uon8h+a6lxQIKdMu3+/LX/z3bHB
IqTFWsbycsrCLTSS7qk+FQFtZw55DlYbEIV59YeaMnZjvj2apdbbH83rdBsy6m2fFeXCwagd6dVQ
oyR/sV2lnz95on+50d+vwzySeK4JAGVd1356B8QKzQk4rKjDa/SU0jiKYGiWqz2MeRMWxokaoHbb
YUT85AH77ffIumeTBGGEfkpvFUZmZTaFSYG0KI6WkZJ9tYShfwai+P1lYCJy6DNhBK13zs8fTy6Z
dOyxCDiAYGl16nSoKKMo609uixNoH98e3yNgXB4mBxozVVEfLyQcwfx/4fdlSj92V5tAfJcnOAIL
Kz9UqkENDeINDQ6+27j9zqHL45Pn7Xcf9aef4JQx5uVT6/Q2fX5jr9i0C/d2+ci8+TM86meXOVmX
bdD/mDD5xQ3GNF0UnntvFNXwiST1+4usy4dDxJDd/8dvUx+GRSGZy15rjoXc0rRTB5BGPfWTX9vv
7n7EBxvmLrc/usrH65QyHUTf6EVgZQ3UAXPSYHXo9O8Y7PhMvDFNdK5RhPDnCzDDuRUjSak8SLiT
ZX7urcpTKy5rrpEJqo2z5TGPe+Pm39eq3y2LZDQ5GCHVa+YvPFD4SyiW7O8i+PF+Xc3mFk40MotJ
U8b8x5+Jh5kcBjlXdkGmerJ1xZAAwsXiMykYfnAkJXWKoVpWf/5Ec501LEsOFBX9lxO8UWu9Cfk5
MLDRZj6lLvHOwhP1yX7u1++Ok7utAb1k6Kkycft4Zzhr+kqn64o7Ye79bGnncFjRKTQSF58shevN
/GGnY7Kl0rn7mCCiIp5ygvJ5GqhNGJjejEW0zSrcfDVFHleJrVWUyhXtZ+jf9Wf/cEHwf95KfwZ8
tUp8J2tVZtXWTIvzFGSk17KrOs+t6mvO4VJytvJkd5NYtfpYYjaoNqJ2cv0Bv2/vHNgzKPWXP7xH
IW+xT2egiVTCMOTke5alniV1NWD7cRplmzpqsYMuXt0kBhHaf78Ut8nJB6f0kbAOM2E46cy5T8WE
qKEguItSGsiw+bBSzqUyeFfObJot/PKaFrGQuu6mt33802Y0Bpx8l+VKDonb7UxeHfB+kWHvGjGJ
9Gs2t7IM02KNMrRLZV3mnLRuLSaL1lFMkFEwhIzatMHoaDyZGYbSs6kpaAxtCNKSMZVTE98rvJ/e
pyPp2KF/Lmz3jI3emQN+EhMos+H6hV2q/Gq8Se/HS7KztbwF+7J2wXT9FEUPBb6efVvghRV+nIk0
+mZ6eW8XG95SLhZ8dXFSl/6pirbWzE81ABFYk+fCmTEqscm4mROhOE1QURuft77mSqjnviedtjir
cAJWm77TbFyPYx4bBnSpLFIqGtrapN80xqw458UgojjHOi4xLtO8ZJVLHLjZ0mffJ0uJpiOVnDl0
HEBGNN24MX4if8EKb9GzMw2phuNznNKwVJciezQmmFEYwNI5sm+dofK8AwTD0rqu+tFzts1sG+2B
CIBNXnuuPG1jE+bAOEkJtZGEVJ5lzc6ce9u7FEs+e8GIdbQ+j0TTzFfjInPlXokLnd66oZPDHdgj
wwq1VFNpjE3wd2NHXsq3Ro/mt6zqFf3c6MeC/FWS2s6xcajWvbBNkckDJUhjf4jjKpL0UyEEP3lR
IwDVDiN2TSeO4u8mmyqS0EssTNXPGrOMzwwIR2kcIgYm6SNO/kj3YxZlQNamSdt8ORvM9AFz0WL8
wtMmojBqrDL6EkW5ax81q3adbSv0SX8uJi3NNtQry7VfOVFzCCB1WpDfhRUEbUuUrYtxP5GTekuX
Gyly4qitfVUKmoTB8DRgMpux9H5IiiXeZJVji4K9UsR7o1eTnA1h7VAWJQh2buNKVa5aDqTCr9sx
BQfUy0gL8ta0ipCSQku+NWmkPhtGAtIrt/nZsLpjm/SXJi2brRTleA6JsyACrY/q8ogRv+kIdqe4
TdVodLpAK9i8+JTTpU+61PPC16Cfmn5rRX0T9oiMdOsl9FBscpOez42zCMcIE3UyXrWhKErf8kiu
0vQb498rvSlzuQ+r7KrtMu1V1VuRhhXlh8ZuFMp0RyGhKw+W2o/tJtEdFcS72VYm7VulZYdFXjfW
tqxV/S3ODJIJbqw7w27hIG5Rq7zA+YpG0T07GVXNF/GMGTOYicgnmAWx6uL4VOZqI0Wl3dXgaQdi
SWAZjisQgJMzKGVxdKNZnbe4EuNX0iWZgp9Zp5y41OzuxVkyq7unmDrtIQ8qZO0NYbMLQgBuvrQl
yccLR8R6FzT0PyZor0vnkTkfGkdc1nhb2y29axYxVhI0ajgo2BUvkpoqniCOOrc9ZkASzCCmO/Bu
EdRoPS6pTQG7k+FxI5xfMl/PwILes/BjNPMmfHrMy8WmbG07u1dK4gD71m3UZT+yZv6Qqtk9W5Dn
pjNEg4zE+GqfA8bdCz9qG3sK2YNjCVd7UbypeqTdJwODahLWZkcjd6wPyg4RvcFANkWV/TJUAE9u
pqrQ2seintVbVSrdlbZoiEej4pnLGetQeQVDhciYUtRetbdoc14CtKDmS90NApRqobg/hpmS8sPc
TT2plazX0/M60dRnYDpWvKtnKhJ3OIPiN2PUtJoEc+uN0OUaqw+7MiPPnrBjdLca2bgMGuHoaUdz
VK1HO1FbLK29qT9lKgd2l/1+ojQ87JOLhxgg0Jk2z8VyXvdJWRLPqWhbd8fYqAIK/8YBQtec2KNP
WsG4LiIl0ULRtAXENwH4kmD/OPbfIsb5zUVbVA6gmz4ZjA1rCYa8yClm0jpKttzkC5Lai1Rb9cW1
o1jcY3kS2lneKjaeUbLwhNVjC/+s12tYASm4U8SOtYQQMPAAzJ4+gWyy8jG5bitojamIn3JtEjjZ
G/3Rzis32poaRLQgM3KNtSHlHSA3Uw/LDz3GiJvbSMnb4i4XhvQeKRdL452T87j6U8VRxC8qQ781
dKif8BQik2LDyDMwCSeSnBdhwCgLnYY+PGLmoo/CUlZZeRWXQ50/2mVu6Dvh5e5y7sTYxu6Trq7W
ZFbNW1IkwAtCwZjQ5UbMZBd4CYRf4BYZQSw5c5c/rww2O8i6oT+aSjyNB2rxVGvjuanabrDlkAb0
4G6IPeWiS/VDMu2nJ70fiq9j4jhvDQxt+TqJUcMANWAl2ND8Ry0rNIeGTUJd2NYDywbtILjzc9W7
YbVqAZkVRjwda55RY3WfZyQU+qmDfUzoX0aPemPTdae4vapxs7sUEaaYV+VunfMPt0Iz6+RLUUed
eQATW3NLF25vFhsXOmlxR5KookayTVzCNsWSpdWFJOAijm0tvZwqUxNSxLC45hxBesga+VgqXdaJ
wMOf7g0+vaba8NLR+9d+tbq4jW9TgHHtqwElm0cojRLrEqiD+2ZW0cDLXvU665hi20j9MiNtdpjt
QUk3UcWyvCN3IgSOAdvlGw7KakqbB3ZGQJ+I95QDaESK5807U4A+upJgB9RHuxdt/GXim+7xIDcj
JlJzabQt48Vk2GW41UGvGn3+ONq6Od/Og1EqIR8/a74xbe0o4xWz2R+sVG/Ug6q4GJ2rsgdHpc2O
cbTadG6f6mRBk9MpoZe+xTT+LKMjz92XlMSmMD+8sgmydiA4yCKhDntJB4oRam6q1VctZH2WoHrk
dx60ZseD6SdqXyovRSGUcaclTTxuFZUrnJs6dNgt58pcuxBaCiuROqsCk/KgZvoWGwqhpSIm63WN
aVvoDwMpjUsCP5VD2alld68EIIfx0oznCrXFASpCIEjHP+IX7ah3205xau3aKbPM3amd6X1VOmJ4
D040jhTY2/UK8yD4QiqS1xOKqALgw1Tw+drgbH1qgV31K0DdUXmijjXlVToX8/37Zvp/Jtz/w8zx
07nil6b5s7dy/vrBf7v++b/9tyZOWqxxDFN0DLWr4+o//luS5B5ur1VxxaIE2ZTj8T95cesvFY8F
QztzHcIwhkGE+I/9lop5YE7rP2cIysmFWcYf2G9POl8Y4jMb5MiHnPhOhzodoUHRIAFCD5w1lZGm
P01aNtmpbyRdNz55U15bt17UjbBahj578+bZoN6UvIdyHlVKNPIwuovi7cj29nRjC4wB8/NPX+X1
32fQnzEZH0/df/+AHI/eO8cxc532TVAoXNWR6L9P69l3YygR4gUlT7DctKmvnU/UnxOVacVHoC4Z
hgvLm7O3u44gfhIHh2WS0uwREdJYi0MTuN1DTQ33JyrM766CxoSGwKjGoJD641WSZMawr5fE2mb2
OKLI2kNeOsMnJPyTccn7Z8Hlx6hkFR9dR/94FVetvNjRyfPXWpFth3pUL70p6felTTxVJIq3ARrz
Zrbx/MnH+/grY1DOl4jAhMWVkTPExvXj//QlNg37vdGkfXYe43w3a/N4kCx6W22WzZ8JJX9fip4H
RGOTHeepA2opp9pqFpn5loa7u6dbgiRi83VUlh+q8YeV8HwwFGPWAuxW1AowtDy5O7yCnFAGVMBH
g3zszEbduGb7RrRn+eRjnYiQ64Xw1q/YDzYZq23t4zeYqUIwNU8AoRN1CfUsLTalOZqAfsoxYIhY
nnkymj+Zx/5yV7poW3gF8Puh+3NjfrwoofM0m3IoWmKUTrFZxrr/ofUZE65/f6J/ex1cu+sglr9P
dTQAippnZ1wHHFD1ZEUkDuO0zr79+1XerQY/SVrrd4gkiDeFv5BV39HYP92FFkcXvdPZ8ppZB7wJ
5KOfeYO5S2NxV0vzAqhumGfmrgXB1BA453bZwwM4LGp1MXtgLIgSXgLUuv73n+t3n16jApNRDqYS
8M4fv2XCpCU5RXYS2WKVB83igCUG4pH/fpVfHkE+PMZsh0UdzvivruUlowDZ5DsuRjnCB9YQL32r
besqyEFH/0O6/a/TthO98v27RnnlsXfW14lxcuuYXiQUN6M2WcliZYvX90Ub3LPWtY7AOD4ruPz9
xbC3odqhVJ5a262Kxluz4WLk+sp9sajdjZZWpu0LhWpZEvbNZ7fSr4+jzlOo0dnoMrbkoh9/Z5E1
ZXKEVeEP3thc0hz+1Gru0aPLkW56GzVtB8U89WZ/avVwieolNKjtcIamYQyutCRa+GmpOnlIlOqz
oMSv9xOiN2o+Niym0+T7Pv5sJHQAwrjgNvq4131+JBVrcDEf/vR+4ioEQQxKKy0muCe/YBorE0T+
FXbWqoAAJsJdUzhkeTTuYlw43idLxOnsjBuK6yFH8+tlNeCL//ipDCY9Df5P+rlV2RbHYbCx3FRU
DvwwZWWiERhx/JRZMYgWFKzYRXV0gb8nmQn9OxqrT6T/333JBsR+Nlwq45NTKznlHbRIST5+Iby+
3Y/D0k+g3sGtf/LBP7vQyc4AzFxicdpEr2qyfF+xTdhomvxsdfhlZ8C3y8sZrQJrAXPKk3tG70bd
tAe+3ZICHA3KhsF5tIsM+2Ek8Z7uOw4z8wE5WU5+1FTQZP/8bsKlygibXgIWp5PfbqXlhE8Bv/nC
UZZwXnPbRex0oVcPnznZie9wq3x4D6xvAX5nqxmABpJTS5raGnSzGGighJkpw821gcpOU3ptweII
mW6tPvHudHM9rUWoFFAWJhrteDtBy/uuRZp7nxZY4F2fisGhA5hfVwu030oZ3Oob+/umfMXp3TuX
nsQYDdY4SSgoYb/FhFJkSxM9d/Xca0eUkQq5QBVjFHCmm8SNQm6yCHqZI2klU8qLByR/Kwu4CktU
7lRZ0yiPloRAGWqztUASgDF0mdQTal2f8TMFyjKsaGacy91mmGyCoqOcjF3heooSgJdIv8dKDIKg
bJXYPjMqKsuIkhZdwo/AeX3XeisbuivKyvZ1YzYGmO3I1yEKRVfspOfK5shzbr2wITKKcyFzqe8K
20l73wC16FCxZQxjTmD8HcWX/APmS+JUh9MnyadC7Uv+ZvhheV6Jfhm8S/h+Y54IaH9DUgyw/2ZP
o2+BWjvpwgV0lVj2B6eKuq9mY3TXdZGnN45L2DVoUcCGMJOEI4gqmzXsgVxbvghPNCBN8V06QU+Z
4svQFcV3KZV6QCsVWh22M+JsMIyRdy0WJ3pOi0zj7d9X8Fl6nrb0qINncA/gUl2xcZkf2mHK4CEN
TQg0ydGOjPSZsRwsrKVkE5XQqzAzhBnYB8ondTQbYE9xrjy3BhqVE7p8bTaygmcpfMHML47RGJeK
6TuRYl7HoLYR2ws4mXBJ2GaFfT1ldpi5ES4qqDZ0y0JyqtH9jfhrI4p2BgsUEatHO9SSjRfnaX2W
DPX8gOCOUydiqjuETH/MfQxuJfJRFynkhAI2NjziotBUKDG1NiFr2qQss6SfbhNZ0jKmaLN7BY/D
u0GVmaztItRFdLxe46kNoVPWOaiUsSaRnTk0ucH5XhQ5lWyn3LjlwjnS3K5wRvkYrwFmYCZdfaMQ
tlDAmdjyvG1NLw3ZD2nOXQkWUL0diT/T4YGM6e1qU1tyUOFdPJQPYFloG9DiTv0i3MmWG1dnLLfj
JGo78dE0Ifu7Z+Vgt0p6yHhVpQdONKW9hzaGRWoE0VnsEPoJYitq9m3Usi65QInyJCH2nFYMQKru
ZaK1+cgnUmAVxBVKEPKQhr2XmAbNKGBzIwUHWZu8WXNO0ovixcnDqMEZy58mq1XDTM+0HByuuXh+
BQ41WiMydhQKUK5W4Omd2m+x2FITYSOdE6yP3fV/SeiR/DSFbyU3nNZFPHCTOYX1WExij2ymm6He
Im9iUQJO09D8m4QDBhYJN8BrrzjLVd5mLSmjOq+SSI8NOfzch+Wbn9s4gyK/K2P6uCNYkkCgSgZL
HC5TVMwoKWei31PqKsj53fJV8xbrMZ81c9xMSKeHNDZ0PcRcl4lQU5X6GRlx9J7F0iztoxllQIg6
PRKvTQ499HlYpK3vbMZr3lklK8s4km6oYbc4TiG30qaM05d5YbzQI5Nr26ZeeNcABWqUMKKf73V1
KQ67Yk7Uvc6po9zUGelxPo6wLZ9vif7OVmYQQNgFOARbEFZs3+GBnlHj+jnx3axFhK7tlMItrTKf
cq/PfqxFXy6zvX7pg7hhLgcDWiueoIktBQBoOLZBYZSsEsxT22SDaA38CyrvJOB1VEUHP0RYtzGx
BjvIbYO5nQ3cgez6SMVnMMxxkp9R89vMXzpbw0sfuEXXmDtdT8oaL0qXSI05nFQlFIGcsPvIAPNK
WRwtDmKes0U8jDamOrFn088mdtOkvaz5LTIL7rvuzckiSz4XSW11ja8NUktm7kV6prY9e/n+ehpi
MMdMlV8IImLknyKrRC63GiGOCQJsyYqTT/OmTCs1rQOJW1OZAmngf7NCDiJjbMIFYiz6T3n6/3S/
/2N38tPG5hfd7+IraZru7YPyt/4X/yh/8CB5RHEA42fD1rb2If2TvEffWze4KgLT+7aaLcv/J0Xq
f3FefU/UYvhmT8+/+4/0p+l/eehgeCLQwfi3ECb/QPo7OUat+2sHHy2+ZPzefNKTrabSaCjdYnLB
AnvJLiPxf97bidjiuXtlXPJZZPdkZ8vlUPE4PqxBCjKupxW2Jm0azG2J53ZtpGPisms/ssCC/fQL
+I1aeFJ4tX6dXAaYLkor7mumrx8PDkmuLIC0O8/XmNdsOILFRxExzDX4WGdzFgtYbm3Z+orUU5+j
8XDJyVgP//2neL/KT3vO959iVaRWnxof99SRhI1D7acaGnxRy+pbRkfDDQ1VC8OfHzDmrO8tjRaQ
GfP2WNg6/G6NCp1Moa2Xxl5RX9uO0F8saIu+VhB22WVROrzJochveguDQm9hR1uqTpwTHIFEo1a5
dgbrR7MDpxU+4PoIvOYkzUM8DJMRSAWXSpOokdhkKsYFyJbda2/lVgKp0eH6GNS3Vaz3L0wnx5dF
ztemV0eXdp2zyOVJtfXcYrxzFL0MNF60YQGWG2YXb/x/Eh3/W0sAefAA/nfs7Pkb5RxJ9WEtWf+L
v9cS3fsLoR4Zi6gxzyuS7n/WEt1hLUFHI/O3yvjeT505iu7+hb6G1xoNFlvSezj5P2uJof5FUAA3
PQn6Nf34R0sJf/xkNaGZnQQYWQ60H1Qg/BEfn7vWmRn/Tw5bkH4Ywibj7dnjpfTBnIYC98hlXchb
zYQrPw/Umqg65cxVf1SN5oUJ4SGyh33TEqiy1KTfWWLY6hIEdwXqKmicKQny1At7z7tJMZAI7zFq
vlZRHcTwsxoiIzPgdfxNj/h3YBOa3eWgpncwhLorBfCNQ2lW4Dnf3cZ4HQpd5bnPt1HRXcs0Pwxd
9sKcdAmBQ7Z+bvbTQ9mVuPoMSwb43x4iEKuJQ4dcisXKL4fxyiiTs6YzKEIzq3Ng5ztbaa9pzx0D
O6HsAZ7doeQIXw1s6GpTJJza6NdL+vbNgu43D9NGZOiSbUo5nDL8aCZ73OY5bdrx8i0T+RWpsMJX
8OAdSU6FlpO94LHsQxsKp5OUP5QFMi/W4icpi+ue6U3gqVS3Wt6rlZ6DnjykycOkNMNLplpN4HRu
4/cWAWQOpHqQg2kMBgpoSLPFtXJXZjmfafInMpz+qDm3rqCMtm6zJqD1pw5Q15/svAu7fDIZ85Rh
bhhFaGAyMVqtxYjQXpXpeANH/AqKTLDgQWFHdiE8imSLqnxeJDtlr56OnqC7gsnkhVVFLCNSgjZQ
qnrjCpiSOHuz3eIUN0lWb3KR7wYX6SFebswovzBkcal4xrGVCBEOdkPZZ7fxzNqjxEq1ZewcjKbi
vCpTdK049nFyXGAoDX/YXYfxRjc3OyWn0W9AHmCxLVrljGfF7zVXxbMGm7TIL/NsCjSj7q9LaTCO
T5UvQnqQ2iJ45fRIlDvCPA+KGZ+ZovrSyIWuOXTGNJ/UwJoM7YcS1brfz/YIaNRz8E7M0UNK+REF
j0m8BXpnHPR5PPZZtmzyCSQvNRdpMOO0DzJrakLB7sy222spox8wmS9AHj+WopThu9w1WYIuvwbn
mZls9cFxoBS381ZBmQyyxrugfmg/p14RWp1zTGir8ru5v9QsyG+KmnOaXzTzGuffV5PN/5YuB7KH
VLptKUB5EkiSvFVjdOiUza6SwOvq5ZPMvXtVyS+cPJk5zKiSR1CfLilKofsDQ8zcZ89jrwmiDvAe
VaN+ELh5/EavLpmYOwFmyWLDIfWbkfUXtL/FPsUb2SalhcTLLnJzoMSdaoxDh2IcFD2WgsIcNX11
OFJOQYCobe0ZhFdVhCmHSt+Z8sFP3Px11Bhfl9iIgXcpVthl/Zkm03u21kPYjcW+aHIe8CSBQ8Xx
28mmVypczoeub/2EPrlt3SoYLYujM4HeUkD0aKn+DQvMTm9hRTQ9zVCYEQuuZe29dFoZAbNP38Em
ya9SPW82HDuCpLspI2XreS+Z1kzcCtlrPJ4PveGFOJyvExNvGtUZA4FAWZ73w1zAbMxWlqo+1HtD
aM25rdiAij0qnQC0tVtdBf2mJTnOxmF4ye163M6IT0/ggr8wXD2f4zkKTIxLPp5B67LG4BXMk1W+
Vj2HKxoqbTqvjOxg4lbExSr8yRsHCKxeCXm/uuLYfSGW+Nho7rQ3W5Awg1ZuuBHq69FTzuZ6OKNQ
5vviDHdZNj6s6SZZJFVYTMpbag/eJi3UCGJidBVTh2gu+tEc5rP2nVRpzX2ADyyoZtfgQpWyb6mL
9GdrHHcUnhUX+mwEwEghh8dpUFTjHu3sGtPKZVaRp9I4v+77MU0o+BzPess9tgD/wtrjXL946nlf
YFqAUOvrmCneMpKuEMbXQJTuZt9EqRdHYJqDr01T6C5yOsf2WO76AmGldcoxzFokDYMi63kov1hO
/izkLb7XfTkqaGsZILrczDfdEI8+AbL5LsoPS7Vqvb02dA+zrbcXSqwfy3GBaVsek3lsoeQawPkU
C07taJnjtk91i/dD4QRwsutXVbB8zjj0LoSdXCnIdXSrQKlU+yTZ1JSbrmWfV2PxlfIWunaqPsPx
MV/ms2l/Hfr6exp37Y4DoBGYnbWXnrZPKsYqnQrdlYJE/JYISvZxjKFqaumlkqYPi5XaG9S3I5au
A14fQiayxunHfhCLmU872hvIdgiicX7GMTk66Db9qRNgigB7VSCGcgMpObSb/iLt3Hu5utH66AzE
4XdVo+w39gJhdTD83OSijtU32eb3mhMtRCilteXoW25opi+2doLPM03KPkyHSGzpu916ZZ36bWug
V0xNv08SL90ash/wKo+35qA+T+myrXC/Bl4lvwpVAY2ksQCMeBy3Lc03F57HG2hYxufUiWq4v62m
7eC0MnnpXG50F5T4LBeLLXTP+be1kRVKZXnCtvvo2j2ltiPWaQtnE1BtfdrQjV3vQVkPQVJO5E2r
JPuWQsbemvhF+YNOQixoQhZsIgGz1U77b2piFIdlBm2qJGb/CNp2frDmuXqevbK4UQU2MrjQobSu
rHg7W1aD+XQK6kH9YijmY1GK9g5nILRX57HkgH+okOtgCZsDGyRMjBXVcltFOB2NccAX2zF68Vp6
PZ26NukTHCkzbZJt61XHifpThgNvY2sb52jTY7goVhMOs/U1y7zdUDrWoeAs8KWJu0d9tnmXObcR
/qpuHIxHMyZ8YUnlgslFCRWwKY+jRpWEwWEwrFvelrmouwP1J1v6YfwJJGFUxVeYH4+Jpx76iQlT
oVFLrwnfKpt9xxqvqwNmaWrnnOq8oHkmS7Gp53jh0uYc7LJf0mNfNLBkxxYqYKS125wKm6B16/0s
tLvCo3a2L8a1R4cWlGgarzqMfkm3Po82xZzwE8XcBGpjQ1x0eGdW52oPijymu4u6o9qLruATf4l1
42VGX/cwQxa5PFAJtE1N877NOfxpSEIUH4QeKGEbEC9dy45PaHWTJ9qlxji0xNlv5UqYUQoFlfpN
b/NdpZ+Xqhuucz3KEME/x3vTuo7L9DXX67OltSEnEjAcqGGqaQqvnCJ0lHhXRP0+Sutj1ei7HKw6
265tb9tHpevcneYBdkUFFls6jZwwMpdbUdqXRjVUvijGZkd5yn0F24OfZLQgr/b9vunHB+iPemji
lubFbl/1lOHWlvotduwzTeV9RvHZj2EYL1KKirbWCEG+bJl0xAcj1a+4qdnypZSoL4oPAHQ7VjY1
guZ+LYRAg/om21vQIV9q0w5pEAhr40tV5c9DHT+CSt/VnbsdPHlY6KcqYuUA4vKyweM9kVMICabq
4TQi2NUqNQVtQ/GUnH9Uwn2ycl5VrA3Cbp4rR76ZanRmjQBPo+q8TfPdqPc7JTV3idB9K4UCT4Hm
MNIOC8RzMIfnpdl7tJRVTcxuXm6Nwjs3xCVh25dh1s/b+Fw1b0nj31STd9YDMiCxsXUZ88hEnttg
NZsIzHOisZBVkzyTJnsbehMuemIaNntd8hokDTnYhlZdftMbfY+oHNbiolvqKFBjgtKeS50xvRnC
n1X7Rym4sdlNm+ez7bCj8i6aprqqDHlD4fKW9ePCtvkDwr22JtwT8pb26YmahhXbnV8BVOqo4NEv
1HQOO4nHcFR4mTQQ3jFJJAdvfgYdvY3s/DFN8wuTjSrdwmeO7jykZnJfl+YaGkjjzayBWtN4aaX9
dYV3OY2tPBwqo+eVQNtHbxBeeR2IPbgkO5aJkBIUZV9O3qEvvYfOZvPSdP1xlup20g256w3lZjC0
+6aGmm+fT7b3yp2UhkUnbnXUcQA8SUQ7UR5vxmT8ViaLt3FrsdWpcLoo59rYkcjeL5N+mWXq9WhD
3G5RaIkVoIr3I+5+581O8VrKfn5IFW89UeDq5DWGgToYBu95Yq+U8SpTS+UcG1SwTPeIartaAZJr
eWkb2OZwW6bDCji8auARo1ScgSH2EzrqfCrYhN9PFpXKEUAN+3kYroA6Xs6xvDAU94uHj1hI0jbQ
UzWWPd4ZhJt7vb7vl2/C/ppZyttinKUKkG97A2yQEmyR3MyztW+X/qJqyOBhQ/4+VekFTP+HAt5j
YJnzRtAaTiNGkETKpQWojTzCETV7M6f1D0+rbqZ42FT1E9DUN/TmfZGVZzHe3stYg5Y+Rlc1cjdZ
NePIS5vT2uLrXZqEIuPvKdqmWn/QQKeni/29bOCLJW11ULBPB3Re6YEythTEKbtUXzak/vdSyhea
uB9lbaOt0fBsQenauIhcgcKrIS/GgzLGl5ZkS7ooLDYGx3Q/bTG2YvBxg6gc6VCVmNHGAQh2Uv9Q
shX/GxFdLdVb3B3uxtFYzVNn6EKnG42DNtKhkjpVwLjrLqqT57oQbLaG/jzW9Mv/x96ZLMeNpFv6
Va71HmmYB7PuXiAGBudBpEhqAxMlCnCMDndMjjfq5+gX6w+ZdaskVd7M1rLNelNlmUoRjAiEw/0/
53xH9v3HaUXdXLx2vsAcne0yE3z0m9XsxgpOveeVbwPVA50FNL8dqs+FC/Ucmm5/xs70aZpMRCFr
j52fSt3RUi9T1r82VQvyHClzpwsC19Fcfmk4tO4UotIFNuToSO3AmIo4fMvn7gH4OEGeMb5TJShq
9AsJ7VzfuvZ4vebhDREcRKwSbYHOM75Reg0OGSo4PRuJTtETX62QZcDSfnOK4mI+K32iIJ1e1jPq
Zusj6S9Yy7KhFT5Z5h2mpvYCvhOWBCOyZ4dUWNFDteN8vGw/bbytWIkBy7NBdlVx5MOZUmUFWUoE
QtLPCxnc88fLOmMHb6n8vi6H3TK7Dy2ttEWYHDKhZVoH84Hiyncvcu5qtR6zunN2JspqJiAY7mmO
ydpr8ugcJvrS20cxossymeEIYCPZhZ2IPtDhjvyBhMf6cG5cigvKnN3K0i13Q1Yxswmn7Ep0DQq5
Jy330h/b9igb2aP44TamTtg5JyXITqnv609ZvDTnoUWbTLR8IWqzi+3yaMg8iyp66az4arY4KGn3
Igzg2/Os9Uzzqcjs+ASfqGKdLsFEL+70qRHzx6xszy0/5Oieexcr5BOIHT5FPhSRT9zmS+tesjWt
05C1aq8asavQd6Xlw9lnhYuc7nF0pJ0cDPlFtn1WgTlcNlbEycPJePgFhK1p9zxGrSM+O/UCo6+a
6rOEs/VZPjCDQU6cd8iqRXYuyhobnL1OJHQI1DBm9bbVI7ss8+zaaNhDis74HZKvYl/nfhyz4m1M
0M8W5xJ7/o3PnRjr4nPOrdZG1iO01GiPh59qB0lzYXssWpUD93cOwVZsnGHSR3P3TyUtjOhSldox
MMf3N6bumJ9CZ75EFAcpnZijdCwaATrG513QXjqOd1OyVWvc9kLN4h3X/0H400UCo39qiku/f6vD
7Ile9ruJsAnetOMYuxeRGilCQvYcffyuk/6UJWIHEe1NVfNNXxeXtXnNoxFLvbn3/Px2MdULUZ8r
WfWngE1bCOWzScQFzIr7mAmzRxmgpo5131rzFfbPO4+iR6nHu3x67pfyoZQxcN91PQSxfGGq4J9H
bIk3RVTziLV8RgShlx/rfHCOdJGIK8DYF3PW34wk4hqCe9fZMt3WbnLP13JfhPoRX1XNckY8gWyZ
Nz7PRU9jpe4uRSseqoUayglN/WM/Kvswduse8SxPBfWOnqVeQYmQM7NYdzvnyiptWOU8p5iFJ5fg
8J8mXEW7tZ/pmyjEfebJAnoLw3ZKoG6GCfHAGdcP9LeQJqSIsqKyBbL5bb5k0c7tXHaXq094S/Uv
eQVaJnWdByvRih1R/dGleWhYe0YQtWT7PibHikLGKnc8dijFN12p7jyz5+QaEJ1hlFN647Gs4pMS
1R1BCB6LMYfd8ai7+KOfr08UrpITrRpzma3RuZcX1wyGEtLxRciDwaPLInJKcebabHJcFN7xEOT5
ebFSGUns6kPeLh9KUb+glfz/cf5/VsKhQv/lOF+8vSvxYyhg+xt/jPOt6DcG+VglIxvvMjb/fzVG
W47zG5ZtTlhcAdsBwuE/xUHG+STCN9yOvZkR482H+I95vv8bfuuNdboZeBGekl9KBfwBxP6XgBVA
LaLD2SaUAMmSX/VnCCNPN5+I2LpT2qP3NbKAWoKbikNrl/Viwc/CM5RqKwxREVUOGcmxnuD4Hd14
MqDzt6cpJ/ZmeifCLGuO2bja02ZOoLp9XjMcFNUqi2VPYtO+aikAYkgBROihoMKFzXarGZkmY75a
0JiFOpsoDeH0C7QzS2ur6pL9FE8Kt1YeW+/EnfkOyjEnmQxcg/BVvc4XRA0XQIt9RDZsrJ2tLEhP
krOdayWXMAm859obrGcE/MI5+TIvH/HdNO9h20XnZDe3qJplH5pZlqfF21R1Kq5oWhqGVeyBeZcf
lC1b6snYi/BljOfXoardi4nAG0+ZckSO6LJo+pQLHyiyz8o5nmUCZZecWbtJFLpLvmXam56WyAqC
y66f/eM4K7PSCRWKcCc6l8VCBYbZ3mDr+EPEqC1PmVdkLg0onnqgstf73GLfOtdsPOyLbRrxmTXP
IiJW1dZVOxuJ7Rkm1vNSj6I9E7qmqsAIwtyUP+Q+S1TpTZd5r+J+P4zu+Fq6zN+qXrUhlqAiXvfD
FMk7fODkiLtmnTlDR2N5VspojlnYnT3ElvmBCtf4Ml+j4ZW5tSRNNcWM/HUsKODJ4k196NnEkliV
gXvNIdq56RMRebvAJNibIFSq25COy2A/l95wyWi0ekGTVPWeUUjUXUy8uA+D3ywmRXNpGMsZmWPO
LmonTl1fArSmZm+5rfkRYRoH2n8Pl+QzqWkoW3lVMt1AoZ8ZP+PruJ2hKIl95ijA5XGyfp1ss9yD
oPfHs6YLkuZS5HKQZ+7c5IcwzvudJxVhdB/nv/eAXt2+t9p0XwtrmLPzKbQ5pmQ42PZDaMpbK+zo
JFSGzd1OYxxxT0gZ3ilr65LeW2pJrr1Vju25kajPh7HOQxb8OTDPiZgCNoB0SLc722naZ0O8uNu5
vUXyyy3c/EnjLlFHNtbRYzPQKHiUAC5wwCyWeXVAYXN6YvMH4hHP4I3ndoJTb9Pxedut090GTQab
LqcLW7PXWONPnKSwz3GfV/MBdGI4XRuHEtFdKyKFjFE57LmnfuzjfaiqujhCmW2ZgM7jdIxLfvAh
6pO13uqMkE22ZFG1E+5UJKkp14xGmDES9Z6qGHa0NF1lj4tnN98cknDeEYuA6VM7H62XgU49i9Rj
h4mp10PkIB4GbsfoaU5eOrdiZl4YBtup7cwO92GvHzplnGvVJtFr5g7IVm2SZDCsK2XhgMvk8o2W
H5tOvrVmwxa4jXWnexuvYuZssHA/D5jHtC1Ovc5iyrLpIpipnMGyPpe4jJDu8Mby48ht7dagDq8h
8yzodxlg4ZOs2L/vTFFHQdr742mFWtXslR92dKrNa/eYwCEIDsbXUl+AoSy/hWQLMNZh6WAClmWG
LPpS2w+Jmxef48xl9UmDNcDrRToPxyBWAnqT5VQJ/TAN1SiOQxcjSQ2F69/0WOmi+zis2PQlysT4
y1lX4sPk6+w4UFSOlylSvU0atCYKQ92LemmaXF2EejZ8d7p2vqW3xr4RavMZxOg8aGGEX99wZQyv
08IWnQM7Hz+fWjfvq3AJ+LKFs/0lhhoTHebFJP2DcN1K7cvCXj/W9WS/NGSm6aTOxgRZzKl6OlXI
HMvydp4Hz9w21lAb+pfgFe5JzDcEqcuIKkldr01MRLJObgmCk8XceV0u9QGfNe2BntVxDEfi4kC8
0mRdgxWYSnNFktMw79VKXkvdglTI+ZJ9Qlivxj3B1qC7wPYnP0pTkOpkgiOno2d5mnemg7BU7Dzs
u2Sc0SThggXQg/aNjsDeOHqJ7HOKm0b/2Kla75Gzh+pcJlX3qpLCvs9qynIuW7G0zr7QQvFlzWL3
0ZRT2JxK1q1rY3AP3rVrPKuzpJsqBnl5C3BAtjzz7KZS+VF11fIQLlgc09ae3GVbzueMaDizveU2
GoaMEGuEWXHajbqVt8G6qpl20NbHoxxX+s7ig6x34cSSZmRZZvtC6JEhmvOfsKVfsmHcyvf2w6De
34frz/K/b3/1SyeNEoAh/ueP/6j/+Of8vdssUj/8A7N0OnTvx3dlHt71WPNX/wiVbP/l/+0f/qOJ
99HI9//x39Cz2mH7abno2u/tEhsk57/2Vzz87/8lx7da9OP7f3wd/4NDS/6D2WL7239szpz4N+JP
ITsp2+Z/f3dg/eHbYmvm+Fu9LvFAF2T+5s/4h2/L+y0i28uygNnHcV1id//cmlm4vWD4kWKIAYFB
m/6lrRm9LT/62YkNsgGMoHDzI0O8Fj85nFwL5FKp5DEMzbL38g5uJbY+z7ta+rVvrya1VcbFq67q
w5ysVEws7qJeUC22SRqPhp70vxVT5GHoDtnP2Yj3OGexs/EBdGG3H0sDIqVKuuaDaUiPpospe6g/
2oiPbj3Oya7OeRofOnfmwedVRfYNuAQTWgOF6VFHdsfOoojG68FDraKqy1u90wj91TuL/M5MB3+h
QQ01eM1p/Ury5WMvoqQ5HyftmOeYNcxcQAW0FOpVl4f7XlB45TpdjYgWEE7dydJCfnBXlX3yB7HK
/Wb75fmOw0RiTQZbApigy6d0CZoCHbcNxHXCFIxmPHeUCreVYRA+jVb11jBf/WSHk2szpwrYjtDK
lHxcwcq+kM1uzTFfkuGmiluZpXhWHTymQ0ZVWKQ65j1+F57Py6YtdaKr74rOiUmo0qAQs23IXXFY
fRjMhxyJxU5FJ7JlF6yxfBQU9ilekjA+po6eZIE/VOuHWYjQ3rVtkB3Xmcb0w6x4MXvHqa3w4C1i
JPktR3UmWm/4pAXAgzQJ2+iOOjV1w2PSFfter1ZDDlwlDIr0XI0735a0dIqwLj+rRKF8hvl2TBdD
2O1UPU+GTXjkXbUekZYzZh1bsID4urtnAwgOymsTXK3KjvrmDFSBw2YuDsvyYVHTED6sTT+Lk5js
SZ+bkYT6OYhCbA0oKFVxyBOOyHvT1g47afKKHIJp1SVJLznh7kImX5jnWQflWRAKBqoBqQfrzAqE
PVxVOHqHK/ASdKwWYSiXvRMqxBgMgG2PPuwiCSNel2+xKV2ALfweIGGsRJactKm4OvAsmooTrJYe
u9ric5Zve6TpA/5dBugN5QrjFdXpibvTwkOd6pfayEMv1aJONAx25hhNJebcSQIjitN16HOLfli8
tOzCJDwRYyxdXjAqsZ5F0yPpFgLEVKrCMqcYR3KAexBjr8enoIZntV/kYObXRpQN9OV6GsRjbRVz
eV21mb5Y5mhi6ykGd7rJlzqZbxVQhvmc6YOOj/hwxoL7lRa1l8FNKv8bv7fVnSUGg8lecwMFR22M
I/ZR53byPpintt3ltnEFxg2zYLRhl4mtvsgHce6UsWxSRahn3TchFYMMhZsovq1bta7bAcPyLijx
45DFEMF2zorEBN+ioB3mvQ+TvTrYAXQp9kil9g5KNHV37JEIHPaRc8OEDvpAeZZ4uAZ38dos6jrP
JrvdAQGRzQ0PPVauLHcG9ytoj0WCy8zG4S5xRGDvRqjNxTHoaSk+DJkBCNPbYLkYfdc2kqk1hKjn
7fanrtdV4kSwqcdcUFN3d5rJiXU3rsPKc1pYLIpzredanuqhFQGwEavJLlQxTfFZu4LggvkQ9P4u
Gh2FPCActgKBV5CF6rS/oIJ2tfA/+OVYcVbDFRPsNXutjwzW+HX49PlLbaTji2xpJ0ZRTL9eKzdS
33qTBd9MtRA32c4JzyR1uXqD9i33VjEpEoJ2BghkdBpKoKkdlxnrm82fTvhA8dmIoeKT8Pvk0Gdx
XR9xcwy3bjA4E5hZGd0U02p/lX7Q9afGVJKawKwsVNrNkXh33D66qShphfINiP2Zga/6NtirnZ00
NpRvZrGCb6XrYG6r0AmDtHU0laxNUXfPsaNjdxd0uvtKhzq3Tx1IvqSUCLNbGTNJwtrDYhBAOzE0
2dktXpwutM2O7y/J0nLJAaWJYJUmtb0xjs/dkUQMIlWgxLnCrjEe1zZbPs42w4Er2gPJ4A747c/m
QEEXmBQ1fzseGJbce5nvvQR2UHnWiVMQnuKUIxiNJ007dlcj516XUcLCkcdn40WTrd1MTw0RyHcx
+5W9xypnHqZI9yqld5Uyzjwb7ceiCILzMHODHnKVlSUnABvZ9eT63lc1UnqbGocjXKqcQbdE4crF
IM5Cs8cdXQ9XbhcGGFUSzHbHQsfdDU2JLo3AgfEeIdErsZs8F9Nx64KI3eGRUldAW5BcR6KY98oF
9HA2iGRMUvCRyC2tWTxmwYvntZd9lhRVipHMfey5PKOQhmYohAzjXmb5Ms0pyRMtdmNeQVS2rWZ9
lI7Q93G9hM+lxaSfaIWKLshhNkOaeROWrpaTONW2S/7JZS3n815UvRkA+5BjQ9KThwi9oX5cbVVt
WmlcHrH1qtcBENv1nMz0GXt1VnHm6NtnOTTzc1tb7otlL8iSdLljOwx7naMmJIBTMHVk0WGisIgO
XqGaJ2dAeUg9p4JvpOKGJvsKdMo5IkxHj6RvLNvyd/5U2nXqRn3I2iZdkx/k2gSAj8LSDXe960Vf
XernUSnncLpnnq4fZRmQz2EDxLEyLGTZpGU8x7dsAgZ1opN8cneccXm8yXjdCjZtJ7N3jjtGN+PS
+YQ3F6EeiLF0b9UYey0j5AUHoPC8HiLOBNMplU2XldxX0UIeEgLcsz+36kvdbh+lr3xxRzQUZFJO
Iz3CfyeWhwju5ZtLG+sTDlUBsC4W/XYuFxLzVbK63hmRxO6mqz3eWd1T0yY52GLXBHP0CfJQ8rbi
xH5EaQ0unWLxPtJIN1Z7f6m7r0HkNnZK9I2DtewWQEkuP7g/hkndWWmtAv+Zusmy38dtvn3InB9P
HfkTa8d4X0Nh2x4cu9KZ9BcRRRSEu0vHiB/ULUbWuuRYevJjvzeHgdJbIl72sHywBBVQSHpNOe0t
v5zuehcM3YH7KX8PgjE3F7WZileylCTkLSiWE7M3q2IjaEws8B9Cg01HOy6+6KnpqFJWln83zIvN
rY+aTDeNRWDluIIYKkm5kM1nclHrEh1mXUEI8jC66KRlUfE9yzUmjNRVB6eXxNqyOinvOjm4uGW3
nuqdvT1OU7sNaApiwoQ9iCP75ciUYUYlsQTpl9XAy1Fz7xPQiUheHatmWrLUy3IMYYGq3WrvBbLG
4dV2ACr8DkdS0kb1wVRVdkdReKEZ/a25n8ZdqHt2IQKxhGdt/mJZufcNk/LS7G27xLHrWiW/zpJb
zRMbv/m2ZVswcZoezDVzfOVj3fCwLrqZB93RFL3X7JB923qbbGZowo3JrVSquf0s6rFvzv3Rm3H2
1DqeCYPF0SfMMf5H8mMj5LSCcRZxQ3BH+wVH3CEp2q7eN3ldzTs9aKJqylngFeKxumnKccyINAnz
gEcLvFOdAHejGXp6iTrN48Mn2unuDGM5TtcMi5ad4EiKPYwAabePdNjcAfAQX2K/CV6phVrmVLNn
8FGq7W2fnZO7PJBHKnTK7e+7hMISdU9PVYU/jskHyCsG3j7ogT68z3URvQIIJPvZ22Hx1S6g3OAY
n9Ynxy66p1Xns4+rNGBoRq2hHaDSKPm1EtGITc/MPISSqavAHdV57KVgSD2U7Lgyn0qqIFpmKS3i
FPpeCG8/aBsSXTzWcFHZZC44nlQ3C8ER0mZ0D+NTCIt6RRPElbjLAGZ9kRjDxhRswfQy9Jponykd
+WUeAE6mc19h8VCD260HxQMO1ckaZ3yGfRwTB10kXuxMUXTPHNK2njuQUeGDDnTxppJm+mTWOb+L
B1Ot90G44d3adZ6h3mVAJfejnYxs14MB+GYyZLApRCsdnm4qwWJs+9mV4kDsoQWG9oUOYkYMWbso
KiG8VY17APL5PSCMAAUr7+py58yI40Iu9nvhGhiejJ5wU9VrvlwN1si6oismOmlmvPl6AORSH4m8
6Q9laMQX0TocSkxWzx9DqcZnqED9mzstlpVCbWONYkyEI2scqg+6q4FXQNFiqOf1U/Vcri0HImur
tieiXCT3hATdG4OcgXofLnpHJskJztwhnl4ZBVYzaLi+ztHBctFvQ8fuue9XMnkwSYu3pOPMkFpi
DEAVmgRf4xT4w+dGC/FmFVgItE4GJDa1CqSBbQ45RkF55aicEyH/un1o4kp+4nhTY8yP5/E2UL5+
SUp8S/a+TfhqvIwTfkseAxzfcNE3SqFFNtVTtSThE85S680m4il3sRbBy4pR2uIA7HLbmyVey2Pu
F+MDo52ZND3bnWszN823dV6WZwJ761u06Do7cKLX70T7+/nIjYXwRyx0SPt6wmQBN4NwQa59cqhY
S6eXuk+6Tzadn9EuYue38VmLMT7GToNlQwUkBXiS8bg9rFjHngZMPPNNgrla7kpZJ/HF2AwCA/zM
VpRuoyI/2MJyvhIDpe0PRp9f3herQBJ3uynYFrBmQokGMEkyNORftHOM1QfepnOzEBvFZZEM3bMf
EGiCJESH80HbXv5FV5OjznxdVLdsil33Zhwy3uNsFLZ3yKqhWz/4RNFVmlAPxQAvHBR3iGsgZLgs
2+1OiZUvbhFKOnEkTI/xkodqeMj6lWwE/dBUfMY9G8VD465ddp2srfbSvhr8+AHoid7+o6XAPOqi
j0aYNEaL7AUafr3uZhV32cFb19x9FsEi7nIZGxy61CwOzdXvY6RfGpVdiy+KNeTb8ONc7PdZ17+G
Zv+vDdScEH3xv56oXXfr5+ZtG6h9P4X7/S/9IwBp/8bEi5gj1b4bN2QTEf8YpBE+cuF6hNBRI/7v
dyjaPwOQW2HxNuRiEUaH+10a/YfIabnhb3FIWIl+GsIkDnGjXwlAboOyf2mc/BiP4Rq4Iy+kapYx
HxPA7zFVNlNnKw+2Bch2rJQoSXDVjHF534c6/rsuyp/jUdu1HEoNArKABDd/br6oCIVMupYzU6Qp
41tCMTnqFHSBLxq04qUXV7lMv/s0/iQK+VPgcnt5ZJRQkJGXbT6Bn6A1QRU3wLxxOtKKjnsaKjPh
wkL8DRjmT14Yz7LEJf7lguP5mbJUs//tMyLzaZEnbXEeBYQQQzsOCMC7bczDKGg5Tf71K/uTDy4m
04Y4zXEq4nb48YMrWAFZGDf06WgSIM+mYXcDMR+JORp/lTa0vY0JETmCnJss/7MSXmZ4o10Q4OnE
TP6GeVjwlV1ifyK5JS+o10n+jn3zM5wFjA9z3YhBMbcJ3x9Qgt/fltyQNtubDoLIXFza2ryRFpKX
4xh81GWQXDVteFn0+vDXb+nPN8t20RhfAeQkrhn8zPcphmzpwqUkBwbXE70CGLlmCPI3N8u/XyVm
qB7hkqPr1gXu8+NLm3qsWKtdk5dx5HSDj0xc9zp6++uX8vPd4RG3ppmcUXbMmJyY9I8XWUwbr1Ix
iJCBo56SuTJ3lRt259oZ/y7T/CeXAuvIF5oK8+DfX4/287IoEXDZiIPM2NVsIomBeGZ+8ZhJ/2KJ
FZgclELWq+3JD7rn53rHWXR902ms3xaQkFOZmOy5kNP4rHq8x41jCon1gDzaX7+dP3/Bf78q6VJ6
e3lT/U3z+P52zIew72VcrGnthMO9yNblsoyT9sqT2CmoJmJ//tcX/JObBJYMfDSWSZslfvvz77ht
0Dv62G7wB4us51wjvOwUR+YXS3t+fzNJ5wPfZH1k/vJT+l0ETNZEI1e2JAT3hpKkHseCvytv+pM3
j3A9apBHPpZnHQ6g719LVq9RsdqaUxAb5rOuCqwb/DPRhSui/hvgkv5v4HL/vnZswKyE9WN7YWDm
frweccKw6WS/pgRNT7zLE0JQ0qfdML7IxkGKViQ5lfM37RF/8jVIGJR5+I6wH/G9+/Gq2FrcRrVk
oTjbRByMgu7YRWFywlw3Pv3izbGtUaSPaeKKgVdF26/y3c3Rh9IaAdgB0Yk9fT2vVHIj55e/egvG
ZKYpSaG1h9w0vfA/XmW1GEH7RO8JnkBHTRGKobQMg/PhF1/Mtkph5eIu5wnN3fjjZco+Fkk8VJhA
Qomdck5intCEkH/xKgkbj4hD1faADiP7py9w4sb0u/jc5ElfwpKcMswpQG/2f32Vf7sH+MZSFk1D
FSsh/VQ/XcUEjjvFMY6NyI8tZJF1vaMwC2dxqMvjX19qe/e/37dxQORS9DeDNA03j9yPb5tNW4Kh
URetJSi8NTXNaPt4aiAZHP76Qtvj6McLBZj0nGBbawFXbBLx9zebmuKxG9wVOVOGJDG92QzRSfjk
h3duZOZ1N7gGzl/YRzXZDn+p8PvOZbz88uvdCo+47wOagXg6//TW8n310JSiiCn7tOQXJgMVfQbj
T3Z/83r//TMMXdRtVo+NJhht2//vX6+VlfhFMC0yjO6Yc0OXT1dgOqccTfPxr9/af/8MQy5A8S5S
Obsc96flN1ydoFcN8Q09rfI2svwW2B0zlF++Cg1fHDIirsJav73g71YLQ+vj7NXg+EsmpAdoejgv
xrn4m7ctcX5+40hfRTZnCGyTPEzAKfx4nUCQ6p4A7OCjL4blUPP8ouMeN/LXKB4y9WpRkOJXzP7Z
n+4HIbMwovElo6Yo11XRfgiVjpojE7ee5dOyqFJR7mI5ezdrMEiKqlm/RgEzCNIKplLvFH9gt/Yz
H4O+EdpWH3JPT9ERbyHwobXslxaDXO5U6sJeiMUw9io8HDgXmtgb2Cm8XiYAwIb+4ic3LNK5ic97
t0zEfVks/nScdYw3bc/zrJ/ugyWjShXkVeIf1rYdnfsIsEKVOrIkFRfJKgHEVgYmOsNypwrmr1p+
DIrOPiPVRsaq59XJ28xPrOgVJr+pr22Gh2sKrS8KEIBDhvQ2oJ3kVInEae/WJOjMOcGlFUBe5jPv
dghSLVfst01D8jsi7JO2cym3tCPorDbFkZHxTK0CoErD4orgodNLVqDUkNaiFCqw/PuqQYmi1znr
70uKI5LUxzlA8Exq0nIVBSaEECsqSY9joN32xaWrxb7oBlSoJzeE8J4z0wcX8bku/E2FjFvs/2uO
ZJg6NjWD9EPE/XBS/hSRgXdIojBZnPNPVck0ZSfUwqB5a2d5sgthredxQq5i75vSL3bKpRHrLqIA
4iku3NqcujWuZySxyPu2UlRjg1yQa5KndUQsOUWyV2pPn0ZBWCEbi/t8JHm5ayJgV/uQuSjaXcNP
36B78F+tJpzR7qicW9GdQya3ZBZrPA0F7t+LFiru3UjEKXw0fqwNoqmP/2AbgM0JwXTqWP2c3BWe
/HGPGF1Yb5QrjL7HIAll8EaVfqMuZ8JT3kFa5aS+ioZaAOWZOMMDUWvgEiFSArZ37oh0dZkre8el
iQdFLUc/ijejAul5m9AYq+QQeHIgK1WFieXmew3tkJgqc/Q8mog5IYxHe1pB7Olr4nW4BPy4r5mr
9dhhgGBUA3DDo28858Zu4ragBSEvlgNOYQe1tEQFqey4Dc6yJBJ3cWP33ywdwthJOliUl/kM+25M
2WA33V3vWM7gc+TzvOnLhu3hUx2VlVjnybKG05sNTqw9y0mQDns36Ukw0kANP5KiTnTypFRM05S9
4jrATGst52oSNcG2QvT5PQ0REemBIZmS62UopD4r8qb7SofkMJ0VA9/hLwjGBfKw1beXw4qQf1Uv
9Goc51hO8blXVBgqDF+eeV8XwXRDGCvPL5cxHuqHuO5C/6ia0nUPNJD0LsrNhmpdCwWRLAMMhNst
qyYJgiT0UZm9qonPijLDlsBKyhMMqDpvg2US1Jiwy8LbrfHiI0BCezqL+JH+wdcWt72O6D6Ff71M
3WlwhZcj3+IJ3/la9hlNT1O+db1E1fs6RIINcEF1zKav+c4pGGfEmqDye31ecOJJTsJSjXcpdZP7
d2OSz+EzfJNRPMw24fHzMAaoeOZ2M+mXldqMgEj5kDz3wSCubZlY+AHgrb3bzqhzam1wSuLX8Fsi
eZmEMAL4LK5hdsQM+i27c7YPaASFMSUDdZ1VVzx2c1knhDWipKTvx21vqqWdCQlSA2FOyFbgY5DK
GSCWIQf+01wVToDAT9wek6JSL13E+JH3rG7u9ahamzhIbSHFV/0HFn7iejV0Wrhz7sSq0bZ6UKg9
Egm86hnxuzmwSfyCWaCPK1K5vDWZaxd8fohpR9yGNNsJoozxQQYlFXqI3yo++o7sif9AJs5eGPgD
JGWOXjhXXoJ16saZE3HesV74pw7cXElCDCX4dcjHgorscU1ew5oH586N4zn8Rg9WYeNjd9rhEp2Q
iDJ9NLO778e4sa5CHLQKjbGuw4t1dnRAZt0eyZJhpLIJRLX9ePDdkbpve5qcdV9kAxBV0uQW/KrE
oKHndjesJMhrkj2KqI2mVoUB+EU/5SCCllAGNJqQqCrPe9uGuJjXsDOeBoKaGGciP08gPOQh5glq
t9Z0YSi0NUphRz16LYObQ+XK6I1lrbevQ0gjxzEPfPg1UyzBfaCtkZ6MOj/6BJFzSnaL1djVhRnz
HABt4XTMOzCQLak0K69kRi7qwPYYUe6CqQvWQ6L8/IXgOqM0s8yVvcscArIpdgwc09Y8kznIFxdl
fXUkm0KZhOq9s9CLDr4wNXKc225G78SbT8ukobtOpnB7PBsVrABIPP4nQdHIh9IRJEobK+SrWNfK
upVWhiWawA4WgLqOcgkIfkrgFeB+UnuzCZysXRBVoQJNPfTGfqmQ5Kao/OY2rmp2Q+IAYtFjY95i
2etpV/reHB8q1Y+s7UAprXS2maTD3XX0SJC/duuT3cjRT3Fzc16dcNkSlZ1rhHV7SjJW5Cl8jgca
bs9F01rjQRc4WVJ03Qz2WCfMPVM/TOyhloj7yrVkfOzCsr4c6gBYLYAb/2O0Ti15Lu1wMNV5bZd7
bxqNTWohm1fqWLv/w96ZLMeNbNn2V8pyXJ4GOBoHBjV40QfJYE+K4gRGURT6vsfX14KkfJcMqUhT
zcrsXruWkzQmIhAO+PFz9l6bsMGJKC8+T2ChsYjnoBYwkASFoSx2ETCgHQYo0cecODXLzh8kWx+P
fDYZuJXLCnFhb5XGV6BNDFpFb9DWqrusRhXJToDRKu1KwWiYzYCcIeaoS9iM2RMTWtxhBWOg285x
fbaCRBJDq1VRAPUs6pO1nUVqrfyuVufAjyZnQ29hcCiQknJJk8T33AX6dU2uC6y90YaEXK+89GFY
+heoxgt32UCRbrANRjisT8ssmow1DFItXCrmTMEhjhMAC0nZR8ONnNLOWuaOaUXnZmRO3Ra/cTTs
iE5i7aQBoQOnXgP19rSglmjgOLkynUH6pheeEGzrFxhzAoZK8P0sdDDTJhWhY+7zEnCcfyaNMbSe
4WClBfurLJW/cis2UnvREe5g4tsThlk8UrbIfFVhxMT7WfaetzJF2u5CNsR629m+be1Cks0QTiSp
12DMVvgYYNGgAbBzsFKIJuLpoRQY70+qxMHmiDQG/3Ofq/HKacPSXYWtOxOiRBDGm8qzSTOeHKS/
Kxo/AEwouuYhEeYibn/JLQB821onTW3U9bY1m+RKEzneabuypk95YPk5NTjGhZVPjsd1lfYdMUCx
ES6Bm2NM9gwzYo5Y2c3S8FFyzMBnxPB947ndQ+tL42HkbMtykyRkbTSvydTCRb3dbDr8+7MqDUkH
wnsSuErf/kqv37bBC4xtvRxBmcH90UCgWXzyghcgWyOhYJk41xBQ2iz5DD1slKM0Wnb0FBikEdf3
4DH0ZuQovHRkljvH5BmIO5nx6VH7VLGp98sWIwiTTwwDMaJNr/9URo6Jgb7HgMVMrrBv62hKknWm
6224kEnc2EjY0hBx1ORXWNKlU3W7MdURASWIhG8tIQ2xGAEXNBvKPjSkmm/jl0oSUDVGGEQPEiVP
tHQs+IHQdpJsZ6OBHbk6w5lF2Q4M4XpEdSvCmJJyNWl+CuEsKLuXpJHMyP2xmDW+ZVRXCIpbrJ2+
oZr7Gnjrcx7ja1pMSKm1FWe2/lvmjMUnO4zsnel51FIasVfEqutZXi99Eddn6G15VuGW4OnSmoah
YhrRBEUTqdAy2hyHSPxoFFxmE/SCRItmrwfwhpdIk9Lizg2r0sbZq2qWEgIytSpRcW+gV2tiUwU2
mBmC1hhJqmwGVESMMxuEbVCUV3jpp6s2ixgQo7Eyz5TofP8E8YW4K21faXeFIz3UJlXcXUylaVwO
dYu+zwlMcQ0WPxBrW+vsjQvH46xEgAClwRpLHPZxkX8B5JRfdi1HRkps3HWLWtolsrY2wJOQ6lCV
5+3A87bSbKNhH9kcNK7oefQvPrGl35Kis6xVKmp2z9CKZbWCoZ09DSbCHrZcs2LYnnkdFKll7FsN
x2A1ZpPFO67KeE2zfPKoPsVDP7ifxTil1VWsCX+aQRIgrzYkhGrxnZGlWZNCAhghxixdo5LNRZCJ
hKdSFFpNwgEFEP9GaZ66TyvoJb3i8VonSWZ1m7YwcFP0jWU9+HXU3ZocBasl4WUNGVtTljsspWhs
ljmeJgffj96dDhNF+1JNeD0WPK0hi06DSzoOa2k2wUtVYsdnXuxMT0NZt1+jsgm6Ze6y67BOBTkI
hShBfRmpH9cYvuOMCEIvCDbEUjsNnAMcieukwgy4nshXvM8Bkt13EW9vXrYJUbOuStpdlGHbWJeI
8s4zEzEUv0OBqkNRqX/1AZi4W3gA8UNhJYA2mgYNT1yYQG1sObkP1tBC1ZKxjTZzYSDgL76gve+G
2yRlSPbIvR1Ry4oe4RVhjZGHOq+17wIi22ICKRmCwglRDS41g4E/+oJpMk9T1Vq3Jvr1YTtQCqL9
6egm4ISmnRGd4i53sA+pWJhr2dUaeblp+QwxHt5ib0cUK4qwT4yZejx0a5pNFOQ5bigowWXBSaED
kbUDGwPGHawSZG6hD9MtuJj20Ud7aMAc1/QHZ7RsiB/8RwCvN2wVIcq8+z6soA+6lUYgHiuO2oH2
qcVe2yKEX2CKmH2iKPObVVmBR4fbVMx2T9zXz0TQTbz5mNIOC9uKUOW2jcI6leUtEbmBqwqEbCkp
Pn2bt0+iD6rwDGG8jsVoxCewZfzpeQtKDQQYdYpED9XKcI6qNXXX+BxgjcDpG66nJtSBr8JxKTk9
CxFuaftBeaC6RWOgT729U6q3OnoRNJ4XFiDV8hxiHyTz0IE7ftaluv+QzZqCVWgXBbmYVipvRY5Q
k3coxe6iHuy5dkui6jRMkTEjqhfRPSXfSAEK4AYdpGfx8Jc9MZ3LCoEo+PBGR4UTO26rll1rVs8q
93uydg0XYzomKSiIxBA2xYp1yesQzI2vr8mpdVHx+JGG57wNk0eE75G7qEeTMnvSpuROlM504UX+
8FKl5cRTjuixOemLrvvKuvSNtWFz1Pw2jRjZtxq1sTjx9LABh9hgaFtgrNWTnVO1TbZ1lMvOCTGu
NTacejWN3DtziheZEcXlutKa6ctQhrx32jQARuGFfb4nPbT6TH4SFki9CysHr+kUj8I7iNEZZHoT
jC3Wuahsx2jbF5Qk7bk2izNWcTlJ5NcTJ9VnGgdR+qhFdgfspdLrZlv7BW0qTMac1W8ROpYlG18v
bfGQmFoY3DBUVAjziF6BuLYILC2prxMjwQVvQT1XJyX6nOLgeHb/rR9iQcxxNsS8pyVJtpWKOa+E
yg7P4snxXqyyS79R3Lafi84N5KfOK9rkWzRQfW+wSiMu1G0IWPuxLqL8Jgj8otzKxGmCW7thWE0X
oIw+NX5zncWjA8QB0xkgG5aGAV4dzyzaRn1Gu3sYYnfc58c61c/KrLrIcvMb5914FRTqa5bI4TOE
/XqdOr67tVV/Us8lpyj0rZMOzTLWe2k++445Bqf/WfAoeTHJbLPgUs9WXR2KS2FnBoZPGSHVtAsc
gstI1M1n2hIWRxlFCxbmYW9d/KeTD15VcfzjgJ75gDfzCKhXU0Xthdsa+g0nMz3kiQ4oT8feqS9J
WEX1TaEV373fsf2lk6pmKC1AW02frVfHeV6Z21msTBvHCnd7SZBLsBwKz13VGizz9y913ILmYMjc
hRkS433Q/e5x03YwBlBPPdAgEcYHn21wZTbj8Icjb67CSERj5M1YBHHMUfO+tpGrwZdDpmeq6oRD
UHaGsMX44CrfZRavRxVcBjIArXQmYwY5PUeT9dpvKlM2mNHdXiQe4crsOguvM7NyDRJ6PA+RTZ33
SuNMEfuluHPY8L5pKP7sD4YVv/sBdQ2yOERxEzHB0QfpLM/UheAHpFBul32DN19gNuaZED/HFf9W
Xv31PRHwHeXVUxK+0VxZjE9+aq7+lmhH8CGy4gyTWTCr+ofmSkCPl0ximaqDcrfJhGK881N0JbEo
zm7HecAPRuL7AOOn5krXZs/jLMfCcMg/tD+SXDn2/Pu/WqizSRJYNU8cejALcdDR8+Dogh5UXG/M
etCsXR5FNUjhQQsbxmt8MqhBglof2qg7OcvQHejWCVZseeq6onVxipVFd20MhVSHNGpUtAdJ2nTf
Arizcy3rdWs3VUW7r5F213tefUa28Us7Gfam4xd06yct8HDPJ1l7T71Ulxj/aGrtSqx2+opIycB9
KBUROAE9sDDrb5xSt+KvTj+ABlsYgwrslZalaf0VblZ4kRo1p9QgT/rwK+FfTbSs7Kpy99FIXN9F
EEI5JrRKp4vCRFldhcE0BIshm5JoVVuB7t1qCsDrlvpmWIWjuG1695lg8EOnPCT1VXzlmeKsMhBB
LA2RRPiOeZ8427RlpwmWnIWK+uDkrnOvadVjSx/H3w+mZ5ABZuOAmDR1Z4bBJzDS7slUujVJGzBL
uaXR5KTbFvABXavC6HSM14qyL7ANXE55jdbZM8RgbhLKHf+0d+PyRDlhUN+bIhLT1q6DejmFmFPu
J7S3aG35BlW2j4fcuMgBgpxRWymg8iSr7zEr4ObO9CLdc8BJIKbhc7ll0gBzKgi6LKYbOBNJAce6
OXwRU782UuLRAfMOuUPrNQ+GL4xVw2GTk9ahbYfRNPxLykzPQIrr1l9krXvnhhdN6qrqJ4p0qgZ4
WGk8ys+SUuMprp3qqgfAsSDJ5IAy1l7RFUDjHDqlfe2K7g7VstwDxzBekloPpm0UTNjKFsVgc3bI
BoSKz8B3LWAeAekmWwBwQ3soogHFv6CV/xDaDpQubazTbRwkVfIYhUM5br1S95pV1FSFuR6bvvSu
gzRyLoZG14Bz6TTJ1Qvi5kR/IZPIHm7isSn7PToOtzpPhlSjU0b4tSF9uBBoV5utgVuzpCCn/xQb
uxpPAxoWJaNY2xfaEMpnW3mKUFFB2nq01lqSlHHwWJP6rLRRCy/TCqjUS0g8MD0CxwiqadFVHb2a
be24ENTsRVM6Zr6Ss2GlnRisVRut4qFcjxiJonWc13X+xfXoxe9pDpTqphga8MuGX9dav8A5m6Cq
d6a8hlEry6a+hDQRJueNkygaBYGmJfoO/oajr5GEWwboRzKDqPMMFdGQXHaAVpXc23mfnzKicMBC
dhU8jjo7d0oqciT5B4YeFLYxJ8cbxiPqkTa6f+pFutz4jEkfUUWTcO4q7L09bfGwjB1/QSRPsdSn
OSG67l0ijoJsJ+I43UYufA6yx5VdL8C04O+LBA4Yrx+mUyQN9IU5Nce3aBGY6WE2YPnGbXs/ti0F
nWZGO7uZ7JMMkvHKc/tvEQOzc0qW26TSnet8Ri5rCfOmNPdLmHKta/OLotBnPOjaF2kxGLdOIhkv
hVkFYJ034UnvWNgOWy/qORF3eJD1ASG6VU1X2EjqkwSQ6Fk1Vt1yrCt75buO2DacQ4clgRjdJzM1
sR51JceIRejyMt30U6VtS8kpkLaZc6o57WwnLcdsC1Sq2+HZyz9Lyk5aHqFJsrhZ0FB2TIZ2ocSQ
Yni4cPBdLJtCw20ja7GXSSgObVdf6k3A/WprbQPMEa93OTHR9WJOUUMFnkFKc7ilJdgycWna0wEK
5TohTXsxcfQBZDAe8CQOX6xO9DuYuZiz6iHcCS10lqapa0vRyWED8MqDJi70UzMEschgInjwaeIs
Ba7HlafZUPGHFlxbWt5AwPAwxkdghhzb305AUhgmtNF5mFo5uUoYoENRhPsutMfPaUWDDyOcELdl
UHyRllttwqFvH3xHtVdlAx+vZfaz0EtYfwr8n4xNFJlZJNdMD92lJwguoLn95E/QVeGB8auy5PWD
T2dhjXwJGRZuqBWoLrlJi3qkG4qZCZS9uwuk3YPTVfIwBMIEEintU9PpitkJWZygpD/tZFWvJruB
WjmRUp9jR4fb7dar0gL02trw8QaqrYOfB97WEBwlhgJ88uh11VqvjXJvFxAiakm71p2aL4qfcE1Q
urwu+26TpklwFvtRtsP1aJyak+d8TjQbSIxGBNjGjEWYIjBo8qVLl+6ygGBzO2ewf5ZhOAAadEhR
akgy3ed0ci5JKsph8XuOtgfb1+KP9/vsHgbwVY4livgRTV4L0zEQ6Qe41zQy24QkzKRT2k1XWWpn
pJH9WHEkWMIANDahVsfgsw3npDcz45M7KovILcyzvjU8i6Tl1UJzGISqwKjpLRkWc5oHns3QyYuM
Gy2mlSmdYaz4J70B7DpqHfT4Onh1zRNZvcVdC9uH+AFxoCfPuZxhrbHwq7whHGzexU3NgkctIi+p
NswV1BXt3vJMxkP0DdGZUZ+1OLBourEIjDbEnavyNuR53Ix9oQdNu6Utw9jeXNgO247/0DqcY/3L
sAKhU9BkAQYk1oEP6D6hw2yFcUWkS4evGIMOAS5KgcxaGA5QGm3+watAuwExIWtt2Pet7bXLLmZo
dQ6Qq05fTI4F3pOkdw513aHV99iQwbAHB0F2QZm5G8yEnBfT5jEpidBSbh/totpiCM4kl6FMkNzG
VpY44HgZ68MmN+x47XYgS4iDITOPJkx+TQA9M08Svg+RS3+vYm5vc1wcxo3V1NMuntpk1Rudv+xV
wfFaYdAyuxr/YeMY1V4P224vBFA/ME3pfdYOjHOQcefPPZIMSJJ5wEkvZPLmZZnaoFa5yyzbXYQE
O5wYsCiXeDeig1B+9FSUqXEn2qIX66ZBaI4HvzlJ+ikGA4ZlkEffHT/hC8p3aR6n+Ecn6wWmhUl3
LhRbSFVPvVdQxflKvyIyyz1xUru5Vm3Oa4P/IMuGhnW7d6MwEAvTUcDkc4mGJrZvitpxVoxT8a5Z
o3Ce5QD2Eqe+uoOI/ADhp7nJqGuADAaRuqplZ2zK+aWlCcn0kHTIZJM0vdWcFswd3BVueHnTE5QA
NUskGREYRmYcWgC5j8Pg3uhp4FwWVL9Q1bEOo/CNLtHwoTFmjugVK6hOMJaNDICHXdnp49CZ6YE2
utxNuVUcDKYuOIjKcJsEijDRoJNyQSe9vXVCezgLfdIUAzEx1taF1e3xaIP7t0qbDWP6ItwA8mCn
I5HJzOyhUSNTKq+DK2GgTbeYw+doSbJQt8ZdU4e4cZBnGFf25GgPLUawaVHrBfqg1mdi2Dul+Tyl
Wn3Hzthly2aY6H+NbXweZAHvcAI06G5H+m0wOvJgQaq9n424X+JqRLvgt/lwB6Kj3CmUI2zlwMLX
2SjkYcQ5esDFqyF/xt+PdVh3lyZ96bMpnezbDCPyKXoQcv/cOjZNen3UMYU1Bnek7PgHsw6HCSuq
aG46minbxqrojsfTMDhLag2vpvvZwZWgf2f2L0OaOdd80k+V8IhPzL2eBlJVhLr84pRlYx2qsq5G
ZvcIFD+VMeexi6jVEUUy4HYmRrWa0be3OqbY4oDEC6alCWemXgU+tB/eaJxgTJexTRxB7kxL9vO2
wrF/0Dttqtd+atDyS5Ni0E9Mv1cZfAo3ZgQisY7smNMwH/MQGgs9SZZDHXo7IEd7xyjZkDkXwDso
P/G9CmgkXc3H5okKBBsgOMyy2KdGX56JXoynfWt9gT06HMbJcq/q0oxO07jGO5264Ln6Ho15i3Ys
nbWdiY4hvdGFv7KK6DSYXSCKOeeuCUKIsMRv7C0r/dzFyVXLOHlFBIu2VGMHuosKveCpXg2Q6rZE
1rh7u5XBVx5Q48bn1U3uQS8/YxsO7sjxik+wpHtbNNP2gZcpEHRhwZAShhY+1XaZnA5eZzwBOlHN
ea/lw/NQ22ramZUYA45KQ6/vQYbH9UpP7Co6p4q3HzHOaNNJ30F+wO8NFeRCb9oo+ZSG4/Di6zRt
luGgOcku1e2u3AeJxyfLGGrtyq5Xj2RupNnaMFHUbIDDtZCbwAQGTOVNa98XPvdDhAi5llOqFxVa
wLGLlkkcCY3CzobeoBlOYawdZuYgXpl4aAeVUpntcS/H5okcrL6+APJVDk+mb3qIebDwPod2RVjr
UOY9CBeDrQdmnEqdM0g1KngiINEUBy9wyNERquPWOb7foItqmWW4FskMJ5Pr4hxHbEqiUo4yQmE0
L/CVWwyM1VXigUlbRj26qSvdSpR3MLuqgH2BZhiq4BT21lrwpV46aAj5OSb7yl46dHxRzXVT7e3i
KMEUPAnBry1UYJ4FpAXYC50kOg6rtSRlvYR60yzSdmx3ImrvLaiEJ56JEskYW6jXkatdFEEebkpk
izvpRdWzNjXBYwvRfKEYUHyC8zWBCtCzrUfmzpZJDRumkg4IOanm/mc6JF9G7JEE/hpGsjNRNZw6
Q4bWSbMfMM13rHxNpScBluYTRqjD2kJgSTIoc8Eo489gCORfGLbCdU4oC57TsLOx3svEXacjvBNo
Ykm1E1bVfB2TKYc1aXlfCjoovAMRs7krvCDmZtQLYAV0VsqRQNQpgNNtcgiMNKPYCm0aNzZ9EAEI
D8S+9GVzlXq6dzrqPjIr4crLUcumdZ9P+kb5zb3KRyZyia2vSXGrTgFP8+RNmTxzxlgewByqiEFI
5Ty4IdLTSWrNF2AasKQ1QNODVLw6Ykd+FUVTnQb0aMhPkjqgvtLpkY0qkCE6uw3yhRbrMLZPqH6m
wfmdB36DsI2bglyCO+xdGWPFyXowvNPehF/E8Treq8CoG0yfpnvWIGhZeZZn3QCmiu8a34/3Wc0N
WcEBbPeWV46LvJ275yNknqQdvNOgBzeHzjveYXalU+43xRrqTnPQEgeji+eVxecIxWkMWLvLWvdC
q5OsOQHax/hTSMsfTtAfFgqieuBa21iviPNaqCR3m4vvLeN/dxz/Qsrr6AYaZmY6hBbq2BFeddNn
WNtPCNv5UwqE7f99GV/etCB/+/c/WpKzge1HC1IqDKHSxYug4UXQLO1fHci5zQjMjD48DUgHySx9
5Z8dSPfv2QSqNB2bJu0nnHF/YvrU5wbjvxqQs4zf5NXOYU7hE3Oxmr7Vag++5fU8Bo8MgAp7bXaJ
jYyurnwwZYD/ldKXYL0QHQY1s8WK1X6CAdBMII2T5ehc14i2EibTVZcU1SOm4Cr3Fj31O+EvCS0W
fwVXwFTPf77w/q/Zh+X88/7PTeybl/E5eEmSl/p1K/v7H/1YN5ZNfqrh0MnGjoAWcTYz/VhHJv9G
MyRzGwN3K8odbFX/2IcB8TF+wB0KRECfjXn8/j8XkmCRSQ3DqGuZBs1n/vpPVtLRpEPq+F51nOa2
UvTV1feF9spckI1tJT1XevCFTbEBKk+rweuNFTMk989GVT8uBaWWJ4f/2/o8ynp9KROmACY2GHTo
MgmZoQovFAfHV/f/8scz8B9Zm17mYdbU//XX0UCMq2DSJhKWZ18yhvs+Y3p1lTIvR6rdBMaDQ8Qf
qn1znQnf2f7xVfAx6myHliX5FeYBwaurgIYBdJ+QNMF9mnapZwCE4wDxwRhKn70q/3rMnfnLMAtj
e8VxjYfHOHrMGYTMegbO8HgHv5aIbzLijPAMIUZaRpzmOAaeFCnkvjE5s4gIgYixQj22yrWKXZGQ
jPxSFhRlU3Dz/vefnS1vPxjaojkO2NQxVCqbtfv6+zcBch0snnhFUoQ5ZZPe5JzYFy75EitWEtgp
2BYf/LLfF8jxRecXL755egHy2FPZARqdWyU+oI7I2Q/Ab/cNnTyQJej4LCeFoUgmDlmMEcYDt9OW
lU5mASerrU3YJSJt4jN8y3fW798L+esz5DIEAoQuwZfzvB79SlUvYZ3UWbhMMjGOq5xoA7PSpVgp
DqP2guMTXUtfH/XrKRlu7AFFyRS64MoiRvgao/izmZ6xxWXpw5pW/osIfV9hmPCBT7dF7j+2kyVO
Me1M153shgyoHf0XqFnm2qtpQi2Zrcj0g9v964PEt5r9ifzIDH21o2/V2+SjMN6CCKMmEIqcP7el
b/ar92/e241sXuFchaGcjTMMEdHxyJf2/2hboUGXytLIlMS+vZr8lFCq3CiXxHOoD15Cv/utWJgO
++YcNHvsZTVx4hQKJjDiNrwMfdlRvKajvRppef0vbqCDM5IkbFx+FCZvn5EqoZFVlHqwVDaNfrQC
9BEimX20+uZXzdFTgTfM5YFgQI8J8+hVpLdFE1CPB8sJ5tN52GtQeHGmrGOEstumULTC9NDYtC3l
c5I4ClkNM4bJJquMCZ1H3J7q90V8A5ubgJaxSS+DlJlWWAtrh53qEWdpuMp90NSmTlIeSNf61MoG
bZ0AXl90flmQDOXYuIHoC72/OH59/c0uPrYlkD8sEPNox9A6mjTINei+JQZsbhJRl5J0w5Vy0XID
Y7KBe7UIjuHKvX/h36x9qjguDkPA4Iwwr9pXr3dZGXYNWytYBqMR7NwSd5WYIVLvX+U3L1G2XQsj
MMIK3TjOLu8HRX6KxMnaAb5gv8IePnEkWWWdy4m0H4ONxwvtg4v+7p7OYhENYQol5DHDo7AarWN7
JGclMFNSqqL4TBARdpMgFd2BKAw/tQaTAhqGH0E2fnNT2ZcpMSg/eRys+ZO9uqkxz8jUjyHZd5yb
wbaTK1YrvArv39TfPOAu2yK6WzYJiqijnclpTDp4CjV6wiB+GUs57FSpjasiEv4Hy/OoCuetRfHF
EsFWiwYHwdnxMhkDCpCG/nhc6Y8FsPiAAbjNVHKLUx5Qb17f0J6sNwIo/uVYZbdBmtBdgjSzzRDl
bYvSaPcDR3JUm1m0f/9GHN/uHx8OfpmFh97g7fD2drueWTqGzoebWiu4ohuaHrwah8L7V5EfXebo
V81t9BhTo5mLDMbqWh9baF9dYS3FNJJMpnkgTC2vPtPybryFkEWgdEvsXtgG7VU4jCTfVt7zAEZn
EYYIikgJbTdiTD9z88nqcnr/CrNIv5AqStdGH4ebNErTtd66Lx98j/m3ev0apaamDpbzu5pH33aP
bhcvZjIcygm+HRYlhyilr4OduPc8uKG2ClX7pfGykHpHxkRX5lB3wFzNzqF2pM4qwNV/Lhrhc+7i
4QWKoyt/zWBWjTDr0Z4lWU3TbMwtUkhbt6HtGIc9URS6CbZr4WOsowkBA38BnJDpQznFH9EAvm83
R19QcmZ152qNd/Yv0IHJS3tVj1D/W/rhsJ7nIFJgdANgxhOqDswKhtMxcsZ9ywGnvw5xrITE1649
uotpbZkfvIl+c8cVHniwRbzkqZ6O9kcaaT4Y4JHEIpR794llfENyi56fBM01KMfxg8t9d9Qf3QDF
fM41NQdaErvy2wcC24FZZzzMi74nJqzTz5jwtssWIeWybdNqG1NQLmgA2kuyRGKM1nAADPcjKd13
rs/bj8EjwUuf+pW3L174tx9jdOJqPlE4MDtSbH1a7N82LVYOyu32rIVhthr0yQIITAKUmJpk2buc
7RtyMNbFgFearqz+VDB53BZk1Z3gCmiAxpnubRfTsGws84XuxQ882A+I/eWPT/f6UHX8UuUYqgGr
kjwiNu8V9+gh160c867X0HStRnwAmXhOfJ30SXCTH/xKv70SrAIOtrRW0Fi9vTsNDqSqK3uBlST7
ltK93BYWCYvEF4gPrnS8+/KdEPhpoIk0icbve1X/ajsaMcfpFunoyxBt1O5xDyjP2uRpD849REP6
/uvll7WuK1pSDstvrqSBPr39WvoUtKU760CZMkrywDtighNzOyfHJ81HB6VfvxmIHYSvJud6nT7Y
0YPlFuXgoBT2l549eXTXu5xhOlm9Cy2xsEfgIAXSSh/y/a94rN6UbIfUn9QzwJc4qh6jugZzQskl
EEINWb1iZH3bpcMh71ArVYSRhf1JrEwUSf0Zdd0He90vq4bHSRpscnxjlo59dFZJRguGFpopomY7
tOEAqRkVgVFUNtai97/mLzeXS9HiI56KS9I6ORLcRl7RlLhQqS98+PIddodFMBRqnRUEr+LyGxZ9
UTab9y+qz1XLm5eGhDeludxguo7kZx29u5BRpCieME6FHMq2xLtHq0jP/JOy7wmXjeVyytyliozi
ovAb8wwsQ3Oh4+zeV7SvP/gs8zf85bNImCXIiWbqxdFadsKunAZ+Q4JPBlAsqgau7Zatxkytx/Tp
qWKOE2ICYm9wVzIyycAQE1b5wceYV/Gbj4ExwuV1ZOqGYpnbRx9D602TFjo2U0F1fcmrpDjYssgR
wtvkcrr+19iqvG1AlCCO00G/sD1M6k2vjys6B9bzkBrb75/o3331v+hPvvpxfumjnz39B8EkbXYU
ZfL9r352Qa2/0XbTzGKXh3mjm/9f0GtZQBQ5E8zNThuttc3K/qcLKkEvzugiqj85w3IUz+I/XVCp
/204vJE1Sm9eq7Zh/EkX9PtR6/Vi4iMh6QWOB+h6JgCaLLZXm4EkGdOOEIwCxI8Dca6Qd0H+50Um
VrArbLQc2LpIBE9TpDqUeB2McknC0yljGtOnJ2dPJe8dN5q25NLCGPV4IOu9PkhBPHDZRMmJIr8N
9YQVUCs7ZY8VAaFyolY16MliYVWBvMS7L7IV4l2cUSZCCXw0qaq+Ajt1MdEBuLhu4ghcvsk8k8TL
xCW9O+zbescs3UBNYxQPdWvn5JeGCl9elX/99wpvxv3X//qLLPL3Vvjhqa3C55fXPf7vf/FjddvG
35amsbrBP/MuYv70T4+f7j9dpvmcaNhzt9TmJfbP6qaPz5GfsoCfmX/S2Hy1urW/qQ8t6eLl5r1P
r/9PVvevlS8URipKnSEDF4Ih9HZ1w9JJsjhWwzKLlX6CL2+4s8GNkHGKgmk5NT0pnHVpr7Ah4pIE
ehs99VqvICoE4wc79Vwpvn7QAEIy0pi/FWdSYgSO3toZcVi4/MIRbq9f79hqMcsDRt6pAjYAkStB
Q4Hie88l5cQHO/dxDcYRHQom9R4/BG8c86gsQvlO3jTpKSts2vdOo8/58sNLNDgb4taMDy42vzBe
f08uZvFVGdLMUDnQ429veYE72xKgeFaU5uNqDNongyjwHzvO/1iW//4itGh5tbLGnKOLoDqHEG2R
NiHTUCdXG9o9wmrj5tVSv/zxoV8X//PqePNVFP99fil3/ir4S49WT1F3TY7asAHKkF9ZAkb14Je3
rppQmEyf46nYO11KirO7fv+6c7Lo8YWxbMwjMk5KRDzO//7VSzm33UpAbmxXxCBjg2zLkHCRGBnW
J8/BRL/xJHUIIZPak+FN02EQuXsbmB4ourLLcR60UTpP8UuUU0bZO3eE3fAeLehufgqNDsW5KYUW
ABfSyc9NSyICcHJPDYxs9MwNSvLbANQsvs1uwvoY27G3L7NxOh8HMg3IBpkSiaCipp2fV0KqRdf6
jrt36woulFGZrbUkplHcZ5FxX3HL/J1RtSSDItFRpCVHFiJJAzYFeYO21Qx/ugD5oZGkuK7OEYdO
31GdinQuF3Hnt6sUZsRBEFCzrkIOv+//Rr88U4oizKJtQjNx3tmPVmATciLVG71Z9VpTrtymktg1
IO8D1NE23YSl+v3r8U48WhJkmhGyhbeIFy7zibdLwhZpYbUB/EfKBn65FpQ8LVJzxaFYA6udE5Q+
G9Pfv+hvviSlCdswbcXv2L63F0USg0XMxgGh4vayrgokHkC5Fr3hXmZjmHzwFX95qOdthN6kSYdU
Z+uYP82rVT+xOHCvOu1KBUz50qrXV62LAvz97/RLO4gzBMdQ3k+c6tm05p3p9WUavZColE131aPT
f+RAKRHGOnDQaFiFzi0q7jPRgldhHCPhn40lbLcsNCtyvJVUt/bYWRchSnznx9f/dxX9l5z7w+9I
CfL261M2x/rdtF9fVxrf/+5HpWFYfyNuwfVh0r+b51csnp+qFONvCmH+x8iOjut3DvjPSmO2zLH1
gXCFBWrAkuFj/Cyj+SOguPRzGAQ4Gr65P9ISvH04ed/MU32gvjYDNmM+lr1dUn7gBIOqks9WpGu3
ZOQa62xIkhOS1xuamx5ADY6O5gePC4IH/rP/2p/my5p0g6miaOwxFz4+CJJ3+9/sncly3Mi2ZX+l
7M2Rhr4ZFoCIYFCkSLETyQlMlETA0QMOR/dH9R31Y7VA5c0nUnlFy6ph3YnSZEoSEYDDm3P2Xtum
YzHeIWKp8x38u3Q+NIuT3NutaIMYE/CEUVgi1Q9odWFwz5R3A5AIcZm7Loe+aCzn6Bi6KE80+B3G
oVWDY97Nbg7ww3Tl/A1sijhlBsAhYuU2vyI3YAXupBrmdN8qZbb4jiwXF4Ma75OB5QznEky488Ja
LXdHJWK5SFNuAxFeriMPmqcmyp5l4X+tedrF+YvBF5/+XMDA6/ks5NVrbUs11B0drXweMBMkD55K
LNz/uaA8KyMmwNkkHwmlb9/sakJvxXHlEcvyCIlLc+8zNJMg2tIAdk/YzxlZJDGgDxV8RT6ZTLjU
zbb+ZLJ+Pk2TkT80mWjrwwzCwbnyRWOd2xP19zv+ibzCcAsahjPSCWsmK95gQrKNHH2coeY7DfNP
Fk2LXPFeUIFpQYXYPVakTuGOgEpfpRDNq6yfr1rcAdCUdAkUmYYmwuFM6Scdg0rS1luJ10un2REH
NW8WcSTzGlrwuSAQ25wt4gBrJzVjXTbuRTP1U7U31r41ToiryYLIRyuI0WVkx72rvBqAV+iYhdIj
CdBh+tSiYc9uMq96MvuJo1gwOf4UiwBcwYTQGgNW00NnylNtRCagGqSarDWoywNF4quxDj7WJ20u
sUtU64KA0jLYNpoUYcmldMeHAenqSj/AWPxYD/Cxx/Vg2O1OZx7NwsW04FUMc94CxRFrrX/Qh1Lf
I1hob0U/ug9IXhcCHdHAy0NTNxCWNEXmBBHcZeaGfSCrjlw6sR6D1E4/rCjCQzPz8u9qmqrvlcJ5
FwZlhjoCbUb2XeoL25lUzwD9pHUdd6ghCc5oWvOE1jq2ESB2RC8mpo283ulBpkZwOqezfibpJ1xs
Z0vz8t2N4yMS8U2v5tmMOivp7xXeB3Kx5NR+SyWAotjVMfvU1dLd2q3ZdSz7SI1wJBG0RG99mrwj
oLz6UOGoHaJ5sZKDl3SMlxXVQ0fHudXTXVkklR0TM+5cBXkrv1VBIK6mNIEjrM9V/1H4TnNnA6Hp
dqsmpzOCvnib/KIgC9IxJokqGfuEB5mwOoxDW+zJ9pW45NrZOxg9GINorub1LCDLJ9kSpcoxLK2G
PoDv4T6MAiTFnMcTa7KwjNIYDitTjAXkZLxOODAnlnsoTISqZRaA3D1eJjZvLW7RGx+r06ecsGGM
alq/nndzNT7MjnQemzRYP1tB0qKdx8J76QDiu84LVX9cAcgDpOyn4JmtZdCgRJ0969RIS+R7/tR1
93YCQT2c4HZ8NAhuv1mWmZeY0NzgyoYZd1ew+fxCHQJ4YZIMSHCwp9JIwghCbCqky+WysStzwUwH
K2HXajQ5YCYZ4E78WQLGguaWGrGuZ0uFOWrMzF2SE3+6J1KM5T92S4IXKOU5uW6jODZF+2zzslwj
G/T678KCMRem3jqcB+5CEKXlN+ZABFVVN1Gb1+0YTkWKTaNXDHda9n6Po8eUlYM3F6Lhfl3wqKL+
wqmg9kXNVz0nUdFxvlWe6zmntN4BuCDHn6yerJ81IadVT4HWkZdKJihDFXOCLdK9v4I+AO/Ujd68
H5XU7njI5O+sQI/tqHCtzN21sqTXwvtkjmSzO0bhnSBDhl6411qP+7LnUOi7T67S1uzguhXpUfuk
FcVUhH0LaFOga3Y0B/bkipX2vCGjp45lPw3rFj1jyJOsNjO7RI7QY0i0scvWJr/asgbzY2H7hWDI
j1D+Dm1V+YhBzJXkN/IBTQzcrtnoOv0dr1jAjA9zQyh2BvrydFuiUJQVVBW8k25TEe2wOgfMcUDE
cr0/g6yzTueLJKKSnNhcSvcmrVASWnCvekPfZtXaO7SuW3jELJdmNd4kY5GZD72O2wnfU24VMcaS
PvlsiEk+L06X3E1QICCoaKP+vTExpx9rggc7NMi6wslGRMABCb3NWkcNCy/NkDyvcsrOhpxY9LxI
/GM+DN0Qpxog5J2EgA8BpmEjH+KXUedovO08znprNrFv1M2VK7rsc4u4/5RT2PCFwB8XALVXdE/2
QqY60rKZLzx2Kal6yUpaYJjmAHPBw7KOh9ro6CSK9a1+y+TRI1MyR9T87gwPjcHLuW6BHHfsPSOf
dixC8ObGsSP2luag9aE2MnAm5Wz5Zii82vvSzchiQsdrbd59/DHr3kG2/hVU4BY0aytMQBCM9W+W
n/U3qtbdPLJY6IpwLQvvKp2bUu3cxaRdZ1otH34NSv1rb9kkAARtmV4HvTCf5pUxzWlv4ouqpZ31
ISKAo2fRdSG97tuSfMfIBbjCbJPlMxmovo81narMTu/KyolbUY8bUtBb+gMm9WqMetlVWVzmQHd2
NJnHh8nymLKafMn8sJQ2oqOy64gWAd/i3WqVU4z7oJJuuwu0gnNbIAaLVJDGI6Yz3RJAyX1wyDEP
UvPbzGsNLXRV2ZfU5f0Jqy0FK5rTop3pJW2Ry0GQNybhonDb9qBZvI/ww+si1gk7SiNMPfBVZs0q
yDRJyTcMO4C3H4JsDhJsQYI9CBPyqEiwEq17Xo19ySoEkDkJTY3piy0O1lGoVdu1exyX7jEfbe1z
MVm1Rwgx0bDx2nNyCd3ZNjoimSs8KX6aNUFIwiwzOu3KcojWwiRVwoIbvMTIajC0Y/rPW9Su7H/m
ZfWoqEqSpo9yol0FDdb21AHnEOGcAxq8vVfVnnsqdNGd0BXSxnhEMkvkYqJc5iX4YmEPQ0pEULCS
M0hjHimGg2YYsBew9ESuljFSR8dLnJOUjqeMJLKbz5gSBJOvKYhQmytDflOYE409zV/ISfOULQtZ
oeXQhB3Jv5c5HqxPI+FlJxhpDRouMwHLbtoh6NBdzfkIa7d+DKpsOrcHl7k7L4v1I0NzxiPkZOae
A/k0h6AGtVN/HL0LfXb1AfdaKr63wzpfYi/Uhv3cFtpnvjlkbz9PxxuNFG4Fl8lz6E9LkndDd/Ht
L43X1CxRgfXdMbyWt9NODLA881Ax22VVejHXufboE9TwdQGXlUdZo4I+RL2a3uMNby+TZAJgIJfi
M09LHdvREZhPgVRwutSN9rkW65rHJrGgN2gyDCuyISN18VzO/XRopLeCJJDKiZWjIVUb4Ss8TKqk
dlmqypgPI7hqAOE4eFZyU5tGxwKzQbybrkZ7ogPZuwa1O9A5y9xk43zOBKEN4G4/+2xVnLAsmGLI
Asqp1mxbfWYwwseYAXQLawdzI02AdBkVRsTWSp3QcjZWmGhm9wyiwHrllBm4zQRxRwU4KjDlHjpz
cSlwqj47ZqqdriMbxnCShndfM+AvZZnbn4Jh8I+jVzmSm1/Y6Giy1CUgcNKkPHYBcC/4W6lFpF2/
ErFtW0n2kSiw4HtdpdZjxVwzRjKDWrPXa5tJAW4an9/TFrveB0XVGUfObMVZPhPFs3f9oav3VaOw
iwZiRfhhAxfHOjrWutjlmlF1FGYXdqHdQOsYr7jbXxmixPwmkhQf0obD43/vFCzfgA3dcFCGUpcQ
ciqxYyfDGETj2l9Il4zlqHWRIBKqx9QEnrC+8CYjuK/aYSTBHbsuruWl7o7NMOX2Pk+lSxwzVbnv
tZdgsvNFqqqzPMHBF0uuh83JL/Mp5v3L3GtfJ4py57NNnMMsr9YLtISYgBIh2OStPaDtEGifdMjh
7vH5JwRWHKc+7y7LdNF6oMYpMHlssYWLWqygX2zhGfxmJKW4r3gJbmeCtduQw81Mfqm3gPcHaVs9
Ya+fH8Qoud2+0VhP/mouUChsc5Ax77f+iB6KfSuIlyRkBrBve9NIEpzWSXM5kvIko6Jp+DxFLrCI
2jofglSL4MpoiJnlE7f+TdmhKognHBkHW44OteR10hgWrT6yBTFU1+GMX3vAb06Nh83KA5rAZatz
7hk6bT1L2SNXu8BSU7XTmFaBkGsSaaEwlXViataACFDrRiqcVgZXgjfRuyUUCu5EhyJLRgKUlxsC
gdTTUyZ77m8QLGYVsxiDVderVLtXlb98Il0KbCdvVDHuBi+BE5NMrZfRD9ZAdLFFzJd9DkVdRHVF
AmuYT8CVOVyZzcEyRlbE2TNmL0rZupBRro+rZNRm8/0WOvpn+/4/5aX/ogb72/LSl+Z/3DTV//5f
2vdBu+xFTWzmq4bWy8//KDN5f+BWMbYALx1hMeFrf7VrXf6Fxg0naBQedAN086+GlvEHRiSsLNib
cD8hDuCf/tWt1f/Yik+sbVRpkEkinbD/WUfrdU8C2Q5FH9ul8Izeg65W8FbwYZskZHXQjYUdBdPQ
HvEZSgoTtnWil6I/LxIWD8Bd+Yp7sYSrgcHUQc61ZtbpSKYAIbOFV91yjuguncRDtzeky/qIlk/b
WCTNje2mg/lOzXXrcr+qVL1IDDdN6mbectEfvS6QFTY+jd574FUuTLhmhnGZiXTJo6GQ+afUQvOX
+WP9iZmdg0LFZH/BEbx7pvplnVulZZ9a0qTaAsz5gthsD1Rx5xsf5mKiJ+Np4/QwVm19w4Pm1Fbh
ztwNunDPcHCQDOiLUvsKv3H6rsPlvZrqed47yhqfciSIJAdv4dcZyxIU2Do/WxpzX46qIKp77TXA
qGuBLdtPV/nssNOPWkHOoFVqTqTQvTTv1fRe3act8OxFKMxmyqW5gFru9X0a6IuW3nafPE6VevAR
8RTOtb6BC+pRnTAM2gwv78J/poX/Qj7/u2nhQqVf6m9fXtWbt5/4q96MWo06HOmLtJApOP9Vbw7+
wPOCpZEmrq0T0vXXPGBTbabBGvg0txGLepv87F/zgPEHpdptjqCESfwbReJ/0tdGbP16oGwGz603
iBOOU5v5won7uYkxlUsOjCu4InJmrY+9GIDB64uCAEpchAZZob/ukIChESLgtw+pqJrnaBkDVKZl
kz1okwceh2wRPSdo2hXiMJiqdFD9I9+NNC+ABVDmxpSGZDqsEG0drJJxlq/TvV42znKc/Hxhq5xS
kA2HQCQ34zCMMH7JovdDcqCrL4tbbShK+LfdWWfr3Ya5yfSBinTBRj/5FKwrUr4y8qZaGnuqAjXQ
7cI1wSgRmNiaRtRg61+upyXNyg+pI62oG93KnkOHEBpEyBwigNarXFwD+Hf7g94T5xSN0zjmbDDN
JtsyyWcyesTQocUaK/BHAtDE/aQ0j30X+z0F8hzobJThVH/WlWnfd5zNiY+oavKKTdx6ISrlekG8
qEw3NFdmpUgnl6HbYx1iW0Sz2yXPGlhCzv59yutdJVv9JFgqiFwJIKOvuUdJOu7bNWW3kQylsR8n
3Xq0iPa8bQm8iDI/bXoKOgnhQQ21I3C5dpsfSt3mfnS+bDcJoeGZh770DfGgzKT46iRw0NgUdav8
jJp6Ch5MXcNlTYm2iPMUURGN97E8VothTztOJ87nWgzrF28WjBONWGAyLeicbyYsoo4jrS3Blk6U
yZMJfE7MuW+Fa1yxaaaMAOx2KxDDDfdQKEe+2TW48ddAXkx24PRxz6jPYgrExHRX9rKe4cIx7bgj
3Kc4sazZnuOxM9jm1RmA69CVkoO3l/rs9tCpzpQfDTIf2cKuSOALEj3Q0NeAs2OoqAR4g+BcA/rY
FPcIcHCkTmMXIzLY5WYKdkZtkTiRLzL7biC608I+XTHuwygltRieIOUKf6LoSI7xlhUrp8n/2ENH
L8Mp0IIeyXE+ZOcbEvcJx79xOZMlUR3KWRPffAnFIhzJRRU7trvjjQBtdgUTc7OJWkXV04QofrQk
IOBtDYqsLLrkYSnSoHxOqw6FQmhO7qqOqUgZHSxyW58DWwJwreal/6FtrRAQRnRFlD7bW5jM1i3x
jXG5oCZKDyVdt34KkDp6K5wmx/t+a7gEkBnag04VEMqPUQtn51XaOES1Z/f6ftraNmblz9+Wl15O
99LXSb2txwOWOStPapRqznFd5HKwtoZQMmTeDbnStHjWrWGEjJ7YCs0th2DX+JosPgyepsRuUdp8
YrYmZ4teBSIPYXR9hO3nFvuqaPMTuwSFdADzst5Mk7S9cGnN4Flv0+JjQDT0cu5pfifj3jLd64E+
7IM+Zj1TVxeoZdebWXaHLtxL4gymmg2pv9sp2VEdNLKcClOrZ+0Zva6uu2omi7gHguBdZ0c8WPvg
0B9pQtmN1kNWu/lnKEOQ3CsqXayghes1uG9193JyTcadQ8wE3MrWIaUocIpbWkV28jFvcyp3fdCX
p2Q6+e1hXRi+e6xjvR2VYGaXyGizqjgYw7A8002oZ4n71FMg4j24OjbqNyKtrvSMejz+xWL6kqiy
ufBKx63jlCxJLwIlsYjYH1R1nisbV8icSaY8iwT2i3SAEUgqrj51eyeoLTtykl5ydHJ8TuK4MPCp
1XaWy0+2ngGg6oW9KEj8uFs4rfuGjCnpVvkJiYX8HmT//fg4kzjehnL0Z6Z6wiWmp8DPkZC4QzZ/
7Zjn79m9ek8wMY0rt84gFMtSL3f03Vd5iZYCMV0krT49wSOwVQxKEXyl/lg7ccPWaDr1h6lREMNg
OjD8c0g4FhZNRe3NWU8gAyakQlFV7sKZqBvoPDR83B29gPVx8CpeCQ9E8xqptGzqGE2U5NhEe0zt
aJdgWzKlnaVxUnLiIxQkIKqeaPvhw6oKYGOy0ae7NhhmP9Qd6Z9a2y0IHaen9IgojWio/2yVfogA
TYvtzb9v0N98qdcvtXhzaOJHfuyVbCK/8Vo5Ojb/AMnUtrv/szcP/MH0EYNhd92UrgEno3+pAPU/
No3fdqCCDoHm4wVZ8dd2yfjDQ7/P8gEdgBY+maQvaezp9+byRwdcvvn7zzquN8KSF6wyG2ueOUJy
CD5vzkyjKMx0AL8KzSrJ5x1pWfqJ6Gr2Bj/dlT+v+/N1tt35f/fjsRzg72PTxfuiIzJxvDfKo4UD
PwVnlYPRbKku5QCjvoL/bz4jdHjPPvzrd/LQGUDe2egKm7r49UmBuIigASSU0yXMSuzvyo9XJpt3
7C9vt5nbN8Kpgx7TczhvvKjzf5LkZNIKQCUSXgLc1vzkyK5WIYXb7KLwVyrLvtSr+B/eQ2Sa+Nxh
e6C5w3zDiPl5Y1vgBfPpbXD3bEneTAmwMM7QHuDIAop/8v92sTc3EXckvkyLZCEg+XhQS7OxblFv
6CLuOB/vf3+xX54YOj7O64GDoBtp7Ata+ed7Oeh6rRx6q1bbaZ/y1mNJmJz+nav8Mga5CgcCH/86
jGYOLq/vn4GlezAzRYBDu+QfCmEN6Dy8NZJUJt45rP7dF8IkbGC5wWtJf/LNpURpqS1RK8yG1jg6
fJmIF3p656X6u6vg54E8TeGFof7m5S0r8LrLsmxNSds40KYtI4P27DsZyFvJ6PW7y33j0I3gE84C
5Imt7vLT0zE1r8KYBfWwQM3Txj2RECS6+G2bDYfKGRVlu3UY5TkV++5LSgrackZDuzMOc9dmeViR
v9LfmDNve1TLgApzAtQUQPFYl+dLbfgj6scEtiYl+xR4xjy4Dk1XokOigP1NFyaeDtoLzVv6PEl4
0fGAYLckfSAPvrilB3ZprdFARNTxJUoBveuOgl6Bj5K58R5SVMfqx3L3bzW22zd+NZtxRxiokFhw
8GMMfSNqYjZIKapvST4LDmY6JmA5A68pPzX9UFy5o0djfSBmCVQCegdHE8EPXNO//QB/8+TxK5O+
jdVhq4i8+QCDHF3fQKQXzjqoZ3PixKpbk/bOKP6bF2aTrusoDjFOc5R+/eBTYlKQ6pBpQo4m4uzR
dD5YOMVjvSvcr7+fAX6ZTZnSEDhiHWJODX7RYbNVBbrqZFgcir7+5s1jQaAWUd9A+eBYXJPcaTof
f3/Jv7mHiMNYnTduElrVN/dQa4FyQncsKR2xIimaYXsh/OWdZeLtVei7UgzBqeUjqeMg8uYqwqp7
YZFLyTuqGQXNKSHnsPem0Y//2dehnMAjoiDDgoTum1rqq7cUKbJsMg1od2642SluUSP0QNFf//Or
YMxl0FNbYehtz/GnuaCZ6y4jKrMK/YD4LKW22A+fNuc/vgr8Wnw3Nlf5FTNSTVAKa5Nsj2Vyqw+g
u0nHHEvt8vdX2W79z2+xSQ7HttzQ7PTZiW1grp+/C6HAqktp9IPQXNtPwqiqWFPm8s2ovplK4t9B
AfP7KwJxeHtNliBfZ7P1cllM16+vWc9u6kyuZMteIceLpF5D78k4naudj5qhPvpwtD/b40ggHfhY
+t3MNAOHC8fsDmvVKpsS0hZmmLF8qd1I29ePyeuidpH3HeGHGOYJQpRTPqADUNXyJF+iEo2X2MSt
VvG8dhPG8tFFlx37LyGLrrXm9HGsgUgzlzzK8pQE0ww9yktAo2ERaBbOualdmCUFhKheiYmLOP9N
104w248pyjuSKV+iH8s0IQZy3hIhoR0QDtkMfTVF9UtoZDl18jv0QKIkNXQlCy2hLWKSQDXiJlEc
QcSZX2Io55dIyhaR2z1AZnfdGUELbplQ3LaJ6YD1xDP64BDD/CXkcjEnTotBbxnFKVk6Ew2vmnXs
sZwNt4ial7DMapydjmBPmPdKJL1+7q82fqh20brbQIfpH+bDZKdIvUiQb5D2G3Vul3Fau2o91V+y
PjtHb7zPHMRdgL7JzJxLgVG0kcAz3B6yuptIKSzn6WZlIQIyTQ1RbCjwKSkprtS+jE1FkBfpOD3R
kHSTZ+8k3Xr0UdDW1leLQVDGmj+6T0NG0/5Oa6rki0cG4BAOGq82LWV/uQpKV/s2F4YHwxsr9M2o
clt7al19vbHZkhCiKju/OmlcY7omDmdMj20+NVVo51m1ksEdkJHS+TWgW18Txv1A4MGjht4OlVZg
tg9dWouE2KfBk2mcI9Qr9rZZtFnU1Z5sQ8BCkx11xpz6ezfPEKdEZqc667QY4YDubYRCj0M96u2j
B5XZ3mmjTVw1qXXgC9XaWsuewokNTlKOlrbXJNFrpAeupMKRQ5lvLuhuNMNA17xHrTGkImQ5X9FC
ZOkW5llY1lVJzrQb1bnbDd9soZnLBwlqSzui+EIv0G2BzpEWoKPcF8hgL7nvRv6ZzpSB9KZMyuEW
+Z6UJ6ojMhBhiVYb8QIn8j6d6wTm/Njm1xU0Z+tY4wbXnuqg7EaqhSAgw7waU33PER88brcUNJRz
KVrv2aV+ipxFEur2VXoUyD6OjZ57ITJaS5z6AVa/s06pDQSRuWP7JEFb52lY94rkCtSd2Xri8Ma3
3zodMQ+YyAn6/aJWAuNCUBPtJ3zMWb0j4U2jUoqiyEE5kjkqLsC+khtOxJYRZp2yQagvVXdrmKnd
xRQ3qvpDMI/Q1dpghT3hWML2Q6Kv2QNTkRHVOeYoE86wQMZU78CNESh8kFY1uaBROdCSTAQTAnFG
FIwoDnc0eOw65k4XgGvtACdNylGPKMNhbR6XMTWPFUVddcmUk8m9iWUhWyhtwpfpkC8kTv8gPUsN
w/deKA4yRMDieAFhPrtB6hcnGamma3GX+4WRRvM0i4txpIO85bHbK4INZFtpGuyIUMXiHOJ/zgwK
Hi/F9LlE+5hwW33kF0gMd5TJgxsESxThUwGOnmb90N3NPtIx5l5YiXDQrLKGA1qOW13Z7QmghDLb
RzbHBELUNQvDv41d2A+DrMe9Iw1NR1hYcFw4oeZIdVeRG6y+EUKwlAi/yOb7MFD0zMKaXap+WOYx
Tc7tlH3qri3E4kQtAEUwJysIZFSZyChPZpdIgJ0+yvyjNiNaBVc7OdMuH1KnPSINQajXNX5bReZm
LCntdG3jbjD49Dm7FoJ9ZV5dDzMyzCvdTTnGdOgyQJsBI5Woo+2BeZoMiTki3E3/pAF9TU5bIm0B
tVN4vMzdsrrgRE4zzxkTcc3vcPGqK0JV46IXlDab0mduNhYJC5Li6uRHU+5nxnGV+lzvDdIKr7lT
cMYsbaruAaN6CakmbvkdaIMnCLM3IcCVaxKQtuajRz+1Gj95wu23qLjlJIFoOPdcLWpHrX3STOXl
4UD8zI1F7VntZ7wB+nGgYE3CNyKrc21KamjWUqDNKSiTby9LFZBhwKxyN3iD3sZ63ps381xzhmwR
sSIS61KOErJybWMHf8b90rJ0ordGwUrZWDObx6oZDCgfSLePQScaiLiSkxDdU8VsTSt8vduS/Ky9
OWTZFAl3mD7wcjio7vW6PbdzD6xdr3Slg6dNJK0icnEJT219AFVzT+R5aA1Oeqsg0zvot6a+i/S5
sbPvouEdueVjOs2xr0aPNOFCy517CqFu+2GodE99EHLAz14ZXlfuFFEJBO4gLk0ebX4MBbrsvPZI
QW8ifK/3CcAJXGVDxs4GZIM5Mt30Ws0ot3fERvr0bHsTE7ODzUA/l4XmyRgEsLWV3DXUJy15780p
maiNF4EpUwBPzE5Th4CKir4n5D1Zj0seBONZjUEihz7XG2I3m/aS75okWJxHxxToVsJipKNwrKgX
W3sv6BZxp3S7S3bdYPLn1AEu+IjmdAAMYRV1r58FUJ/IDwooGxM7DD+sf0pQvfbPUw7i4EBmpVOd
pKwOM5HMSytOVomkHkkxIY+hxtxinARBl932RZp0PFV3Iv5H+kmzK0Wu2aGTBBppyOmCIBrKGWLK
dRm22D3bpYejkUQuT/OyZTXy6DRPUaYEajGndiH4DeydrBt0XsqKzLlGRUp+qWmc1LaNnHBAUEYx
3XSUecwn3efuasU0Iq6fpoPfkDUETITT4K52C9YwDslEAZSiScdTBwVYHYqZTdmSac4aZTX+g7Cj
/vexF3SydiPbFuiOK+vWQRVNLhDUec3zwjTrI4HK0lsc5D1jkpki+UD3tXf3vPuIBjS9bYKYlS44
h1MPlLGjUNRFEzR5aPH0Pm4z3aBZs1rSkeFQFii02kVt97fs0ExXK++IX5YoYnOn1NY9a8OKMkpo
zsHuh+7MSlE87YJsAa6BaH6zmjvWcqfkqF0QngqHzQx699nnoek0Fday2Q2um+i7MTETkXCqX4f5
GZaD85BoujvezNk8a+Q2sv+MNHwPSzimzhZhzNbvs1Ukzlfh6G19VrSKWX7Va2DqIADm5dSaamVG
do2XtnG3mnvliJqgHMT1RYTuziFnuJXBbd6XWR2WQSYQU81Cv88VxNHIYyll/zn3ZrXXauVRcUga
6xpfP/EOKUY51I49pvsYnQaHeq9CHkbbYHWIEZD0vMPNYsKFCGm+Kd2c9FvaYDlgxGSlwsSMqkek
5Qw4/B3NRakb+LP/yaup6yDWHIncdrb07ZkE03JH5EaRRSQkdqfoUTPELFtqtzs0SKSyLct7HDxC
fdCFBy8Lca8hUOuQPkg6ZBwyieudQ84ExINTjbG+Kbo5JmEGpQ0H+yVMXKqmve+nLWLcfYkbFy/R
48Lva2yo7grgiSY1SxHHf6LKawB7n5TFII/NcQszR5RsgLeWW8g5YhCUvo4r7btW6WkQsVsrP4yc
bfy9Q7e3DAcbNGXkbvnpvz9KvZCZXp3eOBiiWkEzsymSsAO8PknppKpO+G+2kCo2PacIjcUWG0ZS
xVmTEre9F9mgBQeSym3s5GLqRIgfZrlcDTT12EIxcewX6BVLnNXl6hz8uQLaYLvt0FyWumPUV/ZI
byjKOLGte59AE/OYjjns/karxx1pZyL5xFE7FVG10EIOLbBnD65OxMmNgeP66Ay168WExaZ3NrCR
OzLRk+BiKYWhE0/EuDhoSaIFIYUkJJl4OtX48Pt79LaoQtkOECsKK9JMNyi19foWZWT/IMt0iA8m
PvtWA/xzAo3CRAtf5Sjk6ZDd/P6CbwtGLxf0LUrjGAcBn76pDoxL7unF4iJVplH2lUiKKubQwT65
WQfjnRrB31zLpmZEhwTuMV2SN8UpjBzjUNqkEzn95kfpan+PLSTF7la8h9P89dDuIFHbiqB4pvEx
vqnhBHUipFOltDD9Fgx9sZwvvujfuXe/XsRFPPfSJ9q6Pt727z9VVnJiOTp3nNmYZCp/rnIzu+yr
djr+/gn93VVQUtGQ4p1xvbf1m8rvOdpwyAmzoBxPDIEVxaDBefj9VYxfH872+ympAGox8S2/GQiO
qxeBI+nJbg+p2UkKyDNbRNJlEVb3jhb5SpfdZSKM1bwtZkTZ1zlHOWCvs4G63STTxjxjZercI/DA
xTtmBnlyUeJVcxD//rP+3R0Bde1TA6SlZlhv7rsVtJrNYZr77g1XVmtoR7Rr3jvdlL+9iOkZOGs3
aMHbKqABHMYc2oVqpuQYwr627f14aYkHfqcy/cuN36AijFKabDTcgrf1paL2xg5rW4c+YcDNNGUD
GvSO9LnVnrr3JHm/Xozm5tZq21oQG4Tq9ZDNVkXhyiHomgJSv1tLDcud8u96HEzvPKRfSnXMX/aG
LEA7hFDx7cRi2j2yAURcpGOlKrSXZjqymuUXImvS88QVQTioQN/9w5GxTZp47amyby2ct2zS1O+V
KX2aB6Jqk9gWVbM3bUbzy1X+f1IZ1oOov9fDz3rBl/n437fN/+dzLzr1/Zef+NE1d+w/QKlRe9iA
7VhCbYbDj645mRd/oO1DLIic0KfMvSEM/mybWyiU0SXaOL+NDcJGmsJfGkPL/oNCr86sur3n+qZZ
fNMk/13T/PW4x5zmwJOnX8mvQ3BMD+H1uE+8grRUgWRjmRcv6CORm073JPrEwunGak7c3juL3euV
fONabIBzf/vRANnlFnD78+LgpXbRjkv7fVr67YKkRZndE548/gymSXcP6VRK7fr34/+Xi9LU3lp+
tBbpyYDnfX3RYm5Hm/jXp763rO5p6MZBu3ZLZE7XgepXjk2Y8/4vLrqJzOkqISKFGLAlLfz8Td2+
ylU/eVy04XKZ3rgFwT/ooM8xhNkFySnzprr7/Tf95YG+AGUcujQ0graokNcXLXybenduf6E74/MI
E3R23RNpmnztpFIpaJHfX2/7ff+9d92U6j+4fZCHIJfgHXt9vXQYC9O310j3K697yt0x5xI/HmdG
oinfr1TY+/Hu8jdk4Q4yqXfH1OsvvQ1gz0JIR89t+wS0+V5/CNoPuFVEYNOjFpnvoV/aHi30aZ3r
YzlC2/XOKH7ztTdaiovCnQsypIxfpO6lnee959djhKSpKYoTWLqjVu2cfhqX5ujlBL8KGOz6zH8y
HV93vqeMSjXtne3J64H9p5QcTKAPwYjl66VJ89NWK6utwHLrR5zPIyJ2r9ZzCMLK4g73Am0oEZ/e
OL4zxP4Pd+fS3DaS7fmvoujNvTdioCbAFxgxtyMs6mVbUtmWynW7NgxIYgEgQQDEiwQnJmI28yFm
PatezG6Ws6tvMp9kfgcPm0nRkmyguzjNjmgXH0pknjx58jz/Z+eZiCyU1RF6MY/kLO1qRLbWQaVZ
zzxyNfxMu+3ijkJkmP5iQ/En/Xy02zwLVoOX7rDdSDXhJqC9yKkm+Zp/dzd5NnPoqUjO7clSc1fa
7dJz5zwQHADaPZE2h7/+FrNlkCX03RV2d+NQeMGDJvzuea7fJQHJSgheMsBBrpCu2zunjOxKujmZ
tPbqhki7aFzSYI0A0261rLtY2uQfafj1Xzhtcpq+njaJ0FMTwiPRRskeBTJeZXTxSMVLEhso0suA
j8JInFEoTW9KarpeEtQgh+08DRwDknMAUCHjS5YpVNhirkUOzvgwof4UtAEAeeEl/H2AGcQE9pbn
gEKstVt/kyV8FgANHuk3ekBDVPdilveDzsduR+rb7gLbhEvsglcoBsPqD0/msS1Hc5DP41V2lZAB
zDtqXJZwDTEUnxF9rbPknw4uk77+LsvC0drAnp+twhUpzx1joq+vwbwM+fu+P5Kn1g8P+xR/0kZ1
0J+lv+D0T9zgcg68R7Aip9VdmNcUbM1QvoduNoNB0tXAFz5xN6NkeBF0JnTjOtXCZNSNT0gIp/SP
PNUZWcgnk5h2D9Swe1HM40KqvOZgIGqzTqxRXTaSwehAIDLWiQebIUntNAPnCC4w/x9XICymsysH
n8PQvcsz4DpMmp6nmRvfmF4nJIQ5wDfJGIaXzHlaMoonJOjPteUqHxCvLD401oawe5Taof4f5nLt
hb/gaQ75+ZLgqnY7YUCoBgytx2chWfWwR382nDDvYJkK0dedbMj2laeoWlnJvyt/JhdSlyraFSHa
FWIgPqlEekVc3LVw+WlCp1gvpGWluaDd9WKmzQDb2Ay6wh5GPJwPl+fzOM2h0tzYLLsZDknCXtHn
8jlRvOgG18bC6Y8IIfZ6IQDQWt/rzVfvtUHorOZXxmbVcwARL4VKvHSMASnNjtwtFetU9BiY7oop
93upz3rBkpAFoFAttdtNECOX/E3fhgSx9JIfXswoBZRdWsfZXGqxwXN3LnHR6mlAI/N0BfjJEovP
zsZBZz2jLtIlqhp/Bj/DzP9aDeVFKxmD0IpcK1kYBCw6nXQCljn0I1yF42pLbDJq2MFKUhHbWEV9
qo3thT8drVch1OkD/da5z9PMJuAV4qpj9tXPR90whY3X3QVt5C7czmTB0wLcXNA29H3ydIhIRkta
nS4XibamLw2Fa/Nrc0VUg86YS3cx7533NvrG00+q35PNjkw6LzfB6xtCziyjkTqJ+v6mN8vf2lwo
82udN6IloQTek7WpsYYEQ2wREY6cheRdE1ZYAse9/nk+oOXl8JcRKeWm9rA08xG9OmmVg6ftrLdc
U2Bzn9OGPOi/yzoTYx59DnjKxHzMo3yh27erlREv8p+RdXQmf9f1+1GefooTcsgpjAriTDesyCEa
674ttSdcuzG7WDHyYkWECBUnSeVUxgGNM/Mz4juj5UN/oRkZ1QDOTO+GZ3kUafywOugl45vzPhdG
9Q2tw/rz6yw0OEHLksT5oOciWuiL6UF+ezGgLfVn/GROghN7EFMB8XHpAKcG5470heyQjef0Gi5k
Zz/hEV4R8KjUEdp/JLKVlJjCKqXGa8Yjexmfr1GKQuOdToaBbV+Yk1XfWb9NSdFPN+dkfwYT/PR+
aCKYhgTxYPGVQcX2/SzvBOwaNTly4vrZ0GB9WOvuJvlrb+0NvBvQUXvGkkwIDtbNwsvkfnCXlKze
zhJyLr1zcnxcQj6TIRqwD6560hFw+kXUT+ZXndlqNPiVopehd9PHFY5m47m0iyO/ew5aa39sAnc1
+NWDG/jbCFB+Rrcd+PA2MEzTu8n8cMMfdZZkeU7OZ0nHnqwJBhigKZ+B7grY2mXqitZ86g3nMT2s
Zp1wPcovlkZ/wTHKPJSQaLwmv4M/D+kwmw5vULWX3c5JL6SsYHkS9noTuk0OAnvNKKQDy2o1cnAY
ZULZDb80Qym+N+kqyyQHs1XKZxN93qevaK7Jz0mCJxeFsvfcnTnnCxp/Z86pve5lE0L4xRDkwPkT
53Qdp0vzeqKHw2F6YlNIvhhdZo6nhwMKe2ZUFJ4uzF7C8EsqoSHjmlqFVXDaGYHvqJ/SMz5cB5ed
aJmz0qzb7y20S4cOwfwz0XPS8y9Kei7o4stfr1zyX5zTUT9Msw+uuyKvjQT6cvGEobRbd0IGIkVg
nA2hsr9x2afMjkXIAxQ0Y0C7P+qARRaZ0cS/7A7W6+i+hxma3a2IG5m/zWhcMbuPU5OY+2gJyNT7
2ZK6hUv6hq+W+emQvmVUTeVL2P28ZIP1KukiO2bzDvyUm1GPB2v4hWXv8kHKHmw6cA+gUEtSOW/i
hYngPU1GUTZLQaRegwl02SXCN/i13AI4O5M1zOnawD6uKMvhlnMxptbh+3zjOYU01YUpegv6D6Nv
2IE8zY3dFUTa9GJgW66WXeD6lidLKmm9m5KK8w6RpuASWH3f+Ym4fWB7lxPKX2FbjQwModFGxzY4
XdM8mOFHm1kn1S7NkRMuemejgROykXIQZNySwvN8IsxmT5KQZrr+MqENyzgbLrlhKGGgHILK+OFG
EKlykiIYc7HShI/nSPx5720XBBvEPJW7y8nwIwkFMtgC2y2BVzthN7whoyVgRnonDcz1L3E6kQXn
ExwLoHTZM/mw2oABSFSsJEgIrwFMboB1ImcvnDukovS1CEP6dDZIzO5ZL1zB6tXKy33TUDt4TPlN
jIeB4ZEudmJfZ/SMHbiXoMJEpEgFMdW59GbN13LaS+r6M9RPYtCe3Tcn53amOdEp2TMGPwAfmuyH
6neToE/TE2KlBceuAlrlEKMKPQp+z12TNf06jHWZBvcJQsQHNo0fzLxUjmSaRLLz7pI4GFgOYFGs
nbtyPdrEp5Mf3ZJFos3WWQadJ0Sz+KvZEFA1jp3jyY5kbl+2MHVdgw8lNw8KkZ+jJW9nUc+HsuRS
xXpk2cky5odzrSPSkRa+cneb2XrS+3mw2GSm/hAbud8dfLB1F0TVd45Oy1/K2XrawAeiE/x5OpoQ
EaZi2Yppb8aakhVAe4NzjmWnF1Mws5gjuQazRMuXJwtvArznuFsJMBqsMvVsnRc7H+KScN+t3NXI
+Wtnqdna8iz0JvLVYhZuIC49ig0fCb0ahIS952asE57vZp0kc98tFh09G4wzMBNs49IjKY+ryx7l
HrcOARyPO2LlECRdX9MrnnZSF1xgPuq6QF1ko3NwtoIo/FgZLiFNbX3pJEfrYFC4NXcSkJ3GMcrD
8yB1u6gJ2PcBQy8p2+FKMk0yOGiF4OKWjgTvQm5MdxaLOt3vZaI+0CjSoK9fd+nQ7vhtBlyF73wc
+f2Vsb6GuDmzNgPNXrIZ/aGzIidOE3y7C86G6UcX5DfN09n7eEQCHlGmDaAj0XjhJqsulZUzhxyh
cXeFaeidhCQfcRUmRB2N7tWEqqkBCU40ZhxkJwDAZYLGo0lJ4Li6vTM0EsZEXMvfdXxauV1UJPMc
HcNlomFNdMaLFVNKLoiSyXriQZ520OzNXhzkn7oJ/Ir2OckStBMcMKKE9te5w4fAVolBUKpUS2+F
XvKuQx9VLwYJKR7q0bh69DwfUUryTiOZlzRlM8spjT9P8Rig9vXcUZ/ZVXN1dIAwJmczKiaD7mmQ
00LeuLQzw5wBWKTZeeqdT+acmXAckepB3ke0XMoavV46GQ5B0NITfXkqQCHgSdJGNZpY4PmtQMJZ
9CZJ53FRqsx6HskCDGIXAOzqc1GjEWdDlg9csZgXTjD3YTR0zYQZzGSS90vSqtj+rJw4QknEUxKu
ZQKu6Cn3yH8ZKvT6umx76X8bFurYBFAeHArlViJPZUdXXc20+29H4NJFwXhGaJIBSws/iGYybBiv
yBnkuBQOgdyN09nmPMqiNPpo56NAFMbCIRDbM5EEo8IlNu+k/ty4Mnwib+G7OAxlCQMBhgGSMBqI
BboqDaXKwkXl63JkOiAVotl5HB/+YNEnk8S43ww0Stj+ujZz4c85ADTsVjgZigG7jKh9HN0la6oA
Vlczl/JgDcuXSseJEZFMSemAcWaWyn7Fmm4+INHutFfSoTJTs3LwySwDKupM6wVLY3GlGatlOnhv
RoG5kBLtwo7O7OEw9883C9L1SK1c9j1zlT8aHb/Piaq9IqMNcbUzPfVc6JOUzsIAvyzv6Kk3FG4b
TUAhfBv4I3ILLhJn0yFeeLIJM7G1R2RYLrHcs1Fvshj7phaYwUkvBmIb4e2m7CLYMXhUw8LTSSW4
wxg9rW8jRgkrxQbwOdRYLpyLoD/QshEi3BOh5aPq8uzKNVruW690GUY0XhOygkIGWf2h3WF2Jkkb
5GlpdocIDtkla9KbxhMzlUtkuR7pc/2tMYvtXu9iCPY6f7DECjfdMyeAG/Iz6qDFuqqYtt8FZXR5
vorJ8hNwa+T94ITKLBJ0T/HmZIy5SshySN+DzIykPpmX1r4+EQj8cSUbHNTWuXNmpGHHpEic7ECE
Y9fLB/xTsVSlMVNEK5YkUPDDYPa2RwYF+I/lmivmzwptvzr3iwFFDBzjESYgMHSjhHRaErm0bLYc
Lzpexn4CzifWKLeyHB3yLkMK6rvUzWc2CTTiFRvQR5x1pBjfDBIX/vChBtrZ8CLFWR84H8vfrQpj
yKA0lfEqMdQhF4o/6uauOLgG3TjmnzmtmnlW5XUE6UrczlnoiSvHkGgCFpqxkV+OdF3Im22ieJ1e
AM8aDTZU8s+5tM4qnhv0aNfLFAbz1SS9AshqDrF7GtI/ID0JI3Dkv3OHa4zbaydcDZLeKTnZVPj+
dZOtUQwv+mj3kLmaL+XiXVI6h31vExvXgkfrXI1CQLEi0p60xBy9DWnWljrnYGUGkX3b9xemNn/w
81UQT97asTHMog8mhfV592MPkGyOP4l28s8gjBJmVi2zYmGyzMS/EgeeyOxObHTQaNMQ9f8x8F16
XZ36i6H4IisXRnW+SboTxX3EPQOtqh0cAbNK7wIbW7j/kW4zyM3nPZiqyxyUCuww3MaSvE/WwXC3
MfJiMAoGxqLH7V2az5PShVhJwBy9gKU8/0i9qLLZcl/SlhQPNc5yoiEEgnpFIsyWQ9HrGKC40AJ2
XHkdgo7Wh4yrkltEVWUP3TJssI49I9zcpqU3gNqXje1cmvHScGcf9a4ddn/Dnh4MtFMqsNdZ1D0J
u8ClYgUneQyDx5NeDAeapITxTiN4LyxEkjLZeefziMw/dMKQ1n2dC5qKd83HCMAa+qWR9AHoFxUT
hSuMiLr4V/F36wzWLa/CMioWYDHxOCrKBMYFDMwQiF8MIGGB/sYV7046c0TbtAFG5Z/KN9SlaSDP
TkouqTwEHTtP7PB8og09lwTU9Vwu/8kA6FuuCrRH3pVugw0lEXCJm3r64IIW6XKhbbaVFjJy5Qor
P5sPcVxAhBQQxt96cwDBwJMHS5h5V7obOh8hNwzaVBf8h8FmHZ9WTuW8F8qj7DwiD+anYEOhVues
mpOfhMgSz+6KGuBTFIT4q1TLtdsVv7xb3vwZJQ7cOlUoKOjGayEPLEdZrt/DCTy/yCcATERjxyXH
DidJKcIrjWEBMB5/kPUcd5VTXIK07r4bxetwGZ+ty/mx9yJAKpGKZt5h0uayJ/s2K2/iaswVmCZ8
N+v7Mt1etJafzKk0IbswBtLN6505aSpyPaVG0KDO3vNnDhfo2hcXmSCuyWrtSBirugGq1eYbin+X
50ap+gVG3wNoPu7jUJz9h+8jCHC+oH1qv1anvDhYf4e4+8U0uLEW0/g/y9gPQZhHru0kf1HfEj+u
Hi2tkJQ3Z8THk/xjOo3yT9MYyME69Cy/fO2XRwTYGeWOIO+//+khSP1ERrN32iv1RTp8O+x+4kZH
d9bK9bYD78XfVNA+vWMB6QEMj94hJDwQJq8C793uMVXqUvzZFTFI6fmXuLthHIMHRD+azrArTZck
56QqVqchE+PwZdeklxJ1acPvCbvvtKwBNIgADkVnhA8JrwDrLlkiW5KQEjvCpgBPcJtnsX4/4Tfg
dG/mo+i3Sdh1SHmfga8HSg8FfYkejvt2b21L6diMAnyMsmxun8/wUfQ/fT8r/RRO/dskmk6TaytU
WaMRp2wx1RNW+ZKzIIz0gVzh5A5Q9x1me9WPtjny6UCv4z1Deq8rvFeMVPD9cyN4FjNOH2FrzeiC
E4UrD6VGYOF4/ekIdAtgiIrv9SGYCcDTkH8hHEeyx/Y+PUeE59f39FT+KA2Yd0MaDMF+IDAvVbDl
CybfIoHWPyYXCc/sCPu5eJEAA9G32OTp3F+zvtf85rldLMWTtM1qygWGWcgTgzNZvRQKGMfyqWnU
6+8AJXFYBKAPTUMm0AfHcABSDoSJ4sUat5mA5h3ElqWStHod3kGQq6ORMOjqx6RwgY7SoW66eKk0
QBbQ2xNva/WttEo7ND7YvYy/WyDqCMSijxeAFXsYgVuZnA4dp3fvC40OiwZSVN2IDYbHuDnBWfpy
3BEvW0dBHyEOyPcj5/zQtr+5FOizdgSdIU1zttYs16QQpMdXB7rtTQ8/QOi0+Rz2aXu/l/HRBEAk
AQWJZKrydWi7j23bkPPN4y4QRvyv3mSO0hYX9EbHHZPELkoTDpQEAibV6Oxr0qWKbG8dvIl94q8H
rKgEp3toRMXr4GQAs29Mg2PgUOhMLzUWW9vfBT4ZmNWvkvHg1CCxAxttP2iy4M5IG/ZKy+FEbVEA
3uiTuAqYbMX/5fMOSBMWWJ5GFDBoFUuGCK4/EgmLl0qBEUKS1E5pilW8Dk4NJL22IQnMYzJagLOp
j7h0t9tiguKikLR/+tsVTzqg7Rc882b7j/yjjKpL/oZ6+DVw1U36CuuSOQ6HHdCiu01PvUb/QXD7
gJEvoOGF65UdN9D4BHpIlzbBh7V2s+l512huznqlgqs47fyfqvqhFhF+oDwCiVC8Dk7qN3aAiHZL
jIVerYQ86jVunXiD4iDq2oYELw5t/9FTmh744THNcwdGRz3vghVK9U+lCkOUg9v2XlONv3c84ET3
UZsrzkeObO06hrAk1VNWfHA63qC8dUvsvi9OyO9we4qtQ+/z0YDa4j0M3zOOBaWOPvFfKXNYcg9x
3ZDvNd08pkEIGJgmR2hr35H2FClTtCddpA9r1dLJgxk12Pc+PI8FR5hi377j2ugQ9kWofHUCHhgF
Gm87zlxYn4z22n+lnnquAip3DCpB6/vw0JiAuTXkAk3nQqMEBh8WgmSb9fFx9E3KpCpH0gEpeQLQ
24z1hfNx7+7cc3oHUpBe1+99lYSHxfICXN1s5XTrJiJK6qYq6KheFvEOQvjB2nJPkNC/252NOWuA
1oE1Wwo88Y5scTydzKmI5bIbVObuwVn0RCOa7n/vGExy0gQFemNr7SIGaIGFWxf1v3wVTzqgU4+v
tfnixWWD00bVb7nlifkOyRA4VF9mc82+c2x8Afrf2vcuDg60XpDCD1XkAcHVcNsN1t4HqoeafpXn
R4T7AbOnxq6SBwfnwNIFur2RwB8dixmLUVfJ9R3WL8X+kIrwryLxsK68yrHWQM/Fo8PqBuLILF7c
oVsnQNPB9OBCIAPw4CSeoAE12n0itNjtgvutXvcIPKx4QTipXgdn1ppNhT1pHDgsCNDUdqt62ePD
JJVb+shV1534+Q6L8/E4NNx+iWCRLwd2kZjIW0zf6+PPAJAGlKZy+Qe3/wUgSCPeR5unOJVjL37R
rbVr8gWxy745rF28B7fzAtvQbPHi1OFiB4trZ/F9Lj0BshIQqwPj90Fj5z1OC3rAYsoOqytdXT04
TCOCFoI8c3CLFySPZltOryd9RMaCasej4dECt0sU92Cj1IJG02jpw2PpSsQytxS5rROPfl/kDh+g
4xpbtOHaNRIWMdwBtRHEse1Vk79jgvlHgsKhMXvlTf1xnY5IFR22evQirMwW4HWUxaPUUbUy4go9
2EiVWOCNuF4TviY9kTIFVczBEaQxS4zuYG15AVZrtngiNlRBYbLXHKByfx+tHqMP7/bhGXUCFtto
8Tiq8FirVtvWyde4BQeUT0jiYvU6NAmgC8hdIxqQnIJqCwDiVvbJFg2I6ODSJntNbDt5cUR43gH5
swBJbUgCCVuB60bkTm6RrcX3BqILDOj79NXkPazFU2fRcPE4dbq0fKDuvn6pQhBnLy39gFOs7b/D
U/kGTb25mri2sGJQ5r9u9BYf9InhSDwDJJWSSAd3CPDJNOQDTbLUJBOfnVYOARn8bL3EeQ7PuB01
lX4atW0gyY664Ed+2drtnadQh36v9AWpXuVxOyDxBxBdw53Xj/td9BwKCKs1qgKgS4YmRYN9aetZ
vA6PBGKqNboETSJWkn1ISOPLGre4AB8X/p3hoCLAd12Cr2CVL7V9FPp6j0XpnzuNtypNX/xBnb/w
dICq2Esquuj8+BUvufillKGWY5d1X/L+L0pVanHRb30peRJbb5XflpW1W9/WWsL2sypyPJ3o3iXU
H16608iKHpz8rKiLrBYl5bz//qc3v9kOvZvjxPK362Hh0q9TeVJr+4Vbnh15M43uLXemDoyB1Hjg
aDH1XaseSDYH2dp01BOLnirW4zR26rGKXW+BENe55S+sSBm2jQk76e6mYWI3JgPdk6ZuPY6QQApv
mo46thb3waO6ZyJ5m457G7lHV5Y/V5hBDJumA3PCfHXQFhj3kireo/fyf7dvPtVzFBLjCK3f7q1t
f9V5e+sDBjKNVSLr4nltSgxG3h21hWPxzgpV0UCH3eZzfZ9Hdr7ZFWcoKc2HvqFxscP+RVOFM9Dt
mo99G6T7x26BMd5bG2vuPCVJC+f6ygrievEFI4tLuym7XVsPVvDkiPRboPI1Zw90FHX7pGK/+ZS9
RzebqrSQUG4LA1tA16gzlvTfpgPfTENLQcAg17z5qB+syHqYekdvY8/yH1VyCNR501l/sOZPVBUw
N1oYGN3RDWksqu6hIQ6bppO+dX3bChEb9VCFYiGlbE1HvnMsVwhdj1QMLJ2ZGg9szeh6tCsyCGK2
MbS7UuV+UdrbeMZpNBe18Mmc25BIP2/up3vIIS1Zms77sztNfGtRD1TsYBui7qc4AXT46G2SRml4
9OejsySgWUhancztxxUh+PqDH1c/qge+T30rdoDY+fNR/Z/uvoeS0N6CDnEbRlbi5fvkTVcftKH7
XLuPj9706MyKk5pGskfkMjw7OqLvVUpbRbVbx50HaPNQ7ct/ljJ0+6HEUegbgZO1KdNdW56VW2xQ
5Hr/97/9j3gu7y6i3Hq0mMGldR8srHrXFCFOxgJ5aoSMms7gjkZRkXY1jRNFKkoZK41hmo9/O8Uo
mNfsHv/51LWCHHvJPfqY+o9WUD9B9pIutYAytfDQ02D+GEDAO2uOGekulFsbBwjFHS1s3nsrdSN3
vr0CvUMHSABx6s9+/BR/sDS6lz44rqXFcVqPJ1SqntHC3t9iae8ZuQVhemWFibOj1pSkefHi2udZ
+RKoGX/Ds1Q7WL7/++oACWFxjVPvRe1DF/4gjoKn8AtAWDGw7OZ3+pm2V1P9+fZHZ+IHqp1k/5hV
EgU09cbrOjz/2djykZrb7NyGgL4AQ83f1ewkstBU7l5P1+6DIv1wTjcf9tYCd+3oA37GaHqEQnp0
LZ3t8AHXQwuj00WwfvvjAupnushOH49uEyvZUdWlDLwpecYMEFne0ZvFNHIflG0lwCtB/G8+gXvy
VTf+2Irc+/upqgKTZ9ilyOk5Q6Ycf98p/sccYBAo/gmP7xvPZqeVjW6Bjd6Im0EZtIV7/yRIYiwn
ZVgpRvkmR76SIU+wmtRz+uJlWaZMPef8P8HswGtYz06OfxuG2NixHrfHlPLTpuv/NA3Te899OAp+
O0qc6dFYnET1sDJxyRNr+pDT6SJ4wFbhMS8/rwUOxOE+jQJV/kqmR9N1jAP0dtXnJwhHjYdlgELu
0hL1ATOoplE9smyDoKg1fo4VTo8+T6NHxeqQ2tKmI5/O3Ht8uArHS81Q03HPaI6R1MMIGdpw/p0t
Uwt/gMtNd5Hi81JkitS1Np515AIDqwwrRaONh00cNwhVcd2G4XbHsb8gRKWOLDU/TWd8gS2tCFcp
A2g8KBFbhbZSptJ40CeMUBQ/NB12/Pv/TqZHj//yNgtc1QNawMQ2Hf791M8VUkiUvjEtrtz7Xa2A
DOYWxp3GQeIolwuQ0C2M697vUEESG5vS9hrDxrbiBzV0XSQMNh86DxLV9VPUGTUf1wPZu166iEvA
I+q3P2504C/bGbSFU3zNRfqwY4u14R+6tnDrJW6KwVCSsyCDZLg1p66MTLaIeuLauOaug43IX4zG
eprlrFtg4xsXFV8ZtY0roxh1hxBSJtuUxuV9rJ24cWyl9XAFLaQaq+non37/W+rvwOXTe7uFgbFM
VDdIgfrYdL630/zBmXrejqkvefuNhy4i7m8KhbMeTehc1MI0HnzqT23VEVmgJjQeVzws1tHVlEwP
ZdICMdh4cLz+O8HxAsC18bjpo+rtKDAUmo5K92flIi2QY5oOevv7/wyO7oLF738rvFgfot//l//g
hiqtJWm86YPuOIY7YX3KCFoY1/I3uwIaeIHmA/9sPzngbSRw4SeYk2l1dG7F6m4KbGRTIpPh6O7o
9EV/hqbjnuGHSVxfUQmKFPKmA//6xAYpoJUaD+su7q37lcrFUovddOAya+n2yfmWUsqmYz/TpuXb
TWBe5YF9c5+rGY4UaJuSxt4zh1SxIKhftqf+OD9sGXlWIk9/9wBR6e9Tolz1BJ51AlpORGCg5oVC
i2lBcR7nYaRqt22ozRdkyRFWiNxQma+0V2nKym8j9f4DAqeFQePImqoZXAL/38Jcl/UoxYYZev32
x+2nd0G0owLQ/7D5sO/TleUqzjFdWj81JcHV9N7yVa8NlevNx/1pscMGbYjgj3Q9Uq0bQcttSoJb
K310j95E1u71KQXOjQend5hiQYJu2HzUKjAocz46W7j42neMBqOFC+8XElaOqBRQsi9AbG0+/b9O
yV6rhynsECmnbkrqm+AIpvuX+Gg3lkxddvPRLwhy+Ue36f0jaXc47pWjCGB9G2IZRfl+X3oXCS+6
Phy1QKM39+nRdRorHFmN3gKN/suns9uzT5/PTv/rkTDPNIJgu/wv7eEAt0X1oNHJSLDhXpQ2f5z+
0aXFXedVkWDUNB8GfqEIKnggFv7Cbw6jUGo3I0Ai4jsntFryKyOvb3xk9wMxQZX3SPNrOO6uZbnH
Kf59Mz2jQ7ZqBdN/7mnw9fsGLesp9qVaFLlCzUibIpGeeDNI4WhI2tLi2TPnAtym2bb9JCdBvRkH
NE7uUTcNiATAgYiIp5f799H8A+qCTc9gheMGkpnYI0OLngNgtQw7zwZE8Su/ysyCZ6wdRgQWyOwZ
JmgBWFmgPXafVSde+6ATy5O4+tOUoH2ZdTtclX5tIfrax10TxAlJ1l2oRJReoSB3G+C2UusN1CHp
bi08zLKdaHpfjySKwZBqa/mfKVChwG88X6Pw2lV9SUs6upmSBRGJwsDflgqIPFYQ/EB16tF3Ag7B
hSe4cN/UT8rH/nG31D6Wrk3Wf56kylIIN13X4SVVvvGwwNTj1YJd94YCSbznNdcWTF2/+XHb9o3c
NOpc9RYsjZOpZ7upWhfynEB5pVA+CWIIWzi3L6fRZmoH2U6hq3SU+eaxfu1Tpp6146JpIyx/kno2
2ZPKDnZbmO7pVOqzFZuuDePrbQQZ1OIswRZsStyzONm9wFHIGw873kwfSPuvBypumhZoe+4+yWMW
JJSmRDi3omC6zy589tZ9Jfue4697mNaTLC+/+t2PC4oL9x6NdMdb00bt4gVN1f14mtdTlAmPnpgm
6VdN55VkuJhGOA/UYVuQbJLbrlK3jQD0OAqIySjsix+/JsmP79plSvFmpBChwLlqysBvKZPdEQ70
9G4+37eJ5amz1VugwrtptMNgwJo1n+w73EfXVq46voqeZk3Je2Ul2Q43tBGuvHITJ91VTfSnhvD3
H7ZbL8goblYZuI3M4ysXuZ5MfXxPO6GYNkKsV+l6CrRHGtk1N4j00duojL0OvEdooozbb0GsAQJg
7aZdtXBEyBFL1Mm2UeD6DWOMNhE1XX5ctOF/WVmqrGjjav4gXuHHenoFO7Thpv0A+ka6k1Ojt1ES
9Ym0lx1jA8zSev4/Tl450ZRWKDwBiFQLAxdSM3J9NWOiDavjNtyJ12LrtzDhzMKgixSeMIw2SLya
PqqXh9FGuPJ25SaAV+2ycdGtqOnF9PNcQuKKcok3rDmNq/DXe7AmHgPVbHzqpv7+6+mzlK7Ad2M3
USSG8awX6JWKJhKZC2pqRypDt2HV3IJBtnME2yhEoDZ/KvVC1zsRXRqytiOYAQMCBmcKopM6e6DV
29Dn3gdxkCnUBqOSFoOj5oz4+3+Xc7PPNBsCjW4ChkmujUn8sdt7+XF/nAOx9Of/E7rWIltEmFo/
8iyUxSsP8QnASjsqdxtn4SSyNq6S5iJwlU2lsLiAFRncRhXGOPCC3RqiNqBczh5SC89lvWrRqNqo
2T6Ppv6DIwVgO9VEbeiW55Y3/6YcaEHKXKSAKiqqFfgUNYUa6GwUOIDGo7CG3oZLSYCx7HRH25aG
5k05+cM0SutRCl27jQKzn6N0d7JGGyfkM7f8BlwAZeMIKdUL+NbG/XHXQFn13/Qa2J6/rBE0j+2P
zhDIW3AcP5ptOfXcjcK5bWQ8jQMQtY4+7eQotIGZd+Yd3VpetivapH9I00NxQXnrlGIGhc+eZlWk
3+0SBcHzUcLa9RSLE9cGrMUNBC4khDLys4ATr7yXPyAnVSQi/WXn8D7ufIZnP03j1EuUU6Lw9Evf
VxteUFOyX5SRqgPzTJTy/4fsob2pPrRArff78ETfF0ySpruxzUx/N+n3JkrvlePegjZAfpbLPVhE
S0+s6J46h3q7hFVbEFQAhaSup8qpNoAhZbYIVlVOteDklEL5E8tBoChDt5G/O7Zy/HD77MY2nMnj
He5ooyr4NFhQBKQm77Xh863H3Q+D0QaqLCG4XdSqNly0XLuPgD6laqZgG3Wrl+T5u9tnT28DJPAd
fLyzf3obOtO1FUl52G4xcxtAKeIqi6UGNFGo0UYG+gfCyEkgqp7iGDLayBQv8cHeu0kSF9L0Zpq5
qgTptOFnLlDIrtIH1WdmtOExu8MwdB+tx2L6d8E9WZTbO2C0kTZzRzFkSZ8xfBnE+4Sh0UYiTbkd
n12yHIBtE3edAB+VUuEJBHIbUBIngkgQO0ef3ch29wp5UuBren5LFSrtoucKzn6+ffYJLVzYJwQP
d3BMjDYsljFWBajnNQkK9aINmIJbS9WKaElaP+PHyQygdXJ0Rt4bQQG1EI82UC0MXxxjVJjE+f1v
3nSR10MKVWgaW79tuIBriyeo0SNqQNuAVyqPV3kLHP1rmU30b/WsZRF0gzpkzV+cHv+URti+ooA2
IrJE0n8LvHklr7d3ekBECGDH0WBAfMUs2j3XX3+LfbfNpdqK/sfY3vuqDZoaf8+Y7X9Ux6MS25M6
LGsRKAZdG6LlhKS5XTuxDYklsYVg783ZRmuTcSDqxr++n+JD9O1/26d4tKEGFBU/UgKHbJSow77n
tJHiMw6C+jAqWma/BRP43J0plkgbbTPOSWOQgtUa17YILbsP0dN+Ps9CxL7SI1gFfsjTyZ/0C2rD
41iNX5RKyWaLfvml1E3aNe0UlrSgMmB5KjkPT8ukfsDXOyVlpeLQYg3XD6dof179mcJZVGK8JNdf
Vl/fg+t+j05VjySqgt4G2szYiajQxWmz54bS28igv5mujsaWtydfoY0kjht3BxasjRSOz5ZPlCBV
aN2GcnwD/Jo6ahtnVgj865SIxk5mndmtF/AtdeJltvvgJg8YNXsvF4r0WniAFeJFlSU8RRvV2+la
4O2CpbVwHLmkYroJ7O9m1EY0qbQTLqce3rj/dPQmxhqPAWcrXQxyYvGH0pFjnPqOoqdQO9l8U+6C
OYFYhVONNlSJO+CT1dm20R/tLiWHcGeyLXDmL2yvW7pcztOE1jU1XQsDvA0n8RMl02gDFWEszarE
XVcf2u1597Euh0OKNem7DpBBj/679dc/LiSq/MKyyBZ4fz+Ijn5K6b2DvrhXjRtKv5MOuAYm5g/l
yy/DCv+Bhs+euuSmhs/2aoTsf5eY/8U0wKGmcG0bbdY+pfFO5bbRhr/97vf/A9pbPq25sThkL6sf
25T8xxrE+2q6/7F8sW/tW62NlcnUtHnV91sh930F5crAFfs+Y8o/icBvz/tl7t/+9Xet4jsSC/bV
rx/YKl8gQyVBHjwMk7/8PwAAAP//</cx:binary>
              </cx:geoCache>
            </cx:geography>
          </cx:layoutPr>
          <cx:valueColors>
            <cx:maxColor>
              <a:srgbClr val="FF0000"/>
            </cx:maxColor>
          </cx:valueColors>
          <cx:valueColorPositions count="3"/>
        </cx:series>
        <cx:series layoutId="regionMap" hidden="1" uniqueId="{8F178AE6-52BD-4A2A-A5B0-F4736D5CD36D}" formatIdx="1">
          <cx:dataLabels pos="ctr">
            <cx:visibility seriesName="0" categoryName="0" value="1"/>
          </cx:dataLabels>
          <cx:dataId val="1"/>
          <cx:layoutPr>
            <cx:geography cultureLanguage="fr-FR" cultureRegion="FR" attribution="Avec Bing">
              <cx:geoCache provider="{E9337A44-BEBE-4D9F-B70C-5C5E7DAFC167}">
                <cx:binary>7H3bctu41uaruHI1UzV0kzgR3LX7r2pQsuz4lNhO4uSGpdgKCZ7AA3i8+m/3I8wj9P28Qb/JPMks
2ZItMWofutVlV43VXekOIUjQB2AdvrWw8O+r9l9X8Wxa7LRJnJb/ump/fRdonf3rl1/Kq2CWTMvd
RF4VqlQ/9O6VSn5RP37Iq9kv18W0kan/CzIt8stVMC30rH33X/+GT/Nn6khdTbVU6cdqVnRns7KK
dflA28amnStVpXre3YdP+vXduaqup+m7nVmqpe4uumz267u1t7zb+WX4QT996U4M49LVNfS1yC7l
BF4mfbcTq9RfPEfOLnEsmzk2d25fy+88mSbQ7/Fx3Ixien1dzMpyZ/Hf+35rY75/LEvl3v5gV82H
dz66+T2/rAP6X/8ePIBfOHiygvkQjseahpB/8qfp9XT587cA+S7FGFOKmXn7staQx2gXWYxRh9Lb
Zrz86lvkT6tHx7MZ+ruOA+zvng/B/zR5efCF0mUzTbcIv4HwrsW4ZXO6mIB1/BHsCAdxm9AB8E8Z
ymbk73sOoL9vGGIvvrw89uezdOZP4+Xy28LKJ7vEpiYzCVtb8gZIIUKRw0yHbZY2f/ye/vH7I2PZ
jP35fdcB+CstQ/TPT14e/W/T5LucbQ/8OcjU4o6FMFpDH9m7lHKHc2ovv+1W0jw+gs2QL/sN8F4+
HoL97fjlwXan2Wzn86y43iLgFt01MUcMYcB1RbXOBRCFtU6gaeNqh8EYMBa9nI1NG28z8vc9B9jf
NwzRdz+/PPrnN0bNznW1c15dP/Srn2fb2LscxAnBFlko2sG6d3YZY7ZjmqAAbu2pVdvmCcPZPAmD
XzOYiUHrcDrOz19+Okah/K4qLZeobFp/z5sJy9rlFoFFb/FNJg9BuxzUrcnwYj/w5VffTshTBrR5
Lu57DqbhvmE4A6P3Lz8DYpbKLRr5zi4oV0xsghYbYV39gsE59wFMeymOBvALUKEPD2cz+Mt+A+iX
j4fAi1cA/PG0KqSepnKLBicyAV9iYpuvw244uwgWPGJ4RT6tyqG7wTyolDZjv9p3gP9q03AOjs9e
fvGDhNTBXBNs08990wU/cRE3C2dIUwyd39vFIqtyKZH/vjIw5hvCpg6hbKMDRsEetU1MObpXFj9t
i6u/uifmHTdtiPnzn3bDp5ffDRfTtAd59ODPfZ4yNhioA2JbyATT5+ZF1uxTTHdtboNCBnfs5jVQ
B08Z0WahdN9zMAP3DcMpuPj28lNwbzxvjXV7cw1i/ST5Awag3K4bDN4XAvoN2E3rzvta8c4sexcj
bFkmXUgfcBpWpc8TBrR58d91HKz9u+fDpX/y28sv/YNaFd2Oq6blg97o8wSQvetwx8a2ubQ3B/4x
3aXgls3dhYV8GhBx7h//R892rv/vf/9vGJ4sHhSNm+fi508YTMrPbxjOjnvw8rNzPO2U1g/+/ufN
jGGBJ4awSWy2rhMI3bUoMm1mLzbNgCp6wkg2z8Rdx8EE3D0f4v714uVxF1URyXS6szct1VI6/H27
CLA3bfCCgZhe08eGtcs4N4HGgDlZFUVPHcZm5Nd7D+BfbxzOgdh7+Tm4i1psTSe/hWVuQpQ3q+Vp
bsF27dI3P/kuTPykOTj74/es+h7LvJrtXMEuKKY/Cnk1lekWFYINFDbC95rYXFcLlrPrOBwiCtZA
H/y1sW0WVA991kBsPfTWoRBzX4EQm8xjPFukmiwMATbTZAht9KwNCEkQcPoIAw2zqkluxvHgstk8
Nct+g2lYPh5CPnkNkZ5ger388VvQ2XSXWZhYmFu3tiqEEladCWfXtCiz5sbuzQuaV3G/gJSRB0ez
GfZFtwHqi6dD0C9GL6+s//hP0emg+OP3B9fY82xVWMsOZEhghMA9WMEcg3sBLwY+xC3mAwfuaWPZ
DPxq3wH6q03DKRi/AlZ1rAOpsq0KG6DxLMhUAQp7fQL4LqPQwtlm/u6P/9wO5cG18Gf433X9Cf67
lp/Qv3j5DXA4S7ttyvldQiyH8UEkH/NdiHZihxH7ltoYaOVHR7EZ9UW3AeKLp0O0D8cvj/YNaf0w
Q/w8WfNGWS/yF28WyGPOATiPVXq9xfCxAWYNYgRMF7qg7Jw1iQPJig5GhFqIruvXJ4xk85K/6zhY
9HfPh8tevAI6yFWJgmzLJQR/37qZ00HIBFztZa7iunlDyC4CGeQQoOtuXgN584QBbYb/ruMA/rvn
Q/gPX4FleTyNIRl4m+gDU824jSAv4s56XDV0MKx603IIJ4tdsfxuoJQhd/bx8WwGf9lvgP3y8RD6
4y8vL/CPpjvg+lUppEgvMdjC6kfWroVNB2N7ozdFgadGjNoLMxNM0eV33+L/xEFtnoS1zoOZWGsb
TsfZK9C/q2749R+/J+qqgITzOU8BKV4uJJlvkTU1EEQTLILhn8UugHDlyi6BcA9H4A/jJXMNqmPV
Bft7Y908eU/5zMGcPqXLcKrdV+DZTSoJmbkzQ8iynFZLaP/+5rvJGAMvglrrKmdOYQAhZYFWgmya
1Yl8+kg2T9qw/2CChs3DyZi8AjE4hlR5LdNt6iAEyQIMEQ5icG1bYWsXcpcsIP4GOv8pY9g8Afc9
B9DfNwxBP38F2QHHqlBXV1uUaACtZSOOLHOZDrmGvAEBajyfkmWrM5iB4ykMaLk3Nu3EzfAvug2w
XzwdAn/828sr/QvQ9+U2CQ0MqoJgBxIh19c6HIWCHGE8zxS+fQ0Avx3I7PmQ33UcgH73fAj7xSs4
l7Cmqbavzs1dG1w9DIbvEm3w6Vb0Och/BtyHRfEimRX0w6oaeO7wNm+GzZ8ymKbNbxrOmTt5+a0y
mX7fqmVs7s5PBTKHLlNo5jJodZLmIWvHAct48yQ9Op7Ns7LoNpiGxdMh7pPXIKLUNk1dDnl5gCgQ
IYutsS6mLIg1AOZscWzwp2MNF48MZjPmt70GkN8+HCJ+8QpWuguub6G2udgJRHgQBVN0eTRt3b+A
kBvIIkgWYwOtcDuS6kGHdDPk9z0HsN83DKF3XwH/cSS/b5PjBssTUpEIYeg+jrMqYvguxJ2ZjeYB
zflroAfmo/kLKnnRbQD84ukQ9aOvLy/ax3BeoZhNl0pwk733PK77La62PKx/szsfI7vPZjdJGFc7
6seODmZbpzfe7KENZRQ2zsxthYWNTcOM/0fj7s/eMm9ZAD+XvBiifgYH+bdZSAESIyHUyRi21l0E
bO6aYCTdpy0NVMPj49isl5f9Bsph+XioHc6+vLx2AMU1K7bpI8PZEOBZbYsvWW+yZvjDmTbMKKfz
nLGNQYknDGgz+HcdB+jfPR/Cf/QKki7mpOFWdfNcG8CxcShPsQ67BQ0mBzMUzlXdvpYGwW0sYsFe
Lh9ushI2w37XcQD73fMh7JNXQFGM/S7TD/3W54n3OQdqzlPq4MTUEtwVSxSiz1AtxDKdFUN1lZH4
4z/z4fwFW/Su4wD7u+dD7MevwAGDMOEW+WeL7c5T54DwX8gbEOUr0EPwB4H5j/AdWTRI9npsNJsX
/W2vAeq3D4eQHx+9vJC/lTJvIZjXEIL5Lfa3q3AR3517t2ieZ7dJ+NwkO0KVkfmb5q+BrQPj+eP3
4uHjo5s3wX3PwUa4bxhuhtErCMfcCcdbEbxJ071J//Vyao8VRHuGY/Vh2pWPKd5/rlLb4hjxFsmQ
t7PS97ULb8TE43TITRbOzv/YK6bp1ex/PrYY1lfiQ5UKjbd0nJ/rST5pTs5nHdSwjOOtpgYCLU7B
FbThZOLtaz0JHJKjCBQ9gYMRA4vsaYPZrJJW+w6U0mrTUC2duy9vo51IsAu2txnglLqNITFjULUT
vG+whckiXfBna+DRUWzGfdFtAPni6RDtk/HLo33eTHsZA9u0PcSNt0yYx2T/vWG4Ndvrzfh9VjDi
LnFkWxPwlhKzqZbzkNi+qWy5TavzrVTnfeHsIdjHqp+fmoVs4i0KdzjIjIHiw8he5Fas80yY7DpQ
fgGKlgxqIT1tMJu16mrfgWpdbRrq1+NX4GSvlM7dlqSZlwB+qw38xKpIj6Z4Po/ieMs4fVoxqvOp
2rlQyWwHLMudD4VMr2S2RSkE52kxh5NWy9DaDZm3wnZDGMKBPGz4d8EEDoTRYnh//G7MtPGU4W2W
S3/yMQMR9SfvGkqr84tX4A2oBIISW9TPHIKcUAoJko8WE0HXohIETv1zKApAoczVkrK9FZO3wbjz
m/E8uHD+ZGaWHYdzsXz+E/qnL4/+fdLatlTFW0beE9UEeOhz8n+LKx9KZgOrAMzDUkatr/zb0gvr
2QGrK/8pA9q89O97Dtb+fcNw8Z+8gmjo0axUOtji4RADos0MDoYgm62bqBAngqqG83zrZaBoaR4v
TiM+PpLNyN/9hAHwd8+HuB+dvwKhMz8KrR4NRTyDfX47Cv2MMNA4r6ZageSJd26D08u1+PfDcXCy
YH7qbMh8QgLMPEcA6nou+GjYHauSZ5GvsvPH73dD+wsKePOnDDbG5jcNd8nk48vvkt/gJG68Re1g
zE9t2ja1oTLJbVBgXUYBa00ZXEBC0PLcyPokPT6ezSJq2W8wEcvHQ+h/ewVWEQhlqGu7Tezf6to+
Q0B9mZV6VqQ751O4s+3RWfjnItYLWbHcBlsQj28Zgk9hbCfBVu8UgzAFCDyohbL0zAdZsXA0a35y
y17mDzrOcsYX6ZmPDWez3Fv8ioHYWzwdSr3J/ssrnEVV338iO+CtcvFT1j14S9tNT3tzCJ9XtPWb
TL5PvzcP2p7PI28NC6q+UahnTzleo6HAU7QJ4wSKo6xLm6eMYbPAue85kDn3DUOx8+0VnIJ4UsXB
56EO/sZb8cMn0lDH0+upPy2vpltMgJmvegfOfjLIu19b9YTNayMyAgTJnQuy6gg+bTCbl/9q38EG
WG0aboHjV0BELUvybouDfas0/NMNz8NA9Wi2KHx1tfNPHxJ9q4G1zuT9dB30P3pB9JavKpsnf7xd
yb126ne4tf4k+Lgt4fYWiB2m+j1ArTzQNJy23+CCgkUVwK1e9GpA8APK0UBFIHs9CxnBPVvctgiU
KF03gZ8+ks2WwLD/wBoYNg8tgm+/vbwvvpmm3tYWeqPpHzk48Yxtc35zIeZ8TV09SlWu68GHz1O8
bZr0saNPQwn2871g29owb5eiPVRi/Bm7xYUZKSDweLtf0jvbe6kA/j7H/nYpzj9rTstZUUx3jmZq
mzcZwaUUkNqL70qVzy2Cldy6m9AlvAHqDg7qyp4/cTibDYX13gMzYb1xaCScv4Kj5U9IVXseb/aW
OvcMUSYevXj9eeC/3QNfPZGyhKoyD1ePex7w/9/UsvvzSPmdKTqa6uk41VJ3K8bXw603ohVc0kHX
RYLPRoV+a5YdXP/6zrIhR/GX1Y9YSwy6zx8cdJnBnbfQG5JNbRtSeedp1/O7GOx3Ow0kD/z6DkED
pLlAEWwbToZAKVRwPVNV6AA6QSFhThl2LAfKQsIRWEjULudG/K/v4MYMuPeWzy/AdeZFlKDXcmgf
VNz5Kr2DYvH3nbRKPiiZ6vLXd1D5591Odvu++W+z8fz+KzhoCxeEQk10G+7thvar6ZlMfXi79b/s
uEQkrDwR16HM2klntmEsMFKmc9DHZsdPMttPpWhrGQXHlba1HmEdF+VB6Lc8couMpcxtESsu7Hm5
5VEWNX5z6iga+MKgMkdS+FVu8veZttLQEQRq7ccKekQmHlll1gciT0xD7kXILsJ9uyMhdTMzVOyY
pGVjuvCTDSUKaVZUJNroLKEYIOXWbWiHojUslQqo8EVaUcYq0qIqI3xMaGB86w3JqMirxowFpXZ3
TErH/xaFEocuTlBXuylLMvi8hHiNIE0kYxFx3872iaGDRJCoSXo39FAoXdyETjHqWKtzEYR2o4WW
QY73cM0UGzNTZso18oh1+yQl8aVjR+iEBERZY+3H/mnRa2caWJxeKl/z68xDTuGWHa2kCIqyjkRX
VRa79BB85RffyjUVIWna5LhDsZO8b+oorkWqkGePKmoSfkDitFPnuA+ZHvVZ36BxZPdO6dqZzfux
WQdeIEJa8c9Kldg6pyqo+mMaFtWRwzzewhwacZZCUf6qfx/nXl6elqVnxgcorLgWGUPRIVyJ0Gqh
yqa9TH2PV3u5w4OmFHWbep9VENZkr3GMINkvvaDAwmd5iMe5LPPvRZcqS/Q5t68ClnqBa6KOfG4S
qr+aUht0bMWRnlQ8z3I3yFJ+VXpKFaOwkU05KfqINq5pJYqIlNPEFJz7xWFIqdEIi1Ud3StCZndu
RGQZC7NjtS1gC2DbbS0Y1oSWrK1FkVflvlaGcR3UhmxE20h5aHllcGZoWf6Aw1qftPSzSASlZSI3
1jzLRBxyeV41KpUAUJTvxbHVYtfoi8IQrEf4C1JtZImImEkn7I7Ss4rUIRJ1WJm+K4O4z0QdM8cQ
HmpKJHSbtJdtCtezuG1epVdIG7JwOdZWInpG+495zCiMzbJksoew4qmI07qPXOyYxSxAiXflNUl6
asNhge/S7MN4r/RV24jKztN6xGqPRvCnbL5x2Pm5MCsTFRPP9KpMyM7BSlRt2k+JQbPTGtPKF3le
tL2IasX1yCw86gge5KoXAZKheo90gUshTaSk69MSN8L0ms4USPZWfxlHvneVNBaxJ1miUHpIeeVn
sHSTrDxPfUSCke05Uopao+iDFVJ05nVZdGQZvfZGQRGZ13leo37Pl6xNRFmH/DKkPvuomXYulW3H
qagzy5YHKsZaHQRNnJzmsTIjkcTII7Dl7DBzHc39GSo70xe0yLkJjU2P3DLnXSIoVo3vem0bf2oC
P3BAlAV99SlUsf+1Cufz48ShJKLTFjdHrGtA9LUyRpaIWatiEWCeg5Cy/PzY4WHyyUTwbWPPDrvP
fdfg4LROyoLBOmRVdFa0pPBG2DRYNPJ47+8TFOTNhMGlL3rsF6yNxzRsis6tckX8ETbiBDZUzgpT
pJLEUjhe4pciqmwHCcOpcDYiqZUko6wOA3MPZHRQCV9F81/nSEONDKLqHH5vLY9LA2rfCgVFhyNh
9TzzRrzAHtvrbKP+api2+pqQHFWiaYysFkaO/GakW4l7EVe8C+FPX7eC2SU7jcu0+V5yXRxmrd/H
wndoqkXUZW02KqHU+hks2NYad14SO8InJGjGsstZPJLUQeYogw2XCox73bgeqXDqdoyHzdi2syw4
9QIzOCiiKupFj2z/TOZJrUXr9dVeinKQyTmBKeBdbCQi8fMyOfZ6lqpDncRhIvIu9KsxAR1Uiain
YbLHvUQ7Y+Yl6TfJc1gUlfTb1NW5Y5+VnuH1gmYsYKNYg76DZd3Kr1KasnKLMjX5yIGtdgE1g3Up
eg+r916CrHIc+ZyGrk8yTwuQpqYpQGdUhehyRLnQRqJ92KSxkY9iX8lSqBAln2UZeOnI1ia1RA5/
dK7ZmtlnJJVjuEUVweKrpZkGbpwm9Gugg8h3Y+XJUcHCPhjnVhZkAq7HINetI81cgK4Pv3LqMTM9
IE1Jm+azxxLY0IIFhXXd6CQ9qfpeRgJZvX1AyyipJ55E0Y+wRfEJbRn9hAzZf40rVFwFBshCt1OK
XVtlZXiiU6b5uVWh0wlcFuoH8WkwaXtbHcZW33+TFqqOHc/KlQg8hR2R5WGhRnkey8iVubLOOt1b
XxgN/UAktooc0UDvSy/HjRLEQf1ZJI3+R2To+r1lgxhwC0n0pInDvnKD2nZOCUpkJ0I4tUZFXaA8
EGYeqFrooLYOaGXDmqmaiIFohE0jhVc1NYaNUrOLyDfMyI0Kz65F7BGd75HQz6oRaYsmETWNzOMg
zoOrsjUiLto8w8Slcdzxjz7urdgtJcP4pNQ6813D500XiTZME8cCHV9LPI0cUwfQsddWddggP2k/
9H1C20wg1lT8yHesOjpivlGHoFna3ksvWCx1NGp4SGANRHbr7VeRUZiNcPzEtA46g8bmx6LLueXa
pIiTkWkzJx1FDGfHXOU8Pkx1wAph96F1ZXO/aa6trvPzIxV7sTECCZyAZIqdSo66JvLwvGfXu3EX
4O9+bISNi80uKT0QRcTTo7ySnjfqW216B2XVVcEX1muDjEujTMML3dWpGsVeaIb7nmx8JgUDKW+5
Ce0AGEejDqa9L2vvW0VIicdmkzpkX1WK20rUTlwTDoIrdvJ0r6C0Nmd5BGJMGHC5mznpWGg0/ah2
KNGNoDwh/MiR2ut+aKc1o5MSBESxp3HCi2MZ+ao49swodA4CJ7J6Ok7AtmibUW+mZrwXNFllH/pR
iH2X9L7yj1BNYv+7KozCGQW6NWGaQppoVxIPBoqCymv2W68iuBVJ62NyXbW6it/7Ud1FH6Dapdm7
BZjTxiQtc22+97Kuzl2zg7W7H+dGzvZys49iF5apwi7umbQ+l2aP5MTPbTCFYSHT9hOvw5SLlNJG
5iJEeW5/dRrLumw9o0WThFfeD7OCo5mTNApZB1Ii6pBIPNMMBephMY90nVR6j+e1rffTuIi6A8A8
qtzOrGXpsiLM9WkIgic+DEJUzQwwo49569nf7LQz7T2Ld5Hcs4qyRBPMa6cbN6lMkdvblte7ijKf
jvrelhxAq9VJxksDj7vKMjNXMer7Rwb8sNi1DWx1goOp3Yois/PvIBNktUfrksNSt0xJXB83NT/V
dgXb3OIxVmMCZkcO1lrlY9DvKK/GDO7e+JFjMwIL3pEp2N9Rn+Mxq1COhEqDyBvBlcZtDDZIreMJ
GAikEDltYb95DgWpl4He/EQc6cD/YpJfKALW9F7V2Zq6RdOQ0k08q2XjzJbhWVZ0wY8UsTBy45pV
iXBa0h3qzEtyUYJJrUcqtYkvVFFWSpQ5axxROAnj763AB4gL2wy+GFZmZ27F/Mh0NS7CxE1pFYGp
kkdm8AFXhV8dpFTJFszbrlKHpInzUHSB1ym3b4ww3XcaldlulIY9EXVVRelx3hYsECrmOTqMHNXF
AF5hBOO6smvphspqjJFhwiwIO2ARHRPV88CN4MPikVnlgedqUkSlCLMurVy/KTt71IRB0wmzdJqr
2uhjsKLLQM38TMbOOPfSPPyexRnpilHuG+BcdKXM+lHPrFL1bq7smlcu9jUrIqFqXbW56KmdWfUe
uB0OjUc29RH1RNpiwxt3HdbIjaLUtk85yHzvfZ/qsDixi6QNv9i0aSvPTQscWplbgPFPLsD0DDEY
CEWW6N5dDVGu+aZXKusK6Qf61lW9++t/HcsrOHSlfuh/z3mA++fzzNT7v51ms/QcatbP9PE0G75z
rSN8/oJQmHv+a3/5iUFYetEDjmCdbRs0Po1AgNqKDxEI97dT3RMIN11uCQSM4BJB0J/zC6kdDkdf
wIO/JRCgTDVwAHDk2+ZkfrcQhkS2BYFgQOAaTlHC8WIOVbag9Oz8srMFg2AguAAKSA1kWpDnBsqW
4edQCHCP0RqFQOf3hcCtIRjGYFlQTdWBX7tKIWC/xigDSSh805/kWXZBWqPu3LROjW5S0L4XHOoO
jx0/BWutCtPTrEzlYRPm0WVsRs63FvHuygA/OBK5g8KRzaMcHcBd1Kd1ZTAwXEBCRqk2XNgcXziT
YB7L7+Dw4D0akvepNqXAHh8nNbiQml7MaxxPVBoeoK7Yq5hXjarUOQSpelkV+QeQYszteBCA8YDa
MaqTC1x5povbgnxODJaPAzPs4pGvdWKOPaOrqwmOuQ4uwgR514W02hJ0j47VeRukMXIDi9UI7IiY
AxceB2Ma96EwDep3btKY+Ymf2onbykJ/MGgCnj7q2gRNuNfUJbAqNPc/I4XT6sIyyiYGS6vo5Fg3
gVVfkxx8WGGUda1H8+2UuthwDAMklGfRSGSWFZSjTjfWsQqs/Egzz4DfGrOo/gLqsAMrObTZREao
jkWW+WY6RkU752Oyyv8YENocB2UUxIJxZYM6wI03QrjjyTgzPP+it5y8OsFtWk2AdigMV5ncPyaq
aT8jr3bGymHJcRNbE/jujxUFH9JWOBB+Z2Kwno1yHzWgvWHpjMF8gVnMwlwYqnAODLPysEClt59z
6TYNiKNQjvwq2CeyI3uBnYFdldvkEFTFOItiMK7DQ11EF7mdg7vpFeeOobM9Wff9R9uKIhfYoy89
dYJjFID7X0gH7O8wYSgd6Y6ABsw7sJ+/8MJwkk+BmSBeCJ0Eyh/ZvqO7kZESnEd/QZo9KKfWJNqf
yr3XKM3m+bJ/TocOM1dWZNq840KmzctyYbgXlYP8Me0VmQb1mgm7vRMe2E0gXu8EGohBBJIM5BUU
a+Z0Hn5bCjRI2XW47dD5mXIb7nEGEbmU5mt6BxjgDZyoRc11UpQy4nDOLZMjCkW54WAODHxVogGx
BCXqa4SEZFaCRr7Z5IKiuLQzQWxdfUUtYZ2ojbS0jwIM9mPu4ry1A+EBa5KdYKtn5IglVZ6Miqxo
lQvX1HQGsI5x0J8Q4Fv5xybHju8I2mvfO4sIKeqjNDTjfIzNzCn2+4SFk4gS33+PmszSsbDSKnBG
kpGmPme9ibxEdGmKgfIzUF+BvMq7chpblt0gESfIt/gIZLL/Ma3Kvh1Rp+jYN7OMdOa4IMORP4nC
llMKNJ3XtafYwW2mRJ8Srx43RRLpT42dMdvNIYe6dVve9fFpAgKumERpzsNzExk0OgNiKEu+g5Nh
f6R+ysyPtGKEv2cqL4FjbJWdjpDVJvVeUme52o/rouYXYOcpWo5kzVU0cuomjb8nvs7Cfc2dpicj
pD2VHIRM1s5xrXSBRrjubeBvQRPSsB/pBGhtCs5R3/gnFs8rECPw81T3lWrH6N83ba6zGeaBk8dC
1wruAIwDFeUjp08a8G8JiDYvE7RLS7QfBbkVfcysICy+BdSW5YlkBjcEZlljHCQZDvkPXpW62rcq
1ZezLrItBWwAjiQxgcNqsIFGscmt2B/FTKcYKM2ilUE70qxX/X7ow5T8aE0g+kYy7S1jz1OWgmnL
E7iBohXayhz/NG0I5qCXcMgY/MAa3IpAcBisBCBk7FXz9xdxeRpXtcIntZM6/aVROVpit21l1XoH
wDta5TfSWqV32aOgzT/nulHqAzCF4wY8t0lfygsMPtph1ODoM1Cf+sBvnEboyL4kHcuuLRV5rWvU
9SVI+mzk+SS4WbgfgyhSLmGtPwpU0/QiAeOzALbGbwEIoNo+hL6y8RfsE6/6mqMobg4pKrSgJpaN
OSqlaYSCVxmp+Miu6pS2bgm09kXcgpoGojtUe+FcmntzuQ6TagBhFQCZImyDwjLGDiipkkYwnNYC
B9J1ZMi+5h62wgOHysJJ3cRppHkStVFhfmgMx/M91+fMKEYmk5IBQwY2c3UkO6CCJtJAbf8d7gj0
tDembUTRCXijqj+NURahLza4o1+juEPjnBjAGyndJXiiwAfegx3mfYW3okmYAVknNEGgOHIf/jl2
4qBg700L2B/XNItanxlZH4F/AMQPisEiUBFsXB0pYlzKuivr713iOM01h6AEPzBZYtB9I4sbeZx3
mUI/CtOM1J5lgF//njV5GIJdAkEC0bcYYpSnRZkpvd8bZXIGFxuDa6S73LNg6eURdvuuDF1SlYUJ
kQCbtC6x6yRyq85QX406yINRGOEsFEEFouMk82DPWDYDVrR3AFTRcAMiBE4U8X07Bf9hzyG2Ad5L
kjPXsbVyxj5X1EVOFedAdBnhUdRBwEZYEYReDr1eJ/2+thQBY8ADb1CYmc/RGMyB5BK8YIggdIUT
HRq4qD+oLjHiEQ5DVgFvR+JSxJimlxVK+pmnCDu0mOzdupLNtUK8HvuqYWdJwC97j3ZnXkkJPpDw
o4GTDzxjr0FlNEkig409s68RkO4gP2EgBhe9baoDO5fWpFc1EJhMwsgSoyy/tg4wZ0Imhrzyvcb4
kpLaP9XwmUC5lHIcd7g7oymPJxncsz7Jvao7SlGcXPhh0nws0wij955d/mAm04XwZEr2cqPPvma9
oz5BpIgDL6gt9KNGVpyJAqxxYXQcDK5e2s044dq6AJKq54Kmtf/D1Ni+tGPEYretCLAcHbjBhU7C
+H3FCtv1JKefCQPqbdIDWSeCJG6BY1AoOgKKwQ5GNfLy08Ax7DFrPB6NLWD5Y5GWuJ1VRf1JF6wO
hN3U6SVJzfwCJAAQjBYxvGKcJEZ0UHFOrnlcOyeyBM6a0xSI6xR1xxDz8741QdBbR7HSDXi5cVEL
jprw1M5D+yPA3B6w5P+xdyZNdhvZkv5DDRkCiAHYArhTzplkTtzAMpMkECMC8/Drn9+nqlckVZK6
etXW1mZaSOKAxL2BE+e4fx5I9ZfejwTiQQPLaEpwU5mrQtoVlaswFi8wJHPXEuKPHq7h84zNvio8
HMT2ICZKH0yQcFRFUb+4UEzX1QTpJiwJ/czrvnuFwjZCDeF8Py9CPnga97vWLOFxEsEF2nr4abH/
HOqlvZlpOpe3ax/oY6dWksfezlM+dwziASAe/PdwlNEQnU2Orj2Oqwsv4jlkjx2R77T17oIs1RVk
XOi7ZmbDE/GeYtWH9FrQ8Vavifnst20rVjJ1+dhtdbE0zZBPsrwamojnbBy6+9FATUi3cysQ+8i+
yrIXFxjYggfM+7oYXNPchqWui0gH1Wsqp+7QWjHtoCgH380WhUuetmpEBx809H4Jm1af/Nos2Urx
KeT9MlX7IFTyymzj90qq2xT+iWvb8rUk0Z2Ydf8Jc0SwU7Kjz20gMURIfyPMcN2Rdjyp2ssAfbkN
v5d6slnX1Ze068OctLR+CoIQJlbVF4uz9JRWE9qFvr9o0wCuSzihsMQ0bHIIIVGdpdtcfl7g/O6x
832N4lJOORfNmnk7HlKtmks/u71z0LqKqTfMn3zUndt7H05Q8Ydb19PlEk1OckRBTa/spoKDtRV7
QhsU8C9t003V14WvJM1C49oHbUIMHN60WwF3BDJUqcrhWckmji+6oVkwCTa9LaYAdphHs9+lAyZR
NGtHW6EpeSBbOItXA233vU4sh9mx1utRqtEV88DDIvDku69Gue5R5Ow3jS3/Jhn5s2kC9Wq7GuW5
abdcitDmY9lX7WWMyfRYDikpplBuEJlZjfoywiF0ImyvDeTpnHHp9yIdYIKsi76yfk3gr07BulNB
jME1jkeIaLWp9g1azacFZk9wMv5ctUdSCZ6PREJKFN26fix1cNbDJtkMt5SW7QHKTPvBFhftGgnf
aSOz+TKVypp8CPlUlHxK8R0HUbpXveh3aqV+V3p/GykFm4smoszpeTIKWrOuWUeovSoHiZ+nUkPe
zNsVK+e22lvv3NVasiVL3eoOTTQ1PueBIPuAzNOu1EEQZeicTZvRHvU044AC9ssWjbt+iucrjOtd
7uXiadZVev6aKu0+OS3da6KZflmDiUJarYeHJWVwkiuxtfsJMAKGuH44TpN2+2Vsvm5WhEfYFJjW
VZhce+LsdcPnfg8P3Hy1cxQfRni1x1rPHNICDB2M2va2m8K6YFyNRV/18mGaqcv7OiB7eK32EY7P
dsEiRp4xiT4aCXgATnZ4aNQ2fYtY6/PFiG8NVsMBwnifpwx2r69FlU16ekCb0GMzldTmbZuynMOW
vIvggZ/UJqrrDieEorFbKuy1YXmtm/6bNEwFOdZ/WjBK24cO32Z80ffcFv042mca2wAKZ2gOU2Pq
dxhT/FivCR64PiL6sWfOHGgPb6iZR/oF3rX53CsLHAKTCCTYYAnEYVg82lNIyfUtnbsxM0TpJish
t+rcDZrlOgphTohxmeacqei7k2w8mQ39RdYvodjNwkZdrqUgMF01VFqACmbcRX7mJ683NA2uc+gZ
goieuth2audsQvqsrboyuEiSDb5tuSTjoR/K6NGqWqdYnB7SbVKdHdgyoi9B1LHvjK/mHRrzfC3h
8xZio92XNXJRscHraPJOhVxlQ+/8Wxwl9oK4HlbGVo5Lvm403FVx6Ys26Nrp3hoBkWfmW4WWrr8z
0UxvJrt0BwLNaWdhxT4IvLf1ZoDtNuS9W1lWmWZyGYVDko3R2J6tUicveLSFXWbCDisx7oQTxTKo
UV+3kJTy0ds+J8ssgMIEUwA33WpW0MiYohT1dkWZEOF1g7VtCrdGHW5phaQH5yvGJIgVO9+ko9Cf
l20OyyKA4OwvF6bEsW6T+KGFfHxsG03VxdRJURYDo/3j7EOMHrNaSL72dGX5KEgdZX2tyfI89ut1
F7kGxlCgTY1GO6yPa+3iHVoYdheXU3BoK8o/WDRDqTG6Ge8SlOETXbW6WuxWvYveJv0JYl4kdhpg
xm6mbK1hCHMULS2bKJepWqAwK9Ntl6wB5QNLUU77VIz6NVAJmkADIKhaejyKDfrGrBYs/E6TwcK5
LdUpQJV7rkYm3ydF5K4Z1PQCYdjdjhT1ifCuzfDqVotSNdTB7biN1e08TGGZ+6gxT2WsumzCBrNC
ll7rG6rTcQcoh+0Uqxv4tSQOb2SsxU3a0PmNoKXcwa+mH1PTyCZ3ioXgnVTZ3RoUxVNXtvQqodx9
dknqXuHFoZ32dLBNtvjBP3ifhvvWGXO5hkP4heuq3zlV8lM4dAGYkXYrv1I/tAWx5fwpibv5fnNj
KrN17ef2ABs2KUI2kIPm8iMNl+oJ+AWs2SCurwcoEYCbbKmKtY37B0LddpxkN8J7cEJdtTJJLoa+
mQ8+WCl0NccuWp5sawEK6LkmpDx1w7R+WstAfeODMjmoj/GybbAUx3AoP4BX9NnA+vqG20U/EBRF
bDxyhE+Jaem+jlKDBbb0b03q03sJdGQfLWm/4yQ5MR6OV4bb6sKlDNhLgtvPnTPtp4Ta8sswtPY6
8h0G7nmUV7WV2MeDWq83DKsYCvXRlK5EAQFvteTSsvgLK0t7yYPeX8HfI7s2bj71G5oWmOuk2aex
knyP+r0mWatWCe+4lBekGk1ORsk6dLSdeaJbP8d5tWGDFs40hbCYCVG/LblPq6h/di2Yhpw364wG
fqw0zUlZbfgTM0/vq4o3Hhut30QWuxrDNdQTNNWVxJeNVzQfB3RNLhsiRtNCdMv01nYNfRmXfn70
BJZwThe86nlXtSR5Im6jYMjUkp6Gkfn0ct1aqd63RqTpUYF+yubU6vhEqW6XfYgZrz+gVf5q+kkU
ZdjPd5ODCptNbfI9TNT02ksT9pfLlozqtiEMelKCRj/MBrOaTHX6vWfdsnxWk8aDCyXXZbqdq+e0
XPmxX2j/CcJHeWjlwqGVR1XITjFrtcjDrlqP89IxmoWWySC38BJsEVUr3yVq7dxFwCgwurlN5ys3
ulDtNihwGixWHO/Tsk8K2bTsK6/C9lDqBka9qdGN5wLdVD6LMih0YMJvfFshgjRhtFtSYee8h2uu
9xhPt3mHNU7oyfMZYvaSROsVhJ3BZ0HV2s8NtksDQ24KqmyFa5FNoW8fIchLeK6Dg+qVVk0mrLQf
40DYRV8DIRkF/yTLcSq6cQ4+wt7WmHsBn9gtXj7VYHyu0KDGgOMswDAbhTeBkuqemM0dojmOs6Rz
4noM6PJJDE7f4E4xiAVWv3KUenCM1dqBGbFWgwaK9c2awNmz3eZ32FdVBSgtrXYbW9frdoDxlqWQ
Gcu8UVLuWdOpB96Ae5O9g29XrzQKc4xc5o4HUvf5UjYsvCaihDKoiV1jNANLLC7Grd7Ch86kE3S3
dljNJdSOKim0jMByyGVkY4YGIog/db5vqrug9CPmNqys2cos0jXl36jdRvc+VlaxvQYfNZhiSDov
s463W/MEZoYnQBV0rcYsKfVSvgzABEEkTS38g0Nkp3pMC4+5vToYJTS76zGM0xMQKD3kapoxyAzp
nJaXdTSt2y6Bacy/1QMTV+Alku+zGhQsnaQvGeC8AcVpBwKRd1dTacUdJgeqHnU68yGjq5L9iTaJ
Svb12JTJdYm5trxnZVw2e4OpYT5tM0rlfgOLZwtZWfbVYVZuiy1R6sw+RVsmY2fVlBOByXbJvKJV
WqwsKgmgLYFfB/YWxve1Vd4cFZmCcYdrD3sOWpLsqnEaYPXWg9zPFtvMQzuLadvDMrHlIcTTxK5h
jQ/bZaf1So8MHEZ9hD5kxaVpKIEztABKAtk0bqR8CBKGi/dBGCRFghutDlAK1+lUpb0d7tZgADQY
J7peDwpgb7DXdejsceijILgDfJvaw4b+Jc742kfNMaULL69MuMA16zBGhY/Q0jnKrlMjsJgOfGim
BabEu3RbcN1t2CDU/q9erEkbLqLMAFCvVwAzHLpj+pbWxF/0YZlu+Vqn1VYkZd9cAR9YttzW05rs
eYTZKg9mEvKsYpbf9Yudr8qRQ2IuI2h/LR5PTCfmuNHywOegQ4M0cDCz/WYPZwszH3SKvsNa/i77
odpNXVg+QsawWRR24jRCPTxZHZFLvm7dqRxLYHMRpng9sWBXA1riQyTzZBxfqiYdwfxG7TX0V/GZ
AR25nQzai2wCAzRnBqPb7TK4r225PC6JHXCt5KVb7ZKpLb2QvgfLOJTZxDWU+3Rqdui6TDbVLoWd
pKNs05HK6wGKVm3q525DxzEpLzLVBn0+DwF4FbrZXQuG8FAvfXAUIJYg+KEFc0OaaT0f+ljw3ZC0
Nvdsm/elDdeMpMO4gzBO7ljflvkUVbHdycnXJXitqa0yGYUaogoK+EppuksckW99XCd7tqDKat2T
Nc1FPcXh9dZt6lgbcRlMfXVUcWN3NKjXfRuZhz5hb5Ib4TKLEn9fJSU5TGGlTxzwxKleffR50Nx/
XxNe3/QYyjpwbdbcmS3B3tUy1C/fjNdkHNtXGpIhD/vInNDjA1jxuNyXGVGnY81cXFg8U5eVbJfv
iUsbMDA9HmwuNdgzT/g7OOCraVvMk5mG6nnyAQdm6MVHXCrxHloJyRIf7Ivo0XdMfS0/AXKSGVnI
dEOIWXcdLCIQtt7tbDxBapqmNE+CqtuHTUL3oQfI1KSrOgykhc/btTM6pyitHoKR+2PP5TeqHT/J
dr2NISiCbBWPxNW+IDpAqW5lCCF0msCMlN/pNKsTqW3y3rBE5RbieBvZr6uPOTRm6kHQsOeRxwpU
HiVFPaNbD4a2vJxE5++EXd7Q0ge5MxMkDzx4WcN0dSeTNQHuAjm2EGK8Rw/2bvHQZr5Msfss6s7A
vsnQpMx7stXuZWt053aGkmHnpW8/6UHOALHVYh62Zr0n41ZiaBvD3RbM/mTHKigAey9ZU4akWI0k
uYv1J1VbQMZt2nVFiUf2oOvev006fNiGGKTe+rhqfeSOwO0YmpdAdM0lLNGjJGF1bDXWlYrnV0eW
7VqO60W5TNsODn+Z0drTQ0nccDktXXNtXbJcEAa5Z0Zfe2qjAHOPr5eMSEYO6eaqGzkP+wqY27c2
HdDOiSQ6S8DwWHnLx5OIuw9432cTt9QXAhZunizNEYBvm0dDavZhi35L0fSAsZEWva7WYuLVnEc9
f0ENnV5HP19QM5Unqbspj0fFp93YUgF3QPXHIW0uVhMFBbAiA3XRxg4iLAFBPkRTfIvDRjUt6nhg
FhMUdReY3FxdEDwv88GUXF7GZclvYo5l6ze5HNPYrsU2mWdEELCndiV5DA1obegztoC95C5EbdGl
2A7JAuYeu4q/VB1WppbDUpjYoXwL8myjjeb4ss4Tm1qAVJsVapjsE7nDBPtMDPloeN0W2nKMaJTb
A3oBu5ukY1fUjcHXtFyCjJw5bD8LIEh18+g1vtJlhN2VE+h4WYvoxgUHRA2Npa2eAbGh91vGfi8F
wO9NqxZEOrevE/zDXResS1FNNsm9gtmGwVGx+7jv58Mgz4U8rvx5I1irrxhE0WtEQI8WwAE16qDH
Om4qfzFD+83KxF2NumyfSOeBNlYQrlW54KFMWncURFbYI0Sw7MKK8eNYjQdMMxJj8TDQAgbhOu/c
LK9Gy8cLiIOo4fWYL87096tS7BLfofsG4KyEwOAwpISyfqTj2F/NyujPdYNmIwvM4nBrysJfgDj8
HcCpKBqwX4/RGspipDqBaALrqACOMedbGI+4XxLM9LrzWLInQdmXBRryKUh9Q3MInf2wWwTSJGnt
AKt0Y/SJwzwsLFne6yhIt2IMulLtymmWcQHOMwQt5yhvDrOI4otFdcNzCSX1slmxWcqk9vcRSRxQ
LynQokNKy0MJKi2uZfAGAQNNdKAPGHnIdYQwzeNWqnUfbw6LtpVfk5VVBUSpe+LS++EMtJ47RQ6y
T2+FareqIDSEkK0pQHVVDyBSZ+3Qg7RREfrkQ6ohyCzsiHIH7rWt0C112mctNSrOI++HrFsrCMKc
1TmDk4au1ka3E7xXCEC0309yhCq0xABzGw4ad+38vF+3CDVImWja+3Vd93VowqOjCZy8lJhv4+Yu
FIg/KO/heil7EtyiXvPDumJrRrMaFF1Shp8Bkw/ITczT9Q+Iwb+x7MEF+H+FmBhneO1OGiOaS2lI
kT/AeXU/+vWtreYgdivPwLocMaHt9Zm6Q3Musr++ECCDHy6UkCQOQQUQQkLK0/MRYT9fqJzZrEVp
Vd7FjrYXlstouVzZRsLiry+EgNePF8Jt4JRqQSiLScgEgMpfLpSss/LWyV0MN1XsGnCjKoO7Ur5O
DXrHIsWHuqFNS+vPpOJs+v0EMUAnf8JAnD+xf32iyfn6gMfwMsBI4Kz+mJ8/iB9iYXObpGXDU7mT
LqAmKyHD0oxJgAu0FrHbJ4FI/Qv4CTVdh6Mhd+HmoTTQlpUFDPWgBjPtw/SaDGPP/g/YGrxFBf/8
Cv/970E1P/2uw7fmfIRq/+tf9X8hecMA3v05eJO/+eDpWzf885iCc7zv/Cd+J26CCHFDju0ujUVM
eJJSPEO/Y4RQYvA6kjClCd4HiZhQiD/0zxyi+I2keJ9MCr0D8yvyiP8D3SDXmMCqI4ghsijCnEH+
E+aG4i/6Yb2B3AGVFwFWjLhIcf43PRM5P6y3CrjWDG0TPAHQuZOmFv9a9il/ZSjRFxMk5i+oOxWC
Wl0c7eCGwBpNNdQJVyX2rSHqosak0u6CoOEFIowIX1kTmlvuB/pGkya6HJPQ+iyRc6Kzcoug7kYO
1kuZolZBzp1lodfGQkyZx6tgKeHlGZEhrkTiY0fS4BkZnqQB1bse6pGydxXS4I1idi8zT+YdDfUG
a2eDMGOm9STCZIZ9HMnHH77Su98fwB/zmmfY8+fPCWASTRDtSWnMcTDnL89ls4LF1i7+zsB3Psah
g/Jl2mU+sLGDdVMZ22VIENXHirkWXigfP9gKzCAzFNgK1JZq+RRIhWSMEtH0FHKNmbRDq5eroL5u
TOMN1LFwgubUdRVmuXGUO6fp9vtRA39aX/7tfQggw+Dvz8go/6WQxpgxBJub72gm6wdblt/qWK8H
46FKGB6wHILP184vNBeY+A/VVPOH1C4rMIc+yFbhVV4OFXkvTTldlGygWWrDq0nN0Smp6u5Su4ne
QeBTp4o08uKvv4Tzz/av2oi1Cm2H0CTFcc08pCBQfl6rXRyaGEnS786W9gqhIqjH1bmlGqboiui4
+ZutgJz52Z+vlxKOBDG+U3yrgvxCo22zQZYvEt/G2LwEmj0iZkh2zKsB+UZnLst5DrMRAeB89g3W
/mL3f32/8R8eTtwvTsPE0RZU4GDM8wEXPz6cVvVLNyzNN4lEMMkCxC9gkPSq/dqULvq+mbIN87Kf
TjwYmNy1cOreLaJwPt8kW99m0tbTuclIriBa3jJYoRCnN9PCmZzMbtMrsAUaDh5TOSCMywkvq3e7
hojgqZHBbuKhZvsqHuoB4Hn8sAGBHY8A0apn5xwGwTKpdDaaxF/+9W2fQ9Y/f+4pqhIQuPMrB1LG
wl9umyLYVNX18BGDWmszOPrrxRqI+aVb2rmGZCebfRPL8DtQpWiCbbRgfvKImN6YxPBPNa/rOkM/
jo9Mz816M0K5SdB7+fGZB+FwU3O6bfuFJfc86dnTUi/zDf5Xl9d1SzOUoebkfN1dE8QSPi9Jco+o
mDj99T3+YSmDH8cKRqI8jRAUOkfQf/xm8XA01dSxd98KbO+l2XYGe3dGKoIBViFd99eXi//d9XBJ
OFzYT7CczyvthzLfKhzAFq/t+4hk0AsDLblDrkUXzoBwOY02jd5inYojog+X9VB6hHzL/iGanId1
O6EeIUE4XTW+C2whUgfVmzhdFR2lwcHYVIAtTtoYYmAywJrTqYQkHPX3ED2nz2e4NMjaoZo/EwQb
B8EH5IFDcRmCXYOf5JCF6IIYkTOwkhdpLEcgPZTcMj4hAqy6lP/Nh/HH5QXCleJQGbxvJ+Tw1n/+
LCyVdIHf9gEtdSo0hshixSeGdBMQDKRqsx67y99c8pc+GcfH45KQCRlKGE63jX/pk2spYfn65SM0
XXJK9bAVkRFVAV0z/bui9YeagWcGRRJfM6ILeHh+uTts1RaGbv+xptML7xpIX37ozStxZQ6FrtE5
hvztqDlL5kwmwnyRndLX6xlt+psfJTrviT/VT6xtLLgQiQf8QAn/5UfRqRUJjK73hi7hq143hHDH
lHZ3kercDAbf6ymvl1U8qvJsiUK4DV5qnD3wEimOScjM7S2gu8YUJBw3rNLFfWNJiWCoYRJGhJjK
8Ti1vusz0XXuMiol2EATw4PIIqgLuKQV3d98k+d27ZebikmEpxbvh4tTKNnRz6sHeEnSmoC/GR0B
R+Vm4V/DvkPWDY/67bQOA6S6xJ09bJ6QncfT821BDg5uHKUwoSvIn21HkOL0Us83W7MMOyJrmRTM
Efc2y2r9fk7W0ywKtgWdxBZ9or3pbyDQ0BdAiNNT25TRLWox0g+KHCEJyHtdI3GPAS8BSSQh7Es4
AJUgkFEad4zWcX01MAbpzgfBJ6M3cRFsEbukkCKviBHwe8kENy1LmeJNVhEKv4bHQ1+kdmLubz7B
6I8rNMaIJTDpJBgZsTZ+/gTjaejnvorewC6Fr3TsuMtJjeBtFtZwwTMQAZ1Avm2BY9nw5STqJcg1
snAXynaVKlgShW0GizI31jyLaGAPrez6ByDWdZ17H/cwWis+XqZLheB9ABf3/r+r6T8SS3e/L+Ff
IlK//Of/o4kpjtX855NOoeQ7DkORP0465z/x+6RD498oEecJncaEMDz4/xx0KPlNCHj/aN/QvDGR
YEX8c9CJEJdCPQT+zKMQnTUq4z/SBTioHd4duq4Ulic/F7X/aND56bEVMBHRTIjzUE1S9PDRL1mp
tAmqUQ0iyloyV0dgiEOhhE0PP3we/1gYP44JP1e8f1wFWgV2dOzqya/Ft1VyS+cVV0k0Xa+qqq+f
DIF/8ddXQavwy91Q3A+K0Hkvj6Bopeci9cN2bqZaxtGMKIQewUIjyN2tpPC+TO5g4iT9AbA8LVoN
/SlboKbklQfpUaR0Gu58ynsCOn8EdrHOEioURszmeiorKGoIZQIai6tuEXunRQxe1zVyKmDppFvW
OfjxxcKi8UQVKeVx25bxQMAK1efcFllHpISQPcCPMvXeIWtZsgcczhG2lxAl4hIxKrXJzFNa3aMw
MXcMR+grhZCOEwAqS/xB061PoCSB2hBlfCamEtetWTBqdQsuGcedgDNbLmcRsweEBhJ5GzZL+LRG
UamzBFHVx2myKXikxTU3NJoHsx8qnACyD5Rd+gNsemt38xhu6BuXudEIrJ43Ql1OLCmQA24EuLIk
9DvwmIS2mVxQxhBzrssnBxImyeFwsuTgdQKcAdnQUh0gqXZmlwJAni5x8I62oBjQIwHYWKtTF83b
cDUzZA7eaMNg/vMew8OT66i/7BBpbY9dI9a7UoaYIEk3Q/0z6TrITESrZKD0XPumYGm89T5dHh0c
5e+TBaKDXxnMl2qKsIHjhJ6PSU7xdzhbzL0Gotza3JtlIjviwig5pnUA2Ry42yiPBGziDPtsRu7D
RwEc85QPfsGN4SSiDIZC316GClsWrJMFiTBKEC/+AuIGefsmWoC/DdFAqx0lGCoOYdr6eYdJF/7V
Vo2wIhkOMlpOHS8nuUcHHArkYtWAo0R0ReaXBKfckKxm2vlj67m6ZRsay/9fnof1v0/Eouhl/7w+
/3T22f/8/t+rM7QmcpY2UUYxQaP9RQ3+XYbCC9RTfA34iiKULNRnXOMf1TmOf0MkLEGyFHsqKg7K
zD+Lc/objs5CWgtT2u+/+p8U55+nE0weUUIgdcbYIijnfxA9+zW2fY3zh9ATgllLh34Z4dAG8g7Y
Y/dJADC4++Fz+Td1+ucmTkRoxfEeQsheuAW8eTD+pX6y3jENHp9m1WJUAdw2KEADvE+uK/d/faXo
HPj9oWGE6AdNN2VxiOPEoF2j8fm5VqM1xulGA57oza9Ih+2M5zib5ZNPwZOsFvm1ybm8Ptd5cBE4
twFnlBSJDXVnyN52HJ6YzGQ9aBiQJVHVceVDnOSCzP3XGOB23tgAJ+Dg6JZQABqLwZgHJdCqYK5k
0cMp/TQOCQv2JlnioYB7a+KrFCfvtKfapAi+Ak8YESoNLGk+FgKYFBjNLKoDQA2ObwQcfNMeccAY
q/ZOkd4UVmuce2Foso45gEVLb0ox2v4OnoWMdkPgV32tfLV8jF72lx2CauLNqqWh1zipR9xVTJbX
fhXyw5wRa9BHYOMQ8us9jLJSpBvluVZVj5O4tlSb5tYoALvNtmicjSKF7hMkewZ8lgUvOxbbbCZr
k1wxtPoYF/vYzAWpA17P2bbAhMFWH6YfVTUR8+qCeojzbg6sai9x2oBpiwXRkqjJQXJZcpnU7eLX
jC1N0odIFiNNiMx9xHu2FiGG8i3ebbCX6HIwjdUKOSSZaKlwBohv5pe2VnN7zSoA8Z8T6A5An13D
2JSCbYCw9yTmRfcrSMp46XEihCzxSrJdAmNjG/YQRBoku/gSuG7IABXGdbzvm3ZO450+jxcUzW9Q
e3EL+A84270MbCsMjgBi4Vjl4Vza83lMlK4euDjidNudGFrM6IUcVCzs7TaKMURux7U45kylaut3
q68Bl3i43YgvuqDB8Usgf9f1HjcQgaT3qh8ZvDRL+67Nma8bM8J+r1maZhFha/sg4rG3d1YG9LYc
WNDveyInWyzQUp7basUiaqd+tXvfRU1Q4HvkrsB4n+KMNdnVOEZLmliDn+HKHifdrQliZqKs9oCe
uw+Qy/22G/yopsMW+rh6Gju8OpZl/8XemSTXjWTbdi7ZRxrgqBu/g1uzuKRYSurAgqKEGnA4aszo
jeNN7C9QkT/JK6Zo+u3shIVZhIQLwOHF2Xuvw9+mYyyAcIE7VRv1JMLuAZYo0HjW1VqUKQGj2vW6
bN1VvlsHDis3cjz8GX8HBiPZmwPGmbVeR0tEpvDMKzdjvxK0ZsoDK52kM58HlGyE16awq6Ph5J55
kfdjjS9s6mOWaKlTkFrp1hyPtykHpWYfYu7gf81HXAyCr0IcHS3T8auN8eCAoIAvJChMZ5m+TyfZ
V0FCpEB+16vcyvZ21U3ReeO46O+Yy9UTBnTMHpmdjIeklZZ+JrWkJzqZc9SO5jNVE0XD0g/EQmEP
ZW/W9dtwbDWn2Fb2aDsYgnogRSR6qTK0YSyNXdPoEwbLTiInmhhVOBbCmArIH2bFOqReGAWxiDG6
dVIrq0C36yYjPdphoFMpWzU0OkffRm0JQUwiquobU8N2dJ3hX232siuGu8yIRHRJ9Wj0dnYtOuM2
Gi2G70bLcyuFiIeaujdxqYxLvrG06/TLWGparq0kWZD20vHKkMDeCD9wv+jkGpqyqPgtMHOIDaWx
JsnqpnCt6CsAGkUNYfxcIk/Oq3i2C8FpPKsTkkJxdJwilZtoCfp8mxjsl7e2I7UhqDman2fz6I3B
MA92vyEYZ/drwYJQrDMCHuMto3Jw11Nsx9b9QGRxwHTR5hH4J2v0may/CNeTBR5N6WOw/EKF2DJu
whgW2LokvzdVX+OyZ0P6xdDKyGdcgu6IzSbC0JOUnAUsA8ybg/cau+nwHNUlfBxv1VthWDVPPTpe
AoLHnHrNGp7ZbjVFff/f/dHf+6NFgP7P+6OXHnqvD6/G8v//3B8Z9tKIwnEAaqAvcCal2P9zf6Sz
B/L8ZafgeZy5THBg/2+DROtWiriGi4bnG+ZP+exfOyTjn6z2yHsCOxrShe/9yQ7JtU+2LKbBbkUH
KsJmDHHa1k+2LAmO+ySqq00Y4QU4L16oSeqFoDTUyib2hTVz1UDUcImzLqilqqnBLplFhbuUgozB
R/KCZgo1v8/PQod90XPsTUl9PXimdtTTeM52YSrLeW0NdfiYS4+T0eiMJcGmNn5qxtS79NvS8AIm
JxkvERvzrCOeET0NwpCwjuCjnXmirXYCE8Q2L8Pexbu/4KVCA2/WQD1JuZCn/BcM1cQZSF1Oreqb
vY1v8V6VhCSDXIUK42JKDW0DhCcrViTc4/nHxJrvXjg9IFKRsfruvdRx041ktxttxp8orDSPLbhY
4A8W7tHCyyp/wrM68kGgtMqfYK35hbJVTG5rblpcNOFX74XElb9QuZyqM9lr9TieEvwcceYEc69w
LmNtCZ+7ruoe62yCFlRPgIGCySv1LVa3Hv+i4/U3rHsDbIx6IsWpd0N8naHEs/B1zF5VZSVqPcKx
UoF8IYe1ut4R0akaY61SKW4kXkqOrJF1Do8uTNDd8s94aEw3qDQ/PbaT5sFMmZziW9XDSV21Yxnf
+o00gXBBUwsGJfp1Ydnp1wJrUUqdbCGZocVBNdOlwv0Je6tYZT5J9VU8sSQTGA2tI5GVRuL3pvCw
hpPwhUNi26x6b75qBNzBbGrHHQkUc6ti4dwk0pLfaN4COQZnYILQYpSfQTvG+5nvq1wXozs/zPni
G7YzH+cci2C1STxdy7GlR0a3MtIw23jEZ24Ls+vBt2lVNYd73PM8KxK0MN5M046qO+yN4Bmpg7jd
1wiIJsk9wsjeRWm1Hpy4juCSGWLgdRrzr+EnW043/IZ49UwkYqvahT2nXjh0hK5h0vFdEPDWG6u6
myc7PbdqAGccBy76aryc/fZHVwFo9SVMqykEZBDnySHqc7g6WogxjYAWWwcf45JHSKNBAlRxXj6l
trqblFIbJEl93WHBYOl3vW8DwUCADCIKSJMS1e57e58Ns7dV9riLSHEEcZz30ApwgclYe2hz/SGz
QoLvVtts5yHLgnyS+U6vu4tR+mtjSDJynpO5n3K5E437EOrmBnDqvvFcLRACsmg2GWmg6WrcZLP+
3Ix4HyfnCXDkecLCw7Y42lqD5X2fc+tZy+cg9cJrDaPRbak4rlvDjG+O1DzpsIKQogADMfkYzVKq
PCyNz5EOidGZQs7xYojWzqivM1vWO68zruYaSxqJ8GZFtiUKQFMSNeJ9n4+hvyPRcuE37CuCwRaP
ZRU9tlV05sMGtmr3dkjhDAxJ/tW3oZbWVuGRIO3AIKfRFxkXn4TwDnPam7jJU7WCEnk2u7lctVK7
iuJwn4b5YxzBOyginNfwnZetFDZofP7OTSPlvS2HLwAlrwaiE1nTUuSI8mXndUkqoLhnVsch2bXV
DyeFFVEhQa5EYkPhG91xOhukc5MOM/WoHk9zHI0OBZgaeR8uxErlFjH7GXhXgI8QUK++VLmcfiZ6
RxheYa7bek4FfFR0cp/m7VczUf02tZ1nj3TJZT3r+bH01XVU9pxeehMHYuj4F43qeSIu/unJbryj
XjqENzv7RjXGYz7o27QydaxzVvap9dt9moo2MCv70ID+ScfwCzrnUwmKA+ehr3NgGx/bEc4mUbxw
G826jfG0iS9LQjx1thAZHCCFUd+TDbEx26landmyIXidmJdm4qvzqBbpWedqGVg1ITfgjs49Us5u
11xLLWUKkQlRWXf+xrbzpjDsGpMk2JIB5TbPo+JWVea4yoGErMlS1pxMhNjDgtgLox+P3rJdi9wE
uUrX14kJVmm0Nq0oqk0Due1LMpg7ZUVPBWHLO0x6V3nRrKu2Y3vI5n+T1oa/LxYZBV+e3NuDuqeI
8Fw41WWWJeelhLxaT91DUZlfGjALKyYb7Ti2GNUYcqR0NfkpBziIT3y8b/WR2JBlnOnDfFktE/2Q
79yOU7XBAQ64hIssg+ktd8Mdqs4u64xqT0p+21Z9TzS72lHpW+eTxuisteu+658rvTgDMgmhpj40
s64dSCB9Yn4rju7MPbce9YE0EU5g2/J5Ksd7Wy9/iGY6c6yYDJ2Mloj7RY8fYaeMKd/OpfYp1zm/
uL7iWx8hptTWGWXX9imGsgCjb8RnDZGXog5Iijx32SLX36pqui5y7DQUhL+5kTWtSe6XBM/Joi/U
ExKeYpvp0c3cYaImz7Uuev9ZG2fOnbn1qUptmBjuJafgdFYcPLyi3LO0ZwQRQxRN71tJ4K4GpqBn
d23FYCSISi7JClK8Cdg8B9PamhVaTrCY6ZaCw9haLCkuXBY/bmfjwYqLaRtGbot3OzYEY4pzcFuP
39CKAakQfOB8VHIOL+RinuUIKtf+7CXLOjZ4OZkFDn7ZcNEWNSAy3wDvQdKWxKPzidxq5ddbXWPF
qX4Io3Oh3UBUScW86XI/xg8fNmlv4N6NhhQqtmk17JxEM4jzBNVg/mrpdTu6m5AqiWfsQGz6OVjI
UhvsdAfUVowlOdt21HZx1AAuVFYv7nl5ouo5j2j6mU4C5Hqc6vFTA5vlicO0kJTt2UOu2D/YHCaV
a2eVvXe12MFIVfTmtlY4T+3HDFoPZ6AoG0E8lBZj6FMu+A41SjfmoLdU5KuogVE8umQ6nDkleAME
0ZJR8TmchKmvvaq6h+495NpVoiusoiAnMp0TWL5Ew+K09VakAajElHNbrafOsurxIk0HjxpVmNSx
dYOTIVwniU3YIwOaUKc7mWd2FPMe4IcLqgoZBztsqR3IU1NNl6S/ulo0gZHbBQjfAkY6jxfDrW0G
HEpdY+OBYAMenZGmWDVe7jIvIPXF+TEOlWquQaMrJtmFI/ppKrCVrsymLnZjG5G4jHyvSfDSq68t
C0Fyb0RN5d6OpIqjAzw/WT0lFgN1wxbqWmkdadB+Xohq21C1EQg2DcdQ4at+cFl25oEAcYCXmMPb
rulbBFy82FFLEUfZYfe9H/QpuR4yb2w/t1UxFoew13GrxTXbMlBAPHTLSrBUaFU+zndehOC17RsN
SsfsmRBxN4lSnrttBx+gPIf5eAdyPsWC7yK9PpaFaG7Cwo7cIGocg8hlLXMwWL1fW8e4H2MKBljZ
h1055pigWz9tmzMTHXof+nnt7uJQT3U+7yU+wZa52GiFzwIKcIkDaB/6pAVjdjRrvvQFc21CcssC
DStqRFa8bEiUpgFW03i6wqNcuttQL4gmG7IU1kM8tETFy0FBjZLF3Ph4tuOq4qH1WPqWXFgwVCD8
62luW6wcjvqMnxcNfozToPGy/KxoRbPt7KndqVHOjyI05ZcuTzvfYMHKFW7XsbHFbsjSEJiEBvdC
jkW3NuOxPfgpPlZOB9oF2cbq4DiZdZH13bCfEXAOALDqmypntrMnrbMDjPXrlsd95kBlveCcL/Zu
bsdn2ALdS+5S2/gxeR9KygkE0bAhq1GHrGNzlJ17eVeQuMqbrZk41V2Ta8TTdS9fofVYl1ov87/a
1O3OqEOkD+no6hdaF6kf5QSrOXDZ43/PQ935oSS1ygC/jfaEGFfkgeArP45Onm4gM1C/SrCT4yXk
1LCgWtj3JAL4XpFuM7PRnyY7ybGRM41QKCLfUNTt0Qf0v6wrT9JzvKDp0L6p13nXteFkT5xZwfUp
rQ0IrKf7caxia9WwVh5UolPNjacnrbIHWODFtLeVT1MFeNHwmLsx3RDAdT5pUeYcIrzJ26lG4upE
+ZllJ19Z0yghVPXRxs+0YVXIMH6QejGuvbw997uGjhQ5uk+bSY4nbucYW79jvgnK3uwf/SZUa5iK
7hpDVrbyJsfaE+z73nhwLBry4p+Gob4uyr64iKiFBfNAI4EMyjib1jxdGYULKQFvkViLobbuiU7f
h4MFzgH/5wZqyNaKgJzhonI2kdQN4so+jOs6Sb4RFuUg6xZLisYAQdUZ6TpLm/wWKAJnxwFEw2D1
8pE7YYs6+V2/qwrikpID5cENjfk4FI08kPCEnZn1484EHbnmTtrspzjwXyPBP4RJ/eQ/V2Lu/qL7
QZl8f12Mefkjf1sJ9H9aL0UOB8UEtWbRVH4WYwRqlaBjCkBWFHaKMtgP/harNPwCHgjDxZiD35oy
msdv+Lsas3QJcx2EdIwGAoQBf8mflGPe6u8e5DjHEbjzEc4w0Vr2iZuAniwiopFHGnRRmI6blAzi
PqnLMfrAT/C26LNcxzWEA8kEtwwc2lPb3uQ7U12EQAmSVKYsT+bQfcO8WD2SkBjWr97AO5rYr/eE
R4OH7eIFt+Bzn3jUMqH8qq6GpQDLQa8rYMbB98g/MCC/VcN+3hGuR1vgNjexxfH+XjsX4oYAPPsd
7mjSxCfCmiXRapHEV5k3A6hGeCk+uK9fniEuNDxxi9ZHJfYnc/KVVyITFlOOouFIajVYWfMkGQmm
pRaqGqfu/e8f4kcXO3mItT7Nw2QuQF3I4ehEcG/us8gkHlWPUf1z+viPZu5f3pgvmNz1xeWHR4Zx
cvIsqR2VVK+zwJS19okULYnjwVYfXOWdW0Kgxb+IdRG8o7f891fPj5g86eCYBLDHIeo8S0xWcXre
rFixrdXvn957N2Qu13IgKxN/Ob0UelA3jQO9YVpJZwJuZsUHPXzwUb13FTZ+FFPxJDHUTz7enIo/
yTBaEShpEeDsWOGN0E4/MKu/eDr/7X5kpPN2cDBj3iaq4RCvePvchOZCSdLhbGVR7Mm1atgCeDxE
Gbe7wu47DIxz2zeXEhbxX5HS0uki6wC07Ua8+ZQx5kKpO4iJM+SUZmkAEIIF99gSlvnlRBW2R5YI
SVv1oHwi6oCtY+/YHY0d3LKKWHUIeE8jomZEPwZQICQizbnKV3af+n+RYK4noKMmkD+Uj+bGT/W6
PiQJPLw1RVL3S4R3o/vAt7Tc8ekTYaDqvGDkfv/UD8psgCFKs7LAnzIP7t7kUL5wq/wTzbmyG0yP
Gse7zthCPkKHsrXEv/rj8UX5flHkTcteBtjbV9I2PZbEAYQzYRePnYAaA90ctA9G8TsfDAkyHYsB
asHiuX57lQh6U+/qLt74uptWosdpabZ6T9Uwc779/oZ+mU2Z0nRbR8dYnOQ4KN5eiihhm9g2lE6L
bPOzO/ZZS1DcpNuOo8zktkR0tI+/v+Q7X4+FTcM2QecalGBPnqEmx6QiaQkXF5ZV0Fljv02IYn+w
TJxeRehECnGmoYsig1unRjrgEioxDTxdSmoGQi76AJ0T3KH31n92OwJCLGo1HmU2GsuwePsEFajJ
iv18gZXWic9oi2EErtWMt39+lZ8bBhpzMPSW9/hqDq0IzsYxdffA80cTFrtM13STSD4YeL8+NBrW
0e0Ohw8BQkbg26sUg2G1lBhJjg5OcV5VDgXYPtc+8M4sL/j1V0w7CnNZbmxjCWkYL0LVq3tJ/aSr
owQCAkV2+SlZ2iZpnZiejeJZgE1HjxCb3z89ONCn12TP5ulstl4u67wkRl5ds6RkbQ/oTcFQcL7k
VAbNEARnCVXEk0ZSHrzOdx6tvqcXCxzOQqyYadpyRYAV/m4hOysw9Fzke3yTCOe9bnAIrJ0I3nCK
mA4qgtCJR8OAtKWc2xXTU+Mb1AU4sCnEkkplP2aKgBYR+QWL7OFETLcOXeAA8SH/qzW9g6L8zAaV
K9cQXiFlGObsEeVOhXYlYN/IVTm7cEVp+zLc2nTS+Eq1gkJ8N8WiDvJo0bxG3xz2MMQglQLpgeNT
kn5WG3zw4I8NOcxAQgjDrAgeVfRIkq6ZrxDOB7oEsmjS6gww6QD/II8/0xvDmTeGLxEFLa8mn5TX
hsIyACeNOHFsgIecqN5Dj1SmkZ1B+hp8Giaxjn3NR46Vq6r3pI4BYLTrlTPHdAlJQqXj4bHcJ0tO
Wn3v03kFcEc7WBHlHHqBUBNQ9Bq0MIOWDv3tdJ82SOhwuCofQcSTuB/DkTnXnctEQlg1bLmLy3rA
cp6Pwx0SflOsrMIZkhUy3wA+tRlKr1kL2KjaOpRAMtaV34/uPgLdUa58WZrfKL91+VrzeueJ3oHx
8ABTM/zLrfqZVoEan3Zg2t4EH9DRnukhRwOWrijqO9Q9S3uSjj7f4UuDftKiwhf7yjGGW5pS9dFB
poBzl6B3MZPi92vtHvPAaAeelhifW6eJv2qTBMIpfSG/1PRqDPugaV2E/nQAS7e1KF7Gq7p0sZZo
ohgIvMM1BfdCeQujOqw95FMU2T7dWp3Ww5fpdfnVzYrW2sBhDONtSkc7e9fN0py2mpPD9a0bxIGt
hnseAEkzhzhj0yEVOysmMBn4uuZ+pTtJ0wUlra56vCcR43yJa95Ao0scmFlO3T5biSam86YITe3g
gerog1qn1LXSfB2/bFZn8zXP3UgfBYuc/k3RGKm9n+DENfuuNjicCywiMDHCyf2M0TZ0ABzI9LbQ
psQ8lJPkwZZUpfpDMYUZtd+ij/StrQ8QkuspAx+Q0j3F/eEUFJl4ZnCqvjUujM5jX+mpS9M70l1n
nl+3cNi6LjJAYzq9XGjnBYaaUnUzXqXeiee9zRcvn2sdZ0XAdlE51C3nkRCBYyTy0+QPcbkJS8Jt
AWZpai/UWJHvMgO4GlqwRTkgroner+sJl4UhIqteI20XJdmB3iNU5sOO3NhmgnQMA5U9cGXJpLh0
OEc1l6R6sqLcAGkeIgsqTYHRh75tPhSGFbw7nTGO0j5Om6SyMc/ypLPsDHN6ka4jjnrNKmrn6ivl
FXEoyPB310w5iAiiV9ThAlgqlNIDLw1t9aWhzt2231XScZChhmGnduUievuRl+1jVcI8fUg9/Dcr
7Cq07+jzRWsEIDOjOrm4BiN/MwNgHYCeCZzN7fmMGDcuKPf8r5DH6gWuVN24kVL4d+Dc6PYUYYZB
HZna+mH0enJEQzFGmPIqMy/Rx/IeYLVFw5uVKiyN8hTHBLgINDqC5Ggrdqp+rNw5AEmAFIdQZIu9
1vq2olNG7nTPw6xo3GP2tNo4x9yIrxikpIl4D1g3vKRJWo+2nyVQFiV1cihUc1HDZeup/+zhrOnJ
Ru+b9KiNFUu2beKj21D4BW6beI1b0pMHk85KDKZ/nVvRDJyyNfj1KbsWaFWAOm9bEoDDje7QP5H/
O6zHnWPTjzPohEUZk/6J9bhyKM5/grA2h2eyHDBgMdSi69ShPyIncq1kNx0mt/wdILCGbtTndUZl
PTunNxFzszE14CAJsw4eLVS82DjMDYSaLcwa75YnJYrA1IbiczVF8F+Nysm/t3XtJtRahc1Jdaap
44pJBxYmLSrDJ81zp24tOUmYgUmLEXxTvSafNEELt6CF7XkHmb3ttmPS1/qhNZaecqGt9ZfaQF50
1zZJBKgHZtHysRQwYFxmlYfWbXWJv1GJu3EsOUNKo4+XPp4RR4mmIOqwmafZ+UuydErowwK0T6yJ
6mtRARsPYJDWB7+GUxeIhpMQLomO2ZqgyPygkQIyt4JczrBKnHY45+Ow6eOll/LSSl06VqpOX4g7
IqTIG+PIc4JKema2GlXRcJOtHd13FIDtVUH9mfZh2Ejj7/gQegUWsLergyp6N2cAEY79PMe42c5p
H+N2oDDaQq4Kw63zTac6LLZdKeLwq8Uf69ZGU7vyYDSoOivK8jPOFIdw+aqP29he4dcU0W030sx2
YxYRQBFXQVFfkdPM9EvkSHdpouDgwq08GFEMULJgZ15ekh7QZd1lm0rUGuxlKir6do6TcD5Mqe/T
aSKrzPTcY+Kh5C0AsW2q0J/sr7ZI4OUCUbIzSF2KNRlSMYafh0636nBTt4J/QoCzw6MswG/RqDRD
rEdNd2saFvjl2Hg0giAL9xTGlaOgwYVduwNYZBd72gnUYIyYmElsNAaQxyFD1Q805hZj7/t1fK/o
MEr/BM0Z0DcbelJt8iTVlmSqr9EbJ8J6BEo4nujSOGG7hGniUNimp6rdnKW5ZDVyW+EPq5imkCFA
dadkQWXvZN4lutlBPxlLnQ885+wPvIQGZCzNPWxI6uGdOKSDjiRpa4D613U8DDtUIebQpF5MjqWD
5ZdAiV2xh0mo957ZPplrkhlsyqZYs/E1lf6A0kj974g9A15Mz7ZF0VWQdQsQMWzAFeX66sfENOut
POS9e9fQFGOSmSI890zkgC3ffra4JmTlA7VpfADojohWNYWiejWAGLXWBg33aGRjDHB5zAahv82z
ItnIqVueL03tHopi5hvxaF/LImfn2rxlbSBZnCeavbNUW1+YkUaJ24+nHtfGQLxx1dvm9NA1vXbV
1LXnrOlQ7PzweGl6YNdzXm1axwn1TR+Sbww51c/t+AMCn/0l1HSnvyO+jOCoh+w/Vxp+LtqjRDY+
FPId6aOZhfa3xNZleZHhpIXGrwOWWtGUEU+DOZSdWFklSBxCNVUXgKgsF66yQX9pO49hOXWy8e/h
PMf0x/WB6ATNmOifU0wACyzNBhDqgyAvtlpJY9wAB6N5axWFqQ4RIKAuaBRl/HWuXA71bpGbhPv6
2bZRmUEUYGjq+NLpkGzf5U5aPVluOKQwcqFY7cA7jfqKDqwQBnCvO+4GiMVIFLukrrN1or5xj3aZ
sgYaGd1ezY4u2SRGRX0GTIrmrWjPxp3TVhJX65yVf/UtzNKV1o6Yk1iI6aqUiRoz5kLv5JCpVIbL
s/FouE01xnzuakWIq0xyC1kZwqmJ6FLJz/B+aOLr5DOEqqTM/AnmkCqRGJzZhq2GNxpmNuusuyld
r/nUmQzytei7SV95ZYwMkTc0dwp6xqQIbKexHiT9i/0Vu7X8vOds423tRgK+bi2aPcNSTaaf0cX/
WDI8CYJz1uVgKDBx6XgddZco09szok5f3MGgUwS5SDY9ZxYfB22i2zAEDAoz2tkSNdD83SSxuxPM
GoBZdNk8Xc8GIIKgzhABt1PCZLKmCdds77yxoAWgBe6jus5JkpU3Vt8gIsWc2Oatt6jruKdS8YWA
atljPmI2JFwaRwnQqzJZHCuO8wXnY+ze0V3VPNht6bhrmpZED5ZIx4d0NkP/auGv6bs0Y1zstBAL
Y0Ahif4ihRq6/svvj5unRRXKdqAWsLEvzBaqKydFFYDvMoxIpwVAAo17Dco1ImsqssAuUv0+p6HJ
3e8veFowermgZ1Ls93RHmIva8bo60E+pqwN5LtmO6fm3WVPFmkMH++SKvqgf1AjeuZZFzQiFBPAI
KslJcYpmpnSGtKDu2kq3NnVdeltw49FhdrLyg2P7r4d2EjZYZsFEGZRbxUmlyC9DUiPF0jnMk5/9
JJsuJy9RHzy7Xy8CH4MwPzuHRfVxl//+qjKQ1j7dUXqMgEXcpT+KVMTXqpDD4fdv6L2rLOFRfflm
HPe0fgMFk6MNh5wgxke6h3ucrAwYorvfX8X49eUsfz8lFXfJYdGY9u3N4MDKfLtRMlheEsYnCsiY
9TXDqTDbKlvDoKY3NWFBYxb32ahp/W3KUQ54xGgQcRATwNsLVqbaOcDhmtxDbERgiNFCx484A+89
Ec8ATEKkzOYfJ8/d9KVGGnh57m57Y0pDOzRa5X6gprx7EcArMMbQ9agJvn0eRu/3opUT1cyGYwj7
WgkZcpLS+zM+A7OiST2aUYrIhuCGAfzthejE2deYQmiU58Co1QDTZkFSe9pqxgpd/eknSIHOXqS2
RYLQhX7yCdIWncKVjX+KApLazDlmSVqDPxCS+Qhm9kupjvnLcqnU6RYOHwreb29LWMpNkKS6gMHb
BdYEBpbVLL1KaDUB9DfxyYMQ5Pj9KP7lpS2TJgZvquyLhLPECV9/kdGC8Ws8xIMEw8DaSopqKyxG
88tV/iud/wPw16sHvjQ+/bvb6YJL+z//2HVJ+b//810Lkqb5q3stoL/8wZ8CumaY/yRHyaB+eRcY
nplq/qaO0emPmV84pO31ZQlYMhB/S+gGrDLP9qgcE2cwjEUk/5eAvqTxwY2ROUdO9VDm/qDR39th
aaObsxoshXA+AeKlL+n2V3P2SOO73gjTq0jXqGYSiMbwStlT34X8oY0cNQX7UxnaB/LTLzyn5bpo
mIskx5Kkv0y/r66L16Sqe7qbxkt6mcg7O/i4aEs0sgsnKb5budg0IUYm38w+v3pF72jr712aCjaU
NzrkLdQtXsfrj2IKOYeS07ii6bkivCHrfpP65bzFjQMEGPtzHFFaBWxEiBpKE7u3geOJqUS0/eCX
LLuXf5fvXx4+HyYWCYGEY/J73v6SwWgix6IfSVJGsSDI54h83eQWx7NhxqiNAj8bio56pfFElbmh
wFvUnA0NP88kfZa9+FykWtsGjtPI+oM39M7AsATzhm6YxIrhq7z9bSU2I2ec/SOMdGMIrCX7v7Z6
VdxPY0sdjRCLXp2zJJRy/fun8laZ/PlQCLKTRF7WAveULGZPNFZgTrzSGQNAirvqaaTNKpDsMTmD
Qms89oXtXlMErkC3pdEfLQh/X91dnCt0e3TZZby97UK3Gsdu/GMaqfghccb2CUE+JmtHs8jf3+fb
ufnvK5FjAiyItw/J6+2VzDge61kLj2Fs6vf0ian3RtEZH1xkGcunI8xeyF1Qy0AV2suPePWZ9RWx
jSg0j1EI2pniG6DwSNc3bd22939+O8hCNH5gn4lieLKS5kirNGLMrjoYBXd149RXrp/WH+z93rsd
sI1MVwZ7P+c0v93RGEk0eXJVGv5UB7VN8wqKMtZNSoPCD8hn770eJC4XVZUoPDvat0+uoicvWI3s
ylIzIlUbR2pVRB09dv78sZFzc5nGLYbbqW+ELgIkn7KEh5XNdFcmudUszeR/fxGDVNzpMLCZPQj1
sztkvjnZfAwSdDGN4a6qRAcTDYC6pwkZaMkVUCD1uTSL9nYQs62vy5EkwKZJPSDJSgrD3Tk0oTc/
+D3vPFuC/nxebE08oB0nc8ucO5WN9f3YtKU6ZOQfgJ1l4+b3N73c08nQZ2rFbOQhXVt40N6+QEjv
Jl1tjKMQnBXSLiRNW5WPcZ49jbDNfn+td24IIRQ12XUg1aLJv70WQDH6WNrjcQiz6EA6gYy6Gdkf
LRfL33JyR9jsGCYWZAaDsOPbq5ClxgGXi6M/9eKsaDikFkrGawYXLHZLpz0qLaQ2opqwrIiQIiws
Tm2jrNS8mDstPAiaqN7RUyO9FSk0yUDpalw4MOmN3fnlBzPP8mNOfyzb3aVdO84eNipvf6zVCVlj
mTo6QmlXc4VmRBWC3o8TxGYQ2/peH3T75vev4Z2lg3Xj39c8mYNaIISAhaxjSuVFXyV0h4JpBrtK
ev289ER0sE7nrUunDFxHF07jaB+UdN4bBzRftsmlumgJ4uQ7W0p0CZPK0Q3bcdNrqrkc4/gj9ObC
Yfrl0bJ7gofJkQX34/IrXk3qTWWAE2j1I/sK09x0YyW6tQCRw6lzhjSHdBt/0WTT3Hb+xI5mNksM
SopE98ZKdY3ws4kAG9DOj/jQ718AHKhffxofHRRdSlpsXE8+hNkQqfSxyTOOvXWoqvjGaJP8if5P
AsilSh5qKp2U/Bvo7Kzj4+cR5sQmTvqEf/P96yQcjR+0JRs+mGZPjvMvqy2nShs+Ct8PVpaToUGp
0x8aXz92gF/B11eg3/Ks78+avrH25PST20411RenHKtzpYbkEXQZ7eySupnofMkefuNEShxGWWZn
iJjy7vcP7t3n5pmmz5jxLBa4t6/UkSAyOSYcNWWTWyF/FqSZ131ACH9nRgRdwikU+Anv6HT1jCaD
5HzUHwt0lwwRzorvCz11gmQOSf7Qw6n4YLl+b92B1iq4I4YqhphlPX81UuXc44MxmuOod4Am20ys
miy1vipnENcDyR2fpldLpnfSB+PSSoxxj7+3vw0Rsv4/1hw+ycViRGGPE//Jxg7loaLFiDrmEZ1x
Z8CWuhjzD/YM796vx84Rs5mJMfr0aIHjx6SNaXMslLBXg0cwJlaN2nVVbN4kkxpYeuOmZiMRVtRy
J7+lqjG18aZUSv/g2b+zWFC54ny3WHsxU53Mv6pVLkkydRxizgqFMOjF230fPP0ppDkziYwdOvZH
C9Q7o3ghYYOZ9EjG4wp/+7oz6cFnqej9PljIN3IxPqYoeZZB01HiMAerlEBzJ3GB1v2oLfOk2X0i
irJBvPwKw9r74Kt/9/csExFDnh6Dp6Wk2YR5Skr+6M+ROjC8yzUCn/vBXf96ER+OE+vOyw4At/bb
mwYsoYjj1McCQMR9Qh73zkD2++M7AVtkYJ5mdgB+bS9LwqsPqSJnWNT2cCwwSnwzBweXkJ3JD+7k
1901F/Esky8Wnx8TxNuLlBpkvv/L3nks141kXfddeo4KAAk7hbmOniJFihMEneBdwiSAp//Xre6K
r6SuLkX/455KJK8BkJnnnL3Xth1FGqQyv3TjNh6TjXQTAq9ssJR/v+AZ/74YUZQI16e/YcE9/zc5
PQ5XLCSSFN68WQOYpeldttj5VzEsyxYrqCBIWwrxqCf1dFyoXF5Xw8xg0ppX6Tk4N9Lc2Yc7OS5n
KdpI1Es8iKH7lRL/37oFfN20znQUiajWecM/rxu2nWBqN69bbLwiGNVkbJFO2uyFTYhtE0ItzjHl
+X5N6InCxxY4RE4himrt6r+8B87vhDqBJ8ynZwOG6MfLU4qlgoq0XjtnxTfHUHA9eq7/4rr8fA/w
IsilGQ5BDICpekZv/PlGWz3GRGM6XavmrCZRhbpy6Htba1P8Qrv6u/T2zwfE31/pXPdygnGoA356
JQhCQgFL5LkZ5d2mOYUdYntyT/BsxC4fCETUV8cFLJPdyWbObhtbaZ+j3/unzu23h1/cjucH6G/e
jf/TZc5dUhHNdrzOrWG4YhNpbntTTbe6rq56plsxDKXssXJy2sPrdurSdt6t3mIcXDQrcAzIBFp/
cbnPn//v3tFPi+mybnmB5PB6U5qOnsMwPrDDVTi1iJhIyrPKxLDsmBA79I2gq3+xFvy8qp2vDs1q
wfAD1TQ9ih/vAzJfPeImh2uSJVEMIXpgQG//Cqr+c43w+4uw1NDkJ0sSAPSPL0IMay+rklugG837
doRTovr1ypTLnttbRqtqll9omf9thz6/JAMMlmv33ET4eeZaaQ3k5bG/HgZPh02rTPOyHtbti+dD
AedbHqcmNPWWEHrTy+9hL+ZGRNFs2YEgqsb/xdP2lw8BQyYeaUphl2PJj98AlKvRNiAKF2bqX2wz
VkNMBUxww6TQnlnfjMCh1Dj6jYWk1CcOeQLcsaMwaG7buutff/EU/Lwon78dzi2MkTglgRP8aYkZ
yUZqgQ1fk1ioaZHZZsM3A2EGbmROlQWyHV9dtf069PFCKyhHAdE5n6REjv1J63KfjCbLIx+dsPFp
X+SrWAgq0o35ZNV9+fmL93q+/39+PliYWRJZDDnm/LR+sGuAG23r65l0hI2IGAtNq6cj9I1yRb4G
qb4jbAGJ+LgP/UEfbyccvZ9iU1S+XMnaif7+Df3VE3NuantcTR2Hzk+XUlYTpOO5uza0fiOxatLV
3sF+Pf//3DKMwz3j9+Eni+ePtwxqtqYw8/PnFrDBoDkaBQgZUXGoKhsvTMoaZn7fCmIfEf72xGaB
3Yi6XlTXeZLCm0kaBafu7z/8X2wbOAOo/JhnYxX4+U15o0zNzfOvBm/1L9PGqu5mI8teAA6qL3//
Sn/xNYMMxvxE05Rq6eeF2s0Sq0wq7apd3eWIwMWJl7LXfrFM/MVzQJeRQSQGRWYv1nm3+NNxy+VQ
nkymd4UO0zokmH2ihnbxXVl2EoUXrp/D33+ovzhlgGP2GfRwAINZ9vP5rtmSGfnEfDXk5vCsSwJb
QqKwmi5Q3oTuZci2Rd8NxHUCbijmqmI1UutHMxNM/4srybrz84PFmYx5Ey496mSfGcmPH57qKVuw
RVyJDKZeiBCsT2PBnOF5kZv/bItRPVJqM43ISk5f75aFHz/U6CsNtwutKxFATMrsq4JEkyEgkAAu
05Zk/nSsidws96bRbtqTjlt8O619pZ+QHpFn4k8j3+0k7Qlc+1anc2g643JtbF35pS/s/p15AJp9
DDhoCQfivORZu27VkbVoRGvAnNTepmYq78haKwnbZk98Hwc9JRJ+Wd8R+KRW3BIXh1I2r9zDssKX
OqZ1uQxXI6IFtesnu35fMaxr4UgzFHm7qKf7wTIIlfGJjiGCbDKTaae7KVaizTTLD7cxz1rc2dDu
+21uG+CHQzMHOoeXY1m06hui+BXuI/j4FgFVCVHBnYV4MURqdsTpYS8/a5S8mzwXbR/y4iZi/7OT
kDw1f8KNiSjtMDZMq1BHFxmKTjK8axo9C1glfQ/uz+hi5SHtz6NRgmB+H0u9IY8sZReJMol6NjDV
ujY7UXraGra+9Op9Pbcw74t5zkqoxufgAZTcVM1a6Gpi8g4SPrh9lXiourFkL/mySybNX279Zvb2
Ihn4caIDxukwiMT43hS5fjb6qyUNZvRdWzAmqeoD/bw847FTRAUmntyua4HTPjRHpy9JVTNML5Ig
+7mAkEVt8gpZ/R/HQkGsKEiLfjBnW06RP5PfBh2AkJcIzzla6H5z7D4WYwrEZB64OtHmp/IOkgjb
pulU5p2jKtO4xjmE5Jl4FacOa3swSFkZpkkeDC7uNzzoqUc8YjZQqGJeIZDBHBk/atWUEWHg58bn
oNHLTTZteWknXCOnRm9XbZ9aiSS2kLjX6z5fmzpEKDVWYZmS+wiZsB2i1fIK6wywNIzQyQ37dh3N
8j7deu4gfa3Oqua+82Ar+Ivrhy261DRiFMpd7SfdAFBsgFgaKFsUy67FXJjS5RU4CrKOVmo4L8iv
ggnQqg+hNqllTAimJS7NairQI7dF+mqREgMdUjTul9ZZlwexmrAorbzI5h0DLzSqUKHLBx2dKvuj
Xp5FZ/kw386Jmu+MlsEcuus2w4iz+OYHLsbO2MnZN+N6y+cLrMTdXlQtT6mah0ObAlQ8JjZ/Juz9
xAkUYsdHx12NOkgmmT1gxTYuXWFpF3h80C66AwmgQe11k3NEhjY+IHvIiUCEhwpaN+/hQtIs+jrq
XnPWqiLyiadNgf/e0h4/R4ca719eyP/pF/5xHvT8Z+f//rV++9H3f/75/1MtwKG2yHwVOiZ9us1/
Vi1wqsCAjIWf/7MEvac/VAviN8Yg+Erp9lE+/o62/gPCKH5DRcVZjf6rTZeTw+V/oVvgYPHTNnXW
09DMtHyOzZToP3d0u2Ex1qWq7pgLK1w9a+G9NLW070RNS4HZIPyS7sYy8tF/oFMwJCGNAv9Bl7b6
2LpqHYJU94rT1nkgjwfSip7EqntLpEHoOlZDK56wE5j6XvS6FaG33e5bGMw1onKysk+oVl3tsnfp
nx7UOuWP06j3LxLsEYRcOKXjDtvF0F/lWqbrQVpXaR9KPHxYQvX5zik5XUQLEuMXP/cInZ9zVsww
dzsxBt7UYucoZlwhoZWDvwidWqwqMGeSOoKS809MJmEzhp7UwCyv00ypvHp+lcTdBrJ4x5/EdcOB
T0dO0XuIdls9eR+2Cr+VMks2kQ28WxqnJOMmUSEmYMOrxzqDEw4s7RlzMO8GZ0yqkIV8ykECEdsc
aqZygWjNc9HETOvmh05n1DICGbOCvt9I7Wmn2fIpAaBHBdKWAkmo0S9rZEDeKo7CytaYbCKE62L0
66eyGN0lUrXVP6murEgswteVxw7GhznsJGKMeOvMClojxhTgWp50r4GlCCAuSed1AaBlfTmsRLKb
4aoy0FrIncrloFVthi+PBQuQ62Z+2ASapDuijRe8cLlcl6AXbZkFs9sWOt4SpQ2xTYKMCiB9u6jM
yymvIm/RtodxBftifIW6mLMmEpHDb9F3Gw+GtEwyGAie5TjhAmaomDWNO1IxyzScdLerY/p1y/2c
6+mp5swCrU9PlxllJICsGIqWycmqMFBHTy2cxX/WCP9b0P5xrqr+bkF7a5s/y7DOP/4vpqz1G7Zi
xFeoWZBZobn4YznzfsOvfYaRmCi02L3O+Y7/Ws3M35gf62hgyIk6lwNUPX8wTMRvPtZY6kgqPaAo
aFX+m9Xsx/IJgQH9Y0RgKB5pS9j8tR+P3Khr3B6FaZDJvrizWk4RXe50kJhM8Yu224+v5EG+50AP
gwNMBdN7fOo/vtLYuWtCYGPgGV0eun2TwPnfzmGSmFv/9NXf/rMS/8/5K/96JfYAei18UbR3fnwl
rB19vQAXM7MeI3BhsSYssHv+/kX+4uMQ6Mk18+i/Ixn9qVZJbQ82Iiuanbv9IeUodTOsLIGembXF
LwpvutM/7Dh8IsbucGvoVXlUR2xjP34iSFnZlNplTDvYYz0AhZdc+X2dl3FPa7aLAFf45DFvgxNX
6SxIPbI8SqA+38CUT4lTN+E2I7CIuialae2lI0BIAflABuSQtdsX8LAAROk31zMhmw3T8zQbyptS
CVPuRyQF772R+Lgg7Qm1Lxrf9smnPV2HqVoa41rrFf9ppr3zPW+2AgIXZr0ZyN9sf8+3/ExJFyl5
UhgseWEj14wPS1tyFHhw90GQKYW5q+wq3zsRXM9pejKFVNc64fLsbzN/WwA57gJIfjMDZTm674Sr
uBVlD2kIRGX7lR+Wpbt+WwZ9fs6Gc8/ILxLqOkmgCVtbg74kGF1BEHlm92oHF2P4bICvJXGlL+sb
nvHlaVF1/b2GAHkFRAtDNQD+6X5ZvA0qF1DzmQ9uEUHvD7n9DEbQImKxabW3Yerdx8Sqy0cA+FSH
uZWARzYnI4WzidFzeobKXJl6hOx2fK49NUGDAzYVNl7ZvaCPbO5NmVLbmKMqLmvt7LxRFkhILDL+
+CzZI96wReZvPDXTa7YS0BVAfnYExGCzo+oT5vCKlXSrws3gyjBpB8UIbLNOI48ykB187NU3pGCG
va8xBw0hHgvvGwd1cW2Kwb+TEncGXya1TWD2c/m0mB4yJ1EuN/RRMrpr01h+aSZp9mFDFsBXYJ0a
fNKJMMHc98enJanU174kDTLInTUH/lkOXwYCZ6uduY7qSpbUwhjUnQp/25YulyAQnBTKKQBP6otF
/9SVKt7ntD0bi5G62IE+y/TOTHFIA4BvqNM5xcwgvcifOGE0JOrdJzz9Ej9/oodl3pCHvvhj0rKx
283dqFPFhtUmQZ5McjVdAMeAVQNv2+rtbtlUetvUxvxSKjd7S+WSuveezNPnycldHNZjhleQI4yX
hRDlFFQ1umoG/262WzyD8KDiHOmRU9AY3Ts0W4JoVe5Oz0ZX46EyXSXey5b6OewdAkMDYo3wrY5u
S/dcL7TyWtv02QroPA/wzZatvm8QVV5ilM7MEEEPhbbwBqh9+HnXl7nICWTCu8/Dvwgbmgz2fp6y
ilesYiOR3YeRDTrtT2kXOOwm0tajDLPSo+Q091iy7PuR1J3sY7IqhWtmyNxvFMXQMPH9WyFZuyD3
eTPlhrHal3fnzCbzYk1sStKxNMoOb4HO/a93qIRIixCLohCv7W/DoOXv3uDUtwRrFgAj2477xh/S
s3OvOONPUEoBYhCknUhcw8v8vNWqHTm76MP7wg10LwrzufXp24blOKnrwVjWT6gY3ElTn8C2TrKG
8D+/TLy4TNtmiiASNPB02mJCUEbs51fJkvkiEw1QuT0JBVRWc2V99J2kec1R/GBYc0TCHZWuABuo
lNMWmKXA5pVlHdAPsgqkxUlcrFctoD0+pqWpG36vfjxrlMjFIwqpPq9p9AzSNBPfN4NbZaFHQlOs
hUgRLXnCAK7BHjcQCLVSG2x2VcWm1ap7ak/sUnOpb6HXOQReyMokUYmOqMth11JJkHrM+HbCzm0A
EatXevt5sJEQ4ZgSKnBwmV4IkATEN9pkNBl1znviSE9uC3nyJotZ1Za3dmJo1oEJQhn7ead7kVUt
6TnCQdansap02JGtIaF755z9ln4px7ASrM8utIxZ9HhFPCni2XBJZRzUovuBsfb2rZxrFAPJJvN3
i7v1HElF2RxVmVfVUVFOYg5bzup1kE1+RsBgmq8npDXpZ26sthWndjHfWlVN8Bi0zs6kUT4uXyYH
LwAfwerXGNs5UMASDQ4uFwS3gAkFyoSwNObhPSHdMcMTPIkazCBo7HDQRuyqTWqSA6OavI86V1pP
jYXzMRhcd44wKOqfU9KS4rqiMq45bpM34a2ZE3AIqol02UZxIPqwJ+i68XyADE52OcvMDiaRWBcr
YKgHiE3+m9bb8sXwlopkdWgLQ6TOyFC79obrUeid2IMyaue49XJST23kVnlUyyp/1NxORzadL/eW
oSCHsLuf3ZXDmEM6TPI2tFZTvnelMp7SbKYsGJWWEKk89wV84mJm/jk5bv92ZpXEmEJEE9H/a98a
Vam7Vuoismpp3LItuNcDPAwVaou5AzXlviv+/hoYQwZxWjkjTafSU94NKJjzfU4aBq5dcjzo7rrN
8IDnPyPY2V4gpCOI/gA5bjqh0VWOARzT3Nh2XdavwDI6edJyBKthymAkperR2X2kCXw9HI1MHkdu
vreeb2MMSfFrq2AW7nZwzfwMz09lHjX+YN8sRpPDzUZxdCDnkidyzvz+Szq77mve9wMeJWQ7Vx08
gYQcUHO0abYVNTpNc9jX1OEN7aJie+LeNF6B+Foa6T4GG0gxreUIpHfmdsKQVWG+JZ/527aWaRmt
2JbxUZAvAE7Bt5Yb1xqt+rJd7e1sOFgLC+u233+zufnKnQsd645ZtEeusOiuaQCl3Ec8fSkYhzR/
MbGQKiByYnIiQ0+lG7qOaJ5IO8xfnGLIWNhnWztA3LV3uaiTIaJUhvqx5F5XBYzv2R0UQROPwHJp
KuuNC5WmWq3Rpdm2TN0Ocz9EgKJY+VyK0yTuHDQklyuduDaoNZGDIxkYzfGdjiO7cjyPm5/hOFWU
901lt+Wd0VvVfDEYfV8K0Ma2dWe6Z+iDbtKVRjGQDdSddgrMnhW+f5vLNMCkrJEh40mDXXqr5jai
5MyXUDGMLC9AeSrnCOEe+6NyW4O8BLCvt0Vqmu2epEGhEaTkZxC1lAsuFbbnxmjYdeVDl3PuDAp+
BdJX2Y23o6qbDHKnJw9gZZcyXmpnGECbF1BwmXlw5S3MvG/glE04Hgi+TwUdfiIMANrmoVVOmbgR
BU8cG4lm3pmDOaa7di5WiY3XLczb0XQ4Ew39yt6lb6Z3KTvdBU9FwJATFSksuOvMpQ0TrcvAwW5a
SPa5xj64vMqi7XHksi9WUUnYQhYVhTd/SNMCmO5l4+IF1ihGGqJWTfltuuf3TGaP13NjQSIJU1Bu
J2tph49pm1faF04LoahMNYNurbTYcNJBDiqUvj53oTbgngiXkTWYBq9+VFWlyahWLoA4LYOlf7ct
C5qAcRaFH9NHEv6uRKR2qOY68zK8rx1iumom4zgwaJq9udg6sEhvsrTipPLNgUaBPRTiJh8rczf5
JB8AY5lLHozMYQfa8rE5Cb/AahOXkz7WuzzBVciSY84Mn5yUDOhoSP1mCl2REpbEVHZyXhEZAcRP
EooQ9mUdys/bAIVoISQBHdwczmnpW1e0fzTeV1J1z7h8SDxb9aHQvyaqXbrXPC/8/ra0ADDcdqYF
1xiiBnsw5zrnX+Pa/7Uk/mGcrXz/uSdx9Vq9qvzPTYnff+GfXQlB0s1ZLOvCEwV+CIHjj66EwP5F
SYstgFEnZgf3/3qsGtxVllmas551hnf+bh35oy9huL9hmjzH6fFLNvaZ/6ovgcXoxwobHS+OUhTt
dHnpg5wFSD8WvXVSFMVmbgvdQY9yLgFMul0O0Ih2SZm0X7OGkiHgM6g4g6WxoxC2j1lDBl3uszg3
nllfDKasAADk3m4pNXnqDdgsTdoZl4Nv9DyeJG1RNC/s73M/nogBbI+cqAiVg+bN7OsCueiF7dTm
p+mv3+pZhv2W3I9bE/PmurCFjkVKCckM+tJ9tUZ95Z0sKGaA8Fe8ejcZDPTUjZCLjWG16Y+az8k1
BWgRaGXn79Q6X+gQmQEVad8103+a2IFSXB+DBiZmJWePFZWpTQfseNGc7tQpNTGOYxPdfEkJAhNj
LeVZWv+60lopl9w+TPjldylojouuJ3urLne+aK9HS7N2m14/UILtU2JZs2U7dEl/GIsx8uV6aM+4
rwnrcUy3l9ZBlt2wBpMdPWxRBhxnyp0rS6PE1eJhgIhVV/6NUeVPmU5yBJEOqsrjtrSi1OleEodW
az1yciiE+akPqML1lNg3fbTXw2obGilYJBFNfSWOUJ89MkZ8ijcvhpNRH9a6FIAVsvK+IYvdavN3
jjz1Rel7WqxNA4SH3kLOP+nvAiFxNNofDKhOma7ddfUD9U+EWmguJ1KKILtXSr3SeJ/2Nokz954h
r/tyOHXjE2rqZPXLqBhonOJfwrig2qMajWfuqCYkRPvC9Mf7xmwuOwVii0GYua8m53Zr1k8aP7D7
huYIh2wmPmR5S9V6KMeSMWtSntSUEQW+1R95Pr3D0LzZHO4lCSe91okmK3ItgXugviPkq8PCao4g
XXaQo0id1zexa60JgncFz8y1i1gWVM7lrOtm0DWyuClYcSEOk95UDdul2bjWvlEq3ymR3DPW3A0N
svFCnEEceXnQu+F6UDm+36p/BxT63rRWNK3rUZQwzF2cHKDjIfAYhgySEVhSlxa3ZCd80uO4M+T2
3VT4V9wUV0Fr5J8WTBrfBJi5rX5od8C2aUw8etb4yFzzGgT3mWi0Azpfw4Ihjdg0+3NHW8Rukh3b
rT9lTkO/JN9il7Ce19mSb9Y8ozcSJbifwrhBAM9ZUT74rQCOCE5Dq2zgG2ZYJONHCpLJdDUeeudL
LheUcikTCIEahap6MsjPMd/LTJgnkm4hmC5+EXRtx66vVYQa26+AoGJZsytORrCtR3+DwpHfbumF
DYjCHYYI7RlFwyFhSC1948NZ7ZOZpPtuOhGttxlLAAgvjSaC53j4Kyoz7Nt1fWzkXrhaWG8yaolV
WRfKBsE9ozwDyTXPApysaBH6ZcOsZ/jSLm4kayYtFglXOe+dRz4s+1cFP4wUErd7mj3nI6sqcMUt
EFF+iPCprg+tVKfrAZi1e1GjMnweT/pP5C4lG1N9p5QF5nVG2hNHsZV4v3uPhML1NMuNI7EQRAm/
U44B3tlZrDqAO0lX9ayjnyx69qIXjaPq0FvdsrnTncFqbly6Gf23FtiZATPRSvKTL3ujbim06s49
kCixruE0ojy/2KoVNf3ARMGMaGlDM7Rmqms0qal4k13t3eiMsmRkgCu4G7PJ0kLTtrrjQrfRD8RG
xHw4FqDqAm8EkrXPeks8VSXpwoFa9U7uiRlz3lOd2KFQoqQTWMXmmdW52PoR6Ss5PH5IjjGCyaph
1B06qaDmHJCT1fE4Qenebew3oNnMCfQXWSqJHzSUcTKwmCnfbqZNpMcgvX2GWfFbTaGbrBUPvGeH
upGlkI+sublK5HAkXjBCOl4+Qz6pXjHKXjdFdcPsHWnQ0IiHNiG6r2uTgpQ/Z/0ijA6EkuWO31rp
NdGSJF+hXxeYhKYP37K6w0jMwY0xzjw6AAckPQCaY4fGpORiaHPqt92qhnBcyovRVngV5sAn7bKm
S4rKKpwYhc9FEaclbFm9vVWC6CHf35eC664ZoUYKTMxKizJ4OxmK6R3Zmo2r1Vezv4DE78aHHIQd
yJvk2yByIqw791LN/MM0fG5WdXAZTgHOyw517h4UYdy9SUr2UuSjDAEcTgUjT2G1YaWpMVbdlJw0
yOGJVHsxzfaL66V04heSIBbbGXcbT9HRSaevDl1FOZOOZOUnEKKRKvvfJwLn7TO7d4iH9bp0B7n0
SwKdJeg4Wj6ghK0vaeUznsce7aTLXUVk7ZFgm4taAr3NrSUJ4bfNwaySPVcT/8PUBd06fCZV9d1j
7hUIqFsHqu4uMgiWPYgU/hx9g1hWNiS8jgCAhWdvU1XsJVl9qwiiMeb6u5y0Sysd94kzQHfTr73s
m7DWgW5SfkFOwO3Y2KEQdC3EFKw5eeDpDVEtJEt6/tdMWy67brt3KkBwnC/mSMqaTceZw7Er91VH
pazL7/o63tKgrm4aXjgiP3WPxsSLjUW7nO3p2pVjEUpwQ/QpYAI9UMq+JuomQYcbEOrt71Vt7DIk
4f52Kc96zWaOZo5LbKUUMa09frUKGFiMYdbjiPmFcBBz3GULkDGanfCr+kfGoqctm7frRKsPji7T
SwfopJ1TVJ0DXhq/pgW+EPZql+V+toqHLXtt5jGu82k3b4rYBAUQUp/oqHWnZCm+1RtzTghp2rkO
SvrJPxoj5LPWWmOXb6Bz83sSM1iP947Lurzo9WHwyNzK6TNeaGX23RVgTSBJVrI9wAMLzM5AoU/k
bbuGKLJrerTcANM6lXsogV87s9+tqFpS3Tikbv0NoOpV12aHHhxYqrvBqjWfxZyG9PnjCjEdxxgS
XtrySdjjwbF5FpPmpqzOMCgdSKdnL81RENEm+pYs0mWnMv9tLF14FoTSXGY591YPLgSKuKL5KP2H
YenIG9E53zwC74xJAtmP6qkXwwFJefV16nR2wRt/0/19PbbHPtEOpqkFCyQt0q9DXJ5Pev8619q7
X2Zs/ZctATOf0DMuTIbN1gBWbSF2mRi1Kdcea4BkcVq45r4pvfprp/wng1StLzyTkBtddjlIaVet
re/TyiHSTMT6yJGm96FdQ9vHmGgupPLJ+zyjXo7OeRyB3T1pvSfB3JHLgw56b7dWwhkaqrxkKQS6
wokvCQbtui4EH/nFYfBTXgz5XZ3bMYYN8F456r0239Jb7L9PtpdfT4VeRvZo7bnVyLbJTDySyXQx
E6wz6O3rYnUX3ehd+yUEmR6+C211OlcEOG5hyiwgC4Cr0QqTw64uhu2Z5gOhH/KFgVEbpb1BNIma
48ndp8jPwlm/tkaojMiJvEMCM++xUMnBz2k4LDQNnLvKGFBbtNY3n+YHyrjJzA5zixkIQMOdS6wt
HlqdlWE4d4IT2vblNOwKJyHE5MxjsNfQKrh/VqJmW+caj84+9TdggLZ+Tkiu5WPbNJUb0GnY3juv
9RtWr3W+FMtcRFO/AMSiaRsZKPevBnp6Ud9ZD0xg0sDobMTV6/Jto3b/nuf8zYm2jSGyq4J7KJbQ
QdFAbiuzhMI/uVt/rCDWBQXyLGmU4drnUbGml6Jyd3Pn7GSjIrsfY9uq4LqiU7wjsGwM/Dqbv1bZ
9lCjNOfuvehHNcRNIidSo5Fe5MaTljgX0k0OzAOPGLqiytMqID/+pbdklwXImIwYSq3xnqZ6ee8g
cGbNnT/Zb0menzeX534hgqj2Ytr6ccH0K1aJdB4Ag2kHRHR5MFjVUUvlATjbhVFsV9iCwSTPis9B
wFo+NfFs618Mx7ypFcifpIm2swJvoXANTL2neeRBnRyo78IUyKmCy9B5JG5ZKGbW8Z2etXOgesjC
YexC5F+HYSjCjm58OHd8eQOdmSCdy/VAe/dR6BPFXI1eRR/LB59NlhSovTSTI0kbjxwET1MLvyYZ
8Jb1/YpPpOJM8NR7kx9CezNvmsF6t3PtpFi/AM2+MZrMCBMjkHLN49G+Y1t5sPklaU2EaAqTgbS0
rHNUNRLOZDp1y/RUCg3R3nS9daiqbWl8VzL/TNHeTmnxdfKnyylDVdMY+TPywivyeHi2/cPKZXGS
w0gvr2tfEneXS2oCi+NtWzjsrwAXUCSGYM3LuKqap76d/K/FOo2XwvIOVu0uYV9NO8vQbzZ4QAiB
SASAGThGqVBPTidemoo0KWSJ19WovaIvj2VTP2aIa8KixsWfGx/TCDNa9C6O1pveRADjykMvez3U
NUL+OuvWczP5pbeaHQxBAtlNTqed291VvbdTm8uYMVff4SPyERP6iS6ovgDUZU+3lBWLYB6G3Oar
npSwCVfxkWTEurYgfEO51Af0QA0pmuSEJuPOadqZuRnFh3Dn+sJYBk6J1qvlNqwjvkeFb69fvE0w
8GsfKO8Nq0Z5Oi/0FnbjNO3qqi+joXR3VpveK5qxkPPvVZHGs+nGtoLTSSh4M8iDp5YvTtI942wM
K6PiqESNBFqw9y4Q7BI3Wj0m7WUz1Hd4qvr7xHZBhc7IWzF+YAjvsrdpq/a5epqmxL2SpIbT5XWK
l7L0ZGwZCfJVLevvUwdKqaxvJ9fP3tMs15Em51X2mYppuyqsIkkDvW2MI3eUBiGymLjAHEiCrFXi
mBH4Fa+5Zz4Mhtnd6samX5Yl9x4gFyus9Hx6qhvC3NEc6MfKdVZymiieMd5d9TVHXKtzYawD3Nxx
ns+oqLmBczM1cP2T87Zt08Beoe/IAH9LEFhlyG5T41jWBhMVu18OIGyrvZyTF83MmkdImxoFXWq+
VUvVPw0wifYZ2NadT9zjvkFXFQC0H440eNtbSljjDi61QgHv2KSqzxnffd2LXZZ54hHqN1RK9G3I
ebV0Ne/tDebAWfZLmQMnzWawQdpX15wFZ1pzjppgjAxxGF0dBiZ7ZdNwyvaSraXs926xVZE6tzkG
BpBXZL8ZN42TqFPdeHm9A1i9fpzZCKEksu/ICtQecXasx7lNtdOGcteRaObbQaY0DAjxWpk8x3rm
Lk+lv9VHuCHL89C5aJQRarMB8DbvHVDt3xPOU2Tt2i6E1jk56LlabghbXT9K26fo1es1XhEfozlv
UsZUbkEVRFiZ3V6WRZrFRttte+ggS+jK1NuTvVm8ptPg7H17LfG9V6eZON8Yebh+wDwyLhE71fKJ
JbJ7Rktn+6EJB/CBKdEaLlNjXQqxECpHDHBymL02P+i9ZUY1pfpQSGYO9gynE4Q99e//Y+9MkiRH
svR8FUrvkQJAMS64MYPN5rP5FBuIu0c45lGhUACrvgbvwRvwJjwJP4ssdmW3sIRS+6pFSUZm+GAw
mOK9f+yqCy1ZMZxflsdbxcWnZEvCziQG0g1LUT06+qMLlg5U2HKUeOIJECamcnVxyWUY/M/JrvIL
yd9cL2qa8l1otsa2par1MqI3ODV5K85VBr5dWeapMDKE9Qvx+hthOHwbbTbDg++05o/ETdV7StwH
Z+owLA9EnbGQBLoqPxPiTPzVJBv8REy3e78byIrMKc3tnIkllqBTmonNcpwx2wudroG0i0PnZv2p
L2RxdI0mPxN90b8NhZ4PuRLuyciyBPl/HCJZb2w7Pgp+6moJhs7Zlg0KBd6WTryyPzWr1uAhE5s+
hSr1ZiD91w29B8vlHoBjf5xU82HH/a7r46Mm0XKXWva4Qg3ro1MpZFDBqQ0kdM5SgQCAuCOZpkp5
PtEcxzFCqTboxSTS/Hfy7S7IiM1lkR8vHsxJ1AeC1jifvZ4e5cF32T3qeIvr24R8NNsdPl9fRFRn
x4+NrtOdea0SducxavkM7Ip4SCh/KhTLTgI3uUMIk2/7oLUiEh6gQwNffwRD8zqOoXVvmJPDHFCf
SgF5Z9AJYWPPiIowzB8sCvhuDMd/bJxqWwX1A6TLuKODBg1/03VjgstS+TeTTytf1JdSPSV1+6OA
HOSTSgDfAa6b9lm611r/6uvOTqQyu+VmKDhSy2Dpd+3kfLrxgEzVAny9oTgaHhnPsndmQrY29WyA
tlbCJqA1o9DxiNi/uyqo4p3XhxMRym3d/iztBcxzwVLJOzqZE36z/kGbjNq2zS7FMEK+aNqSVbpa
VLlw+sUKksYmxCwikhTLTFf3z4bs2nnl832PUK3U6hl+eabvgWJnOzkMaAApQjXVjbbbYANbaV+E
s1xHjyUYD9ohUz8SfjwfB4AKHq9FS4hH7NCZiN3ybLexjYJitMItQRZMpa61WIAqA+WIfbfJKtbA
mhRtAurNXe+P6tPq6PyWmm049zzaIqmND71xa6Ripzp9xlugH+2hYrtXwpy+fCpaV3DKxLC1c+Gi
WUlQvxDbcZUGFN0vylfS7RJIaluXkUwiZFLpzVSlEynyFJmubDtFq0u9ZHL05ubeDdyW4Qfy96HE
Ok1rd5yHq051ZAwZEyXPkEInYXFik+c63tk+Sa+qey4asoHcIXmwRgJEagMSsMPCIhoWeuAOh8ub
a1x0PXe3eBrs3dLH+j2MjeaMfoO4dL882py1rDbZD2EZ6V6X/btX5feUzF5GXCMcI2vNpWQsZQ+n
bqD3ya+cyeJ1HGISTPkGBMZfmeM3WO1yQ1+TXtt5zr3UBJGJwd7AF+UysrllsnCXxhVy7He7cZ5A
kqxd3KM8CEtxryd/Rivc0PPkkz7RGPtMuy+yK9MoWZzhAZzpPqsnmEm648yLQLt1blxCgjj/rLIH
7zVcpzur2ugeDAMwXVKGtMEgdm3oZTghYXcXXFVYPnhdOuttasf2j3huUvogHG+tl9F/znpvE0iC
jpV5mcHnV1MQ3E2SycENqy8qq29Np2mp5EBYo0jzoTN+3raUdXy53Cstp3IkVHlnFqPcIKeEuRWR
9vVT6TnDbiHC/XFUZrCxnelM/vlrvYgvOXgfQ/4sY1R/ZIjDAItd6b82JQyEmmIwp6Git7Vo0We7
H0vocREz/1mb4c08IYk3AAD6eVyDIi5YMizAlFyu2kFHDdgYsWL3IyjfKNv91LYbXurW5USIYV8q
3CfszS/T7PNcr5xxHXf5MdSUy2ZXBQ/unsffytO+7i9aqbs4VMgmcwCvRewyk30hQ6e3yebyVypH
uo0H/3E0u3xfMKedwRv21GxlN4XFkIfbdyuMOr5HQZWvrLD/JTwG0qVp6nsAYnSDHAbeyK4ca/fJ
c90jim8a4DI/3AymxZas93A6zhuqe7aC9qX00i17URcNQfVLZ7nelWlLu6ZOc5Oigdp4JqqxPmi8
LtVOeMY7yMFJEUC9sgL9EtgKVd807c1RPnRz87NVKlsvsWZEa6pvmdB4MJnfqDVfg05dPWZo+h0n
H1dZ4ma7PkhplA+7Z52BmptJ95CYbXEEfl5ujCzutpVO5BYhT4vgwVcRijckFNMPrywPYYLjkucK
goWquYDGI7iqzCPRokR4Tw49pLOEPILMOLhIRpsr7YuU3m1uGuUJpF1eRNz8zhSxGZlWx5WL181I
FwTX2QXLmd5mt0iiegzPhVrsG0PSN1og93qYlIVnzmSLTcN5Oy8NTjuqTlcTwghe4RLwzF3ObVc+
xG0WbKbEvvh2h5+OmvQfyk313kTJcivqJMlWYTjnd15OV8xIaOYqgFmDnf8Z9NI9LAZ6xnmBO+dB
PtGqlH6SoJe9O0sS3MYy3teK24WAF9YTYuDNhXjApO2ObEUkyscb5GyEBSvkN6IQfCYCSQoUQYdb
IWyEWs05VvW142VjBeHH1AHYAXsYQFIQYyG6tMFF7j/pXzbnclcWbyk8TAM9hCur2GP7uJ5oRFIQ
HrtJU+Xe2Dg3onayNtIpftp5ukVWtrIY81a+jrelKJ67fvAOpdWSkQJQbRViow2DNwmJh8EeF4vn
zDCoyUkHCR49fOeye1uKMD2Hfh5RVWFdI8BWAxPGCm1AvrMzi8Dy/FhTOiEtF1SbIzplwyWmePzh
dmgMxljqVVwHz7S8fo1+dkJcd7Ryf5+XxS4smKsKCaQi96m+tkHH3TmjX/pWm1aMzziBzLE5qkMz
XiIojXmV1gj5zCzkUMt5kWBXTUtXzHIgebZkalXu3grPtUP7gUNH9bGIDQN7CrkwXltcUKO/GmL6
hsXi5S53nl03HO3XCSF9w2kbKVVOkah6Rn1tPmV59jz1hli3dXpwOrocpvgU19aN23u7HBJrBet3
yhx95MGIoCWzcvPKa24HbGv4CllFiPfkYYc9OjPDU0nRDKlZ7qtcBu4crWkFnFzrCB1yMcJqPaqW
WDWje49ht6PRj52bgleybbyWxo/Ky1eBy9wmXpr8XervTkJ2GNz6qbWgSlky99eQeD/64VqYRs5U
JSwIrBrAF+PVc+MihHZbPrB2civG5dJk2Udj9u/mBK1Qxe1G0XGvk9tuLHlbO29eLWXqbPMkoEmI
DTMkl9UWyiBmRyI/cdF3NPxYzI4PqNiqVcV1yDOUiSQOA1GtO9M8DYlT7UmIR7UVADUUDdo88ttX
Tm1uXGurvW4t82UfVjQwyLahX8SMh4i1n6COyopK14LpyqbjJISzSysnePYL8GW9WGlkFL68I3vq
S8F2ULi9u1Kco0HlsGfHadSlVh3Jdvnh5s1Dnp9J8Ed32JrRUjosMGVz6bgK56WwOMAt72IV/H5z
ziNvMXuaggbotJeG+84dzW/P/MrHXn8O8IfbaxiKUdxjYfVX9LyEt74fPPRusi58cZe34EC6rV4K
yq5XTrgwcY9PBrPGfkGPGYbqo+f+yqlV0C8CQDbv6NKaB+/BtJP9giaMv7YDU4XUoM55Cnm046AE
EXw0CQRBoFGslj5/phsedacW396yrSWveOUgYI/qNHmzUbzqMoBZtJOHpYJsnCb008nyGDOCEPgK
7wxFklTfiUdmVNZm5D4seucqxlYeNXcdh7zf1juccFGn7FUTTgkNUvEp0dVJYLRY+4unIhqr9nkt
DnSNyVVhyvKLB0qyHnE/bWtD7hq0rXvZNH0U2h34DDQe+Tr1HR8tiv2a5ZFdaE3FRUiH2OJgKXaa
qCnL8SqlvoAAA3epdh8j0iSOhMF/X6XGTd2y2+d++TORpMWU/asT4nqYRbgmtQVGaE0v1KbACbZq
pIiSuTvXDIXVa6nVwYohUkQApuap7KWyyq1Y5iTKBit+RJb/pUX5SBPcCneyeXC8AfAxO4UtggEr
eSt8GPzWar+rBjnCbCS7gUcIafCk4mhvBvR3k3llj9lNlVqfqvCaG1shbbOkczITpaJSoGUY001Y
6/mHZ1b9a4Z2bKcNwD8fUChiZtwPs/E+OcWmpp5q67gaCyoF3H1OnZJfkGzxs8zj2wHPWjinPB2n
C3azKDD1U2M1G8SZ32Cd8Jkmwb0ynp9JBct+qLG+n1lWdQ9A3Y6bYjRYh4LuFAzDyW7Vfb28JyiV
W2rQzNZaWaX/AGy3w5K/UzEmOZQxNvdiLPrdZAHeNdh61uyrW1HqQzlwJolZRtWYEeURrLBr8Idg
QKfKo5keOOQKd9AD9KpZ26kRXwZlEqukH27oPTv3nPFY8YDTHvCzM2ci6agTdSfqDonyS0XnTALx
FzpP1Mwdh9k8pul1FHB0vOaZzQZoRkHNEzEw3oyugle20EH6GvXPvLMEoW+WPOdNvOUpGwWjkgfL
ttfGuDeDiiGSey8LdsOcfs1oRakNAV2jbobLh1MLP4V/kWD5RROXO+W4W0rAcA4Wj7bsXtO5Ww9F
sklpV6FerIt4QKbfIuGUTUSznrziwI6/6gmNWBYkTcmQHHpvvpFWxicLB2BXJK+mMR4LC2ilemDc
1NsclnjKrz3w+Yfb16vEMS5DJTcmXextDLW7sDfQly57C9rAPqneObTeMkSLIUBxqwGY3d1eywvp
sjHTtTtm+5pWUDHhzJTLzorlsaIaMF68VVxWH27pvI7+fAfmVkYT2L5Xn8a+2yPNXi1ulz4Yso4N
+J952vjmDE6ft/MvlMk2XLnzPVHGVy5cKLd9NMPiaXGPYT1Ec2k/ZfV4SzJbxcHes1G1cjOF2bDJ
iwJZRLODakzZzg326IA7e+b5uKm74laU3fIsGU+vvTMArsApTuIc3bneBPSHrRZr+ZIMTuQuPIXl
8hRIvc9UAE9ehTf5EnTnzlT5LZKk5a4Zp9NkL4w68c+/qOr+H3Yz62r1+tOFdvj53//tt1DNJqsa
nBR3HwF0/0Wo1objEqNfR0rT+O7dXMRet3MIhPhZ+3352iGK9daExvjnaWxHJkAalOyNLqF6/z/G
t/+aMeThIsRGeI01I18cA+FVUveX9JAsY9Cuhmv3mu3KD4y5vNMWmGC5Kqu6eOwqw/gJbB9cStXI
p4DohC3EpRwig+aPX78vy790l/9mmzjC/7Hu8lF/1D/JP/pVD9kwX2+R31/wN92l+QdxK/S4++6f
6fr/obu0gz/wQ8FOeJYZXN9Efsjf3KCG9YeJ5BInIzk3mEH5p7/7Qe0/+Ns0tWMGJc0Miaf4Z/yg
zu9G6r/ezQGmSZesSrzBNn7N3+73v9xDzZjGM1jV01CkzLFZiBrZRCxz6Frdv9g2vZQyRDGdekHz
UC9zcKMtd/o0iZPCrxKLyIc8ixKSVW77YZze7SnWT7Nt2he3Ee1WaTkfsMbkL8tsXQwrWZ6pX6MT
NJXJQ1yq5YSO0t2ks4FnWYzJvPU6/lznxXAQChTepxTlzKwUHKsBbnw1lNRabHMDPWDU2i41aekw
vhVBN9M5iQIJ5qX26Var2H6iBFu2ty49Ie/svglOecf0jlBOVkdP6bBc9R1oKTKQdgm2lSd8iL7y
upk4WhpsPQaouMNevCLOsJlXMNrtQyVqLz0MplIvksLJatU5s/NQ6cLf8avIGzrD3Gu1oHXvtLO/
HvCERJgP2oM30Qe2KuoB6V1nTtmqzpNoaK0jxq16F4vslmAp85TDv1VmO91r/y0U6n7IMN3nrGZe
13134oebGvqB/eGIGvSzL+azqOUmrk5Lkx31ODyTFLB2C0UXGEWOptk/mWn804jD8dj1+g2dEvqJ
drTveidYOz4oYi+kj23W+7TNKThLMFMu1V2QOk9T2LUbZ1TbtNOQE3GafOYUnEVpG3y5dt6vU9ef
Psxq+ImyvWBLCa33yZXvWRcetG0cqz6h1T2Jy0dSRPIdLFEDAO89eXX/7SzWc2A5TwR67CmG2BR9
v5UxTkjqb/ttZ0tki5nABudQrQiu0fTbHDM+atHY3vSG8+ih/kRV151zW3+4Yp7J0I333ThzTZm4
dF8su7HCcHoSCunbhIRG5hrcWNhuwuyA1WET6978biic7xBl4JzOC2imiYYErxQ1z+hm5xpwNqM6
dDhTXrQDWjtxuhdpvyqRMf7utDQy9dQnPvW37507KHRto8ReVkGRNXMg7U3XpsF6Mpwetu13O6b7
uynTNa6tmVk8q2ONVh+TFuP1eLa6XH4Ypl/fyzEBzBMqObipbV1bsS2UJ8OErwB4KELEUb2wMKOg
GtsVCfVQfeQpovrjT35471OThJhO7rUjX23yuntRPQo9R1ViP+U4NhCJMXnb7YNKymzrTpLFLizk
SQkUV9RFvZszfce2Sz0EIS3oG8KjLHk9qlVwnWm6b1V2Fgo9czAs85oN7Vx4dkDdGxw+W942lS4J
tUVvHhdSgShfSxoyFmhkbUa8AoTm8H/O4tNj3vq7ypZ3nVVIG7NafK4hGdayKs8G6aCrqsZWJY1q
3PhGHaI0UDMmk+SpSrPgUM+TfTEqN3kwXXI624JLiax93oa+LgnRGtTPMkteq6w/GOU3+Z3WhYWi
2+ABMV5qz2Eq7MJ92navbe3YW6gEjidh7Qta7JQXqJ2euB6EiLpgDPjxRo943VgGjOUE+qyXwcRi
LQPlkX/t7JGkBVur1tZO4Er+tOLE36pUUzDdLvb7PIWPSVHvafFje27zfVqjJa6KhybVDpuYF6V5
lKfN8ISSMVwjjR6JLA5Ab1GgM4UmawD5r5hLF+Hix7xP0186FocZIpt+4ZeklV9UlRWfRS33eU+Y
Ta/t9dSpdVw5GQlWECC2e5c56ra23EfDkC20/YjAzlH7KTBJBOPjaIbNPoN+b9CBA1tOmIOYxeq+
3Nd17N6ygbX3vBzgsmbJbitXIPqw8nhvXPUOTSCOyTAnGzjVvZ9Y/t5JMwo0logsCvs9zGzNO066
2mWol+QoKyvdVhn2vsmjoGwk0umZ6uHXvHMwoqeogr13/0rxaytw6n1rZ4JSzMJ3XlOen/dCtOK5
1YpTPUg+rczmswvZMFezh4E2Z19Z/HHngHmuq3J0vvQI071Y2GmwmxmHNrxCdFNqnIQ5muqDKL/q
5Fhq+GwmT4OgkqHwVduQygi9HSogrcwVtEEXZhdVBC3tMisbbxsG0uDGbhrrWRV+t56c3DB2lene
lmEOnDEiTYE2jsX91MNyDH1vRZzc4TYx5v6gMfGefOvKMHUC2V0TyvIWKU+61TV6cQoyMVG70kTW
DGo5jSE7sZvR6gmzvZsCx39tE5z1VXWLb2nfK/TL4NbTWO7JSK/3AnuXWo0cgSSTjdDYek8q+zcR
vN0J7suMsEF4GKimQG2zzjH2Aa70bYPoa+vzWiTT7qmvOute4vFNPIRMGa9hnLyXYUKHzprcPi4S
yWYsP8Ylz7bx2PrPhprj7eRXMhrQoEUNG/s+R8+2iYPOe0nMovkwRLlcksCnFJVMuhsyu/IXI9Pp
YS5qY+eILDnqvEmPhR0at0bZzw+ol9v3bPbw96WMIjw95yA+FE4Fl6MH73HojRoW2axfiHmuP1Ma
Gp+yCUe46U2IvZ3Y3OJEi+9JvS0jrzZjkMt5+frXHPznWGtZjKH/eA5e/6//Ofz6bz//97//D26i
rGd9+PtE/PtL/5yIDfsPB0MRkU8MvuSQhtfCn7+1VAV/MNE6VOIQnhJawrymRP3fvCfzD98xbfMq
JidQ1bvmBf/NiuTgUsKuavKl7ECeT6jJP5H3xCT9n/c7n0eaS5I8HZAkr5CSck3n+MtEnJeCeIMO
pXsVJ8NlihOCB9aKAAZ1kYNvUgM6t54By4iEHoQFKtZ+lImy+SxDpFjVEJGOgar959QZRRxv07Z1
m5+6EkQUwPAG9dsSI91fh2nXGmcoQdRShKi3+zoO6/vRHoNPtIglM3acvlKRSTzSiFgmPKhMzyXi
X43eMi57ICdsNdN3OARXHK3sCD0jRdBvCboLpuzMB4MjjD5LdRnVwlnIp1i50UKlN4ylxjlqCry8
bRKIX0tijtiZessRERfFKu5mk1DsS2MZVvFmw7+q26QJiSF2nYoZlIdnvBpIV2IIHPT8ndaW/cAH
WtENHaj0h9NxZq4cQgTOAUXUGANCcvRQ4xB/dM2W8twREo60xYi6wcKMJvwnC3kh4IakYCSIX/0h
UNaLrbKsPWetwFO6wk8urkIYv6IN1p6o0XXKBFFVljvFaS5Sp0XwKpyXsvOxdDbUIGJabpsFAXDi
Ug+5VAXHCwY5Y7gRgdENn5Ulc/9NiMyCcexwWK7JBki9yG0gQlZ0TM4hZi2eqBtcJ1SbeglSERzT
omAAsejT5klDfhxoldX9jMlrzLYK3/oZg4+GjZNWchsyGjsrUQoiS2hwGy7oNSqCvPEIMTIPZrPc
Gk4+X3wmhyqKp8l0vnwobVQQ6dgEUMtWkpxSetW9tVvZC/ApkVUdvvwulbtcSZQOi1PnKBEGlXPN
XYtvbOK5uONN1xUuLbMCsiMD47p3qKFc4Z63PB7Zqn7vgxKbtU84mbfyJUIFBLpF+MJzfsCMY8Xx
QSN2NaC6fIzRSqsAcB9zX0DQyuD8ztgMLczwEqbF843gpwbbnsBvSqzSmLoUMjNH+SA66RD7J+IW
62RL1kl4T+LX8tHid5Pr2YxD+C7spqT3Z5kHDt46048AwcWj1Zv+h6QeDkuul1AePgKuJ1utTITk
s6Drej0mY/yRW+GCO0el4UuGQ6RbBzaxBFho+B5dO8q33KjqB2rD0d2GjSx+5Z0N99pUOvtMpsx5
mkFGNPrMfsJwK+EpeolVFtbFETtJavey5+q0dGz3Na8MWObZSPPqhb+JFtXM+nSDCGN4KkjwOldh
fnWNI+S1kRLUiPCQARDKAzmakJ2Yh+N7LjzYm4WEBkg3oiix6Ket/W11dkM2CB/udS8dgEKzWDpq
Kwo9vCY0US9rVw5uvi2touT9mLvy1ph6gFbqaORXsfjmXUnXmx8B+hLxOZaLd6unPNHbvitMqLpK
1pj7jB5fCILfj2qZcpp7ctXPLLKI9W0LPz0BAzIuV3NPwDGchMlYbSf5fPT8en43AZA+xeSjARGW
cm7RNsCF1ozU/doERNCrsTar58XKMcIg9y+DQwLiey4Mw/wsifYk1EQxWlztK9UDP9ShIaWvjSuf
Z/l3bKHZqx0HLjedNXQntHTeZzN3V+91x9ehlkrnF0n6xK3s4vapQwHAmDf79XMymsMjc5o4TQSw
oqewC2vb+BmKIJ+m2Les0kztdTLXHWpBGle2lZTue5kPfn6IOyNmwKGo+4GVhlnHTlCJrEQXYFRp
O7O78UOvbSIUZMZtJ/wCVWFYqadKZJMmwTrrn1Td9gEkKDMkrxvug1C+JYBBBFVBOm8Z+TrIu766
cf2qeFfYg16wM/TWumJlMqNQe6ZG0FN2GoIsz840I1QwWnjgByavhkA6AYmGzV3YySfjU01UA9Eu
PrOp0X8VfZXPZ1/52DjDPi9/IdbB40KTcXyLD5GzdMmQWWRK6XuRtCQ1KNJc+5XtNVAM1AelX7Y/
IRDQBVk3pPTMGME91VktiZjKsyM7bDHOiDoOdraMe0gynaNNqXq7+LZbT72T3UsqR+zKpVgniRl2
68ZzxcURju+tkC6qq6ZrtG8kWTTjugwaJPU5o8DzUMTikTsFFZhJS93PMG50v7HNOn1LklJcqsnU
qHadRr6U2Qy27ktcinYxIXrLMRJ9ohrHEWdLUb3r0p39HR1F8GzKbbmtpsxTLz1vE8ooNF/Vaph9
KI3EKIKvQab1LhUe6axOnAds8UQvT1uSTl3U0Zaskg06zNC5/rNLpkHgtwm0ZY+qF7mvPpLUGqa7
3MAz4wYe8SQxhkjels6N72qBkWMtsdYaUc9rrhAxmJqU3UKEUSg40leqMhMUMKJuFesgT8PJ7TF5
DZyiklqXYM4i6jH1qUU4jzxlgTLm5y78PoQFEZo7UB4NETlQ5R7hnfLefNn3x5I4n2/L62EYa6uM
832LrWFZCYeUlE1gDaznlamrMSq8YZl2AVVV1m4IfEfeKBKv6K4K2aqsvDN+SeK90IwK/GELIifM
EfZVs8PRZPHxd0j4XlsDuVInC74EHDoM7XRXE990qfBPQ6LNFRIG/BElOqI2JfxEGeZVI1yhfqzZ
RT/iYoGjAMUuE3Cywv5M2t5HgYXqHmuJG9gPsdMR/kv6wiMVT/6vHl/HEFUyLr4RPgPW5Y0PHd+W
CDVaS/XfhFuqr2tAOzad1svvR9Jlibf3rSVeLUveL1x2MBoSkzDUJtIuvgJnMSAvhXQ3FnEcBWK1
qg/RKpO4uSYMJL8dGjVormbA7TPGQfnl+IbQG2V7g97YE3Y/gu7S9kMSpZNGWgzhl3ZVcSZ4TeC9
4IA5cf/HGuZ1GW7SpB3aHc7NsDqFKnDUri/q6UEH4fIztHp5GduwykAyS+9O2C0TE4YqBLdJLzsI
Q1c6v9qwdzywu3S6s5wWg4vL6Rdwa7cJ/vK8pkg8tWY9Yx7LzacBX2NzVKnVhruGIs9ThnrbxdZY
9ndl31O2nHEPCc6axLrNaz6jJHlgFlaADMyNHtXTEDYB0vc51V23Thf8jcjPglPf5ONz1voa15df
57u6WrSi214UDKOjD1BQMEBEHHu1t+bP+iSVrWgN64OOUzPRJ6SADkpJ79pF5ekQURprfF7vEi+0
XzFJ89HAD2Gc84l0a2RHc/PRh7yoY19bGEoLU3z4rNSPST3FdjQOLPsMMTJ46tyZhZkGLomBwDFS
j89VPy+rZGohRH3DdU+81/qZqI7wO5xrKLcw8xxzI6a5UDvHUVjH6thHzpIr0lyWAWUUUVyDfaRM
VL8n89wbjFRtfek4bZ5cBMkZhCTAKmwy1aUlCcX70jCvqJWPT9AzvIM52OUvgev6otCnmPtCDMbr
RNXRa9zZ4cmTY9uvh9IyEEoOUhWA8Z6+wt6LPiYEo/FSVHL1OuRkOhtJYPzKW48JAdETyBh+Ajde
+SlYEJkAWb8j+GM21hNwHcmkIPcEdDW+eqySlKyumpr7c6D7ZIqgtEAY0nxEYhAqwspWpRfH1VZW
Xb8VKVLqrSub1sUsYhf3va1Qs+AuHf2Va2cM/WGXEbhXgFjii+4Cnhz/2qr/3KodUkD/8VJ9+Uo/
4Cf/vklf//qfi7RNMij/owbid9uc/fdID3qgeaLa0Dk0ckFG/SVnlP/imuzeNBuYlJOY9n9s0f4f
DrYfL+TfUVX8e/f+J7ZovvQ/bdE+4ZUuLmcczWSAEj3y+7//ZYtuUIlwbntHZRQdN3NgxZU+9EYa
tgecttY6KOwKFLgMhqq4CKQuD1lMBCLdDinPRVR0NCoWS3ghdMt19hAMGNyySsx4z1U9maemzrtH
218Wjfc7D8Ntfn3okui/GAM6XNKD2q3ssVU/p5YKGaCMzLJh4gnXQxtCXhOg+VB6M3U6KEIanOU9
u8jB1axL65ySdiOaPNJ3OE5ix15jFUKd3zogXilByvcptkUOO5N7f3JMNgTcwOg5bNTw+B9WfFKJ
FSmQvuCfpxsAKVlt3lLrafEM4LciG4CQsDcsImG1Rz5veW88htOPZGiXyJgG5guzq+17z3bkJpzJ
bu9vW99dEM3Hz6pOZza1CueVJARwIWHjVfAtInQqs3jUimQCci+qxnjrey/mXE/C5DHHs4HRk1+0
BQauByyWZ5Nd2gVMSCpxB0gZpI+mQSAVyqTYQidPvkj+q+sM81qZNBYO54RZO8lTkoaD++gaZBy9
E+TTXLWYKVI5cgJ/wnZaYsE03XymnT9/41VDPrcqlfDdTU/W2J0zl+Zexi3RheT0VdmWIVzdBBWj
xh1RuMSzGNK27zpJyB72wdQgmIkI6fmZeGn9K4cKwUwWe2lfoKvQPmrkJGkvXRbGx96Y/cicAw/e
bszgK3VBarY1Qt3NzB4ylxPaTDsVrHuVxP5Cg2OFJJv9DlalbEOcPwTu9egJwi4NSUmsdUUBwmqq
GXkpe6BGgAWa09N0To0ItRrXzFnoEuH4u5lILRH0xFGFSxumCLcMAX0R+fiduL5J5WIdw5zpbyan
4dk5JDq1IuHwvDkkQGVy0zbaQ+SbeVW5m2IvuLfjwVNHlrQ8PeJAYxXp4kGh/UvV0G/jgEDIvd8X
XX2Q8Fgvnu5wUxvLFDXNJHfjAF4G7NP648ZsvfY8VxWRZVUlkSk62FX+D3tnkiM7kmXZrdQGGBAK
+6lSezW1vp8QZv9/Y98JOyF3lOuojdWhZ1REVAJZQMxzFEC4u8FMG4q8++49dwhUeTsQiq/wLi7G
NUpAKe5HrPVPM0Y1hb12Vkdt1uNDzEBwl7mes5X5rI1bv2uHh6muTA/eOXEL1kpF/GoaRnWEievw
WlV8JXbdXCLmjjBtuGCr4knWsGc3SZ+0p6aV9oPG4/kVV7H7EfHRUqHvGUsWdhydNZuPZXHCokIm
x4/IOvnkWBXbZj/NE6ggFljADdvBnLvBkPdvLvzKZ83ge+vnvNJqJAvc9aeZ7oWyfemHKUv170Tq
LCJxSBFl4pUc30SHMdOHfC/bfvzFU8FmnRHNbUuaTGd0DqxdAKUe+HxuMK8FhTwEFEr6LHhE22tv
l7DQXj7ptuomeQFFK/qnAFgFLCBcLIQPmtjI5LKLKDWpgdsFXTXUP42arDEjvpZHHiufrkTbuxG6
ytjobJraH1W1qwj/MmRzxQcgcYl8RrFVBGl12bIN0TRp4msXEMu1Ndn7Bt97UISaylGHq4rInyOs
1L55tabOmabXEmPpbIU2dHOTpFaTFOKQclGHPhc3dtyG7ri6FjuPCrSXGmgRfqhKulPyZQdxV72y
R6vcDwyUdf7sy2LS+8EcanUN8j5VV5dAHTAJFqPcEeuJfpR7RbkLIgiUNcXMPpXEoMzJ20TKcb+G
1qGsQ+StdyyDlE0PPSWbmuH2M+HNZQ2pDfzPmbVNnKI5W2NhPPkzdSNVUiC/Eu/I9y5tLNtZOshf
kh90xbGkzn7u+o9J1cbbGaz9TqWWgqnk+4NxCAZRHT30pg/LYifG1Mp907CWYTtOBSi0YQxwPhBF
POgyKF4T+hvv2GOh44gaf5LEUrWFlwu3L/HsU9UXxt3gNlM4Mf4CT6vcA1dv/yQw/ccbXJTO5zgP
7P+nMtmWw7R2+XXlUaHp3QQ8zoEAtMv8nCsn0bS+OFAVMsfasgkhMyullgdZdR5OhFkGe9tS2SGV
ifni5OXjIvqFNHBJkHjAnmob5jMjj2cRcbGZ+JSyTkHSVK/FnEGFIkrv4C7wvnszb9VnEvMkPg/A
VBAsC6uruenXGMfzzOMNdz2ve9WS/CV+XQ7bjxQOI5UvVVVXrKac0o6uWpFk+Z2nHS4115XGu6uH
PL5RFaVQeyBeRgRgqpIEGfjIbLpYUoMcxCkDAqv86oGUTIODSxQzN1m3omRwBSjYlQ2hS/oITPuV
PDMCYY39a5EuHS2+Oc/SFrDOIZP4lLGyEx6Pg8wI26CcgVUsNr1cpKECdOScVgW3ZTOfk50hs2GU
EBQNk/wwlcXtobAa/5PqH7FtJ1uu0QcjeyhJKNxEWb6ukBZc9h32c8V4y3K2YMy7oW6++ZoA9Ytw
SPt8HxmMJbuF4OWTxlPqhkOU9F8j8k0aHyuqXmBULmmOWy2BE3pLV/fk7eeyx55JYn6+sICjDa5x
HG+TxUzps2ckP/Nix/Oho1mBL33SD0N5/z936L9vptZOtv/+En39UjVbvH9eos313//7OgqvlRCu
s96IqUQOHIvb8t/XUSaIO8FmyWcZJM3VkfWPddRfPL116QLMVQRcXf5xj5YsqthFUUxCx530Tflv
tY/Yf3Vs/4s/y+M2btrCsVzCs9j91r3Xv26jfDqHjGqOv4BlGsulRCEpbxsWBnlYVkPbnoi9Zjak
yb60m20PLpr9NEybgCc7l2nsOumhSGXFQcQ5Xw3z/UQNZhPd5FK4MJSEsgbgTViSf0qaIHMEGuLH
/XM2WShbHEUWPJATsHrd0A9k/cUvddsuaN9imdeFZW8jk0eY2rYy1TjAs5p8KJw6WZJM9J9tI64x
8aB1ib66wrCR/bgfACnhmUmyobifsUc775btFHQD1LhD710vJWoMl1AE4JxBJ51tJ/Fm7gGDdndB
qWsPt32cF4wDsRDnWHbGihKiF2WnZ1v9cInpQAHZclRPjqWC5jEYJtHfNdyqPoyWHM3JmxAFjqIc
BYIue4WvrJyGNowmyZxfulXmbbzY1+zdWdUhB/GQ3wIZabut01XtHjrGzOQ7+NW4B57v13feWNOd
mY9N5u0De86NY69oP3+oM6viUjO2IAoT1Ts8+pzWOXa2LwO8YW3fYJAa2L/nRc55pn0nf+9ggF8p
vALeOvVK/zQcrsMvNgd5ddvA7jIvZtrFz0ZnucQWfCv6ZQqryw4Wq/jphTAfN+ENCsPc5btU+Ev6
VWKksM9kWwr/D5nVJHungWVRd4iZQXcRIz+JBEgdAOslyG2dSy5RDxyLjb/nvqC/SzZW8a6vIqBL
GfjGR6N2iDrY5mijshe9JPG0VB77rJihbcMJz6GWtlRmbRaCBJ9OlVZPS9nF1lbpeHzu+arlsF1G
Hzc33ql7T/5lXbXdDp+Zn2tryz8quJnUtfwZJWb1MBfj+ER7GSugxascGPCJUHdIhT48WwgiU5/t
PFg+TQsXgiQd/YQWS42kbXHXVemMK0ekRXBe7+lAWkUqoUWwllmufeWTVloEX+YNN1sTO2JaBflt
NpgNIG+zmF84aJsr98Uoo2Sl0csG4k4a37EDkdCH/CqFm9645mfBJQ12G/CFHzE2vnUQnQ3wV7SG
5V4LzGj2du5F8Vg22FlO04QGdRiJIEKHiu05PrhoNvu0SDMHe1ddPBbe9Fe1mBHITZwqo967UGZQ
60lyU5mGbr5ChrVgK9yhgR1qBxd0CDbcIxLTzLV/HKLG/OC4ZSihryawlxDTZGudOuV55daR+cjb
JkmSdwSghizaiWk0cLdlBShi3pQ2PU1k7NTeVsv0wlIpKQ/cZ/OHJKkJi/oL5UJhy2uCU2/gYgYU
1q3ibRlpJuWiLFZiP/MFrOFWs3/MU9CeJncJiO7+3OGL0w3++Lb2zGcet/ETRmpPY+YZQGHJiCK2
Z0rbxHRIB4gq1PKIgTgt1ZPLZoFUyHoNYAC0HgC6yfsIndHkD2jylM8j8v52IUn0xas8Tfe6du2H
rO8F3USYE42noB3HI3+4sRuqyv8yp7ZuTvZUIquOETWiW65TOas+VTXVLk7ZN+/HymI5ye2WO2rW
mDnWtKnTlTqmuh67feqhYu8pXyhYeAI3EHK7lL5sPmVZVxdh27Z1j5rb1Xt8J6WzsXUPDK/VRvq1
KMd5KEePJ7nULmijemkmMkQQ/n481PbjyFO+eeMiCckL+DQ3ibRl1XuT91VFz9FkmvFhGGTwPkdR
/Wzjtylus8lo9I2N8L3sXDRyL8SK5JPs1w7rlaVEKArTMeMGtAncYU5uJ6YfeSWC4M1kOhtXvg6s
fL58u8uHt478Yb9nYG8pINFJnj85kQ5gQhnCSo/T2kB3srWrx70Tw1K4rXQtnohF0UPnVJmbnRO7
B+ZKC6D8HhMLcFSQQ5femSrPrTtRJhPvndF09ZZCJy7NNrcizIbdsoAYHJjfWaXk2v4D6dkG5wD+
bIHQOpp5rLHmwnshfyuSvJ3vkwyiJnRxqH4D+7MF9hTfz4UeTwlbMaqJNalkIH3hF16cXOx8SdM+
XNiGeDdOVhrq24/jKLboyVOKQBwq+WSFBiNL81v2mr0CcOPa/gVURLygqcxkEWcHNzQ3eQN/agcO
Q7benYqHmSwe48W89/K2F9uJ5GByzOaKoZKTj5bCbMzK4X5ksTQzjmFl7Le2GocMRrcp4SBxM8nG
OZQWJhPu4kMfNnJa4GiT6zK39C44yy0ccih7NkVWM1dJGwdYPXCehVT0yAfbTz028jk7txh/irGY
B4qqkHkZDzoHCoifDIcljv38Pa9p6KFrJM7SEcULJqcP/HpIfFyCQVYm/Z+UUby+dLlw2ATWEU1X
1T5yDL//8peSoZhwNeWGW3NMbYoHgYzJ6jUrMk3qtVyoecQIwZvbnAp246Ig1TJPkd4BNUjmK/K9
F+24L5fjxe6Gzj93BiD7gy3LlDduSZSw59BjFNc7m1OOojUeEL69I70ryYHVwmwGOjADMUB68yxT
41wlAmuOh1kaGn9wPhRiOfHRjXk2yTnwkmtRWob72fbO3F1HUzTDHX3kRBM3Flq/esNw0jg3velL
uSa6DPeSGFmf3/t9XlfboJ08DyCTqpfxvnErY35uIyXGjx7PBRqDodoFgmmq5xQVIm49DrS0ZFXh
RB6hmE3lxdZPrQD7XIpuMqqd7SDvfUSBw54O5rf3bEozuPLC4fdcPLv6bjyU0RU/wZ72c3K6Aqhl
EsXzmlRz7XPKbYCka8KU+cUSt/xuK5jex6Iei/FGY3XNTxFG1hRpgSKK+7xsyBqCLKQxAQ5PlVzm
2LLL81qtwaxMw2b/XvJJ51Mo0li9aUbUJ1ViG8GPZcoXtzSzglabWdmHZhFNeozxJI4hHUEjrSC0
wYitHGFInliXpMZzURT0Y0xB7SC8TGWbQlayE9baY5+Y/FJ9Oz0SX4um3f8MPv938Pn/1pSBBE//
37nnHzVl9t/Ij3gCq6PtWHbAB+mfY4/8m8Rq5xMuMTnPTP+fRHDprNOScH2uGcwi1Bz8Y+4xxd9M
umkFGwkJMtwnjPRv7A98d51r/jn3+Hj/+M3WqnaL//Us+7/0h/mm0fOAhEHQaeEc6yxDCKCVJu3f
rYnfjNoloL8VIBR67sI00MQs6FFt20sQGENwcFxcP4+WJkN+Lf8yeJBq6cefBINNdyEVPzJKeM1w
6mg56E4S3E+1j1t6Yk9cQ5pkAz8riUBjMHa8ejmsF0zhy2Qe20XV5pZ0SRK8w7yqQbNEc1pNT37L
eu03qDAXSQ5/DDYyyinK7neW5OldaXWUsXCnm9Lf6KUr29NVKjhlsz3Zd6ByQX3Qn13B5M5s7yGl
h5nwb7UAiQFuZUbPwpuCvwCnepvOBAOn4FdNSTpJcapSVM6W3LjB5GBFoQX9loWLY/f+oRx6kwZA
PLjQZWAT+q9EQj6HoDHjk7YjS9C+RAZkEd6LnSZvDCTBeWnRKHeNg2NsaxCrK0mCDj5NxI3F9aqK
PQT6xLX8V/wYEZxPC77LvgB0Gl+mIG/PHo1s3attZMZycLuE9imsF9PrksMljjGdDKo65YRB75jE
opvBR3Pa17mhT9BdCTaz1S1PnXSLLkyoI37uOjvQYZKMVR76Q4Tjd6lxL8P6sM1Hi47iFUuna597
ZZ3o7wzrI3229HuJA+OgFd8vBniDsGDU+ZadGd1aETaQB4WLEv8eHSlMfPksP2Q7zF8kW9XDxBZ4
wwX4OkWOu+1A5FBzhW/5MTDGl6Xq5Ym4v/WHiudkOWTJMuEeYeRm51ppadm/bD2QCLdpVCP0Ys96
uDaZJiVv9MH4nrq+T9J07spDnhSq+ESVbudDROFav80Yze3djEMjekxoyqGuljIibOeULHh/uAMX
5h9MXq5+yuHCTKdZdYG6ZSkhKrkZmwJjEKhCNlXUo9D51Vqbmhbc3Dp2dFA2C6bBLBenBouV/MUI
4bEtMGYB6Y4LVpm8NUhp3gdZT5He03AaDX+AQmS9y1ojwTYxKqqnx0Pn48+pcfS0PqltWVjxFUwH
y6i9UHwpd3Mlg2wH2aerv4NoWvMro269pwbhIX2Bs9mJiQRLimEVS0sNJIKZrO/uOxGkxW3PpQxj
XiJEAZkbIq6585ghLZr3BjNAVrc8sARGyBWy9OTJraf6kmeuf8idUR3k1FW3PrJgCLHkmjjjQoJ3
yOYnWlW8zyZv40uUmXIfew5lYBWFHEHg5fiH2A6lbU7SgmRXE3JjnkJ+s2C/5EkFdTAvD1kQgfwT
wnPJnK/HZZgZFBxFk14ucvQLvfHmCm0cYhyy3jzw8c0Jic1UQZMusLMjZhv3XGUk9aNg+skym7Vg
Ez0XyvQfa1rSzoK54b6sqR/md+b4BGvM90Gxs70rG20949XkCpFWHLeCJ+F5Qi3AoxFl0342xnkf
m9p9EY5aHgIYyOcCo8eNmtUYzp1ycatBzOzx8GgAH9b4ZiMYASxurQBoR8DDFDqjEodWcjnqO8u/
CH8Al0PJTnXIcn88LgyUH7JqsBXK1N75I1l/D1rFmtEiP9VYkb81IXOFfQPqgfYZ4ySL1LgOY3dv
0rAWYlalLrqa6JdrWeyMUe66G61cPySepJ89p6GGO+uHi1Y6wD1Bk91iEmfDhgsqyNDfzggj0EHo
f+w7nR4NkSIq2yal8KPUe2nnEUQPw7zYKfBHnCrYx2ZGOKOevC1sXrX39BCd0rJlLgHc7rqkIibk
n8PiMJyijGe3aQlwj3ghkFyjSU8j9XYfpYJMwa7SMJ7bpPmWTsCQrqfhnfTC8IB3G9Esrq2N2c4F
r8h0kPS6XUSVSfhJIgjBK48nNyu+4mUk42LyL68fefNKyQr/ii+XjUPV1lbrQe7LBonbVtR6GVjn
jwkrmNOgPXnVwDPeZSbdi+2PzWlUaXOmOvcyStVtFxcuHUeWs6vVUB3tLui2rTNO1wEw+lmPTnSN
6yQ6WIYjj7qp1dccjWpndjSBuU0WwUkvh2Ow9N8eb+EOBrR8bKdxX5ZFcpPH5EhMd7Yu9hL5H4WA
pwKvMACcCaqP8uCor8M1n3zfVEWGXUzaHzJNaYgp6AY69KlTnWqvt+7NZIa5EkcQKMGEwyue46l6
tQvnoYYNEzJJykfD9q2t0SXIOAJkFPup4mH0xNOoQCRYZQbkRFB4XsK/2KeCbOCcW/55sivrLZjZ
TmYS1Sd29C8a1nm0sAGS/Lw+ykCFB8gwzD2Aopoos55EDvdH+ho9iNvQ8Njzzd0lk6JaqKtpLMc5
v2vpbeMD1BjXPvaBoSsaGwAY1P0tAD9OcaTbKgmNDD/+HhqW99DGbnuDNTH7mZbY6m4GQYGHg4ZI
433KJtqrB2LbCsh7Y6LyH8A9sZMg/MUV2aWQ0I+VCShMsVpuNm3XRa6xSxjRERWIoaa5mmhuLFRU
UL1MOMCLBpx9fpZYbDR4AibiSay7SKFPpKKiIaSILhlufdfoyj+EA9zoSzLr5wCPYqf/7DsTLPXS
Ut3TVgGlKjVKW9l/FqxbQi+YsiNDYnoPUiwB15EUz/lq6D0Y6WKJvfAstiwBxY37qpqyMmRJWj/2
6ATbKo/Maxa4/U4pp8GehLi8d/puOeYQ9TDIrVRur6GSCs2O7oCO2rfet9TJZBF3Mow5vVkSp3xF
8y0ZVRuv/jXJiIuVU8Oe0imghgjc495qi5fKcSmHsw3vvLZlhdBhsyt29eyraUvrxRiaydj1vTPs
aaXszwXTcxCuiV+++sH81nWk3co6L/d6Wpw/2TzboStT4xAv3hfJBW5xwB0e/BHt0C9dDMZDzWOD
H8jHJhu84RRkKetoIi8gnYjMbbrcfWo6yDmUXI3BxpkN/5fUSITsc70XNp/vEZHrJyjCAcplknkP
nRytfbs+tIQhKaZvhqjYF/3k9JcG0ihrrVjJJ+KnZcuhU2CzW/BcXod2ST61Dp5MhsX7htvv3qWW
jyK/JLtvM2NykMUxWqDGNQUjbQUHzFVu+alHu7ymmQuXBsba1UKKwFXYsilIvOJYJyMxOk/5w7Of
uvqGypY+TGjQI3gGw/jkZwNNK07rcmAs32wJiGyM606ZXMF7781p6EVjAHcir7GrLrLWOCdRh+Zj
36Uk71oAgQ/u4ov3AR8wMUrmdmpr49F9m/zW/oUw1b1wMo5V2FNOxgs45ACnE57h5DJPSEnmczL7
8uoYU/xa0rzwnasZE1s81PplhBfNnrdcj/JySlYipLzOcdFdE1eL68pQP+f8iCC0jUbcUA/qPler
0dyerbSgyzIHKm0u3GMaZ05ePPxHV7tLwXgvltE/jeYkwb0o5CsWl9pfV5BR9wm6F/NvDhVwwndd
gYOzzDdlEJuEPzL9lUPBfvTtt0gNAIA7Nd/NkdDxGyWqprxDah593LIueirEKzjUz/iG0uZqGHVE
us3yLfyq4F5ZR6dMMOCl6IDMxnNQtpzng9KGczVHsXQ7rDxU9GDih/tjs3es9t4Y5GBKJEL50XdG
gBws61mJ0j1C7CY6KrM8+VbLgcxcEGbgTfi7ml08jd0anyl57zkAN9zXmlNpTe2NMQERn8B/51Gu
r/PiBA9da2eXMu+STUkKfNNPE8vkgf1mSa4lhJnMncI04i2Z10vikMLGowh+P0nLk+vF7slxyg/4
tQ+DJKBZ2Bz6INQ/Ijz4uIrSeqvzAhsJKt/JxZ70my+o9RTz6A7tfpIfPabbF1K8OfA/MzpAtXav
PEzx6hpgM/cG+KGvjqXwhaSh9SUa7Lpgxmr9S3dIK0cb21DCqKQn8zTOjINbs3BVdsst3v0EQyUW
kvUm7Gg7K/qW7o4hK8gTz/pPbNocfakWfnEsTXdsT0kR8ZtVjSfJok/e54DiA8bWjoJob1OcIE4C
byjOhcB2TlMT83oYKUTQcCnNRiFezzTzFnmGNY4i57o9CstvrJ3v1enA7JXwEfaIHA2nARHePkuk
3O5upr1Xf8FKIRufgBP6lbrKgj3d1hiA6aqlq9RvSE0Bl8T6jl22tFevj++VD4aH3cNE76TJMR8s
Hufr8ua8BKtFgQSfBu3fpLDwbd1QMkTWN/ZwX0HKDLOpawB3OrTJXu1RNZStjPjM6cUBfLkz+KP+
jC45iFuf0c/F8Gcszn4YF/B5eQajCm6NwbttYMa/SWpevo0pXY9htZMQ31szhe9J0ns4GtnwCo60
OEeQMnbWPER7CuXEXZPU6Z6KLmpQo0z9EkuffA4jJnVvKdw3o8+WXQME7RAZUXPIKtxCXM79YtNK
D3pLUuriex4jIEQ4lYqjTf/mxddVsGuF+14oZ+STL7zynKjOOMeT1DvcFwsmfhohsor/LK7a+ntk
N0YLD9eCXwCMUQ6lLIJdOZc0nrIgVUfDUf3vuVjqs5ic6LtBQeEZ6DSEAFAJ7f1sgqTdoKwQOaz6
JVl2sc0QmAmrORgULxE6G3IDo0JtHqjb6R/KyIwusxmPB4+90P0sqmU31Yu59+L+1atnxObCRUuP
cnUZa8wENJjJG/iG8hpj8wDK0yj/PUhBCy1SkOWpjeFSwOTZY8bi0ZH78rfR9OqSoNE8Atw21w2W
D91t9kjhmJw2m8EZaG4GAUROxraY3/nC750VUxcv2NBbGT1YM96bkvjtZYKQsWW8zk8edqp+R+1x
cNP3c0aReeQ81XOcv/RxnJ8q+rDsbcmd5sSSajWISPM0k/3ZFpBEL8lUk7TB/3fsTcyDDmbJXTOm
/VUUvh8BD2+bD3pq8jxjIKiG4A4uWdWfe4M1GxdJJ9Znw7Ea746oX+Ac8tX4zUzMWqy/+x/F8e92
ZdKw/73T4vF//0czfBdpO5AEHv5XiCuo/lcB0ua//k/fhUnW1yY68ZecyH7awYn8n7YL01yFRM8M
ONQkqJtV+ft7CNj6m7fqgoFvBjaoLkir/5AfDZRJREszoBjIY3mOw+PfkB9xbPxX+VEEnuBpwMcJ
O7RrYfD4V9uFNFzTzVTDjDhDhYz5jF4DOVvWDbattqI/2BA56kWXF7spWHhiaqnVe2IPKV1UtNy3
IZkFH6meDEa2ZVXJ3SvG9yA21Vi79RZNAsBDHtTlE6tAB6/hTJhql3dz+ioL4DQIVtyZd7WcaAey
8iT6qZxcMDeQuXvuPJy7wDq94dpbdcRALazFOg4+/paDR/Zp3LFc9IhX0bs2bXUQ69eVRAv7ZWT3
+OZ7qp3P5tzTQDoC4IW6nJo8RqnyJQfjgGIIm4zkL8RKFX3afbo2NiUrzzRrVg7oggjK5jmlb4ae
pxI6CIz+9BoYM6lMVw5UuixE643NiP37G53G+6T+iBoYbTmETTJFTdKCBPTeMq0iXOigv839qok2
PnnXn7oHxcwqS1HgEdi1e4KFSlV9ndbFfVKbfr2zGsmEZjWxRDe1jXrmumL2lB/VKVs4tuDNc5pp
pfiTUh4+rtWi4dl9vjxNBExFWFVU8C0TdQe7SfHHbE2zMFySH+kAmbYZFMs4q//s0hEXQuBW3j0+
anVbkYOD6dstRslqCWvJhsVNTg6ZOwWlw26RkU1BO6iJqnLyUkJL61UxAaXxkONuAP8vw0EsI+ne
wUwxyQExH3RokX0x9yRd2/IgWxcnXOu75J20ojLncSnbKT2mIz4N0Ny0TZ+6IaNXsCThmeziwByW
7VwVptiVgYL0LJuxMsOu6QDauorjJxyRRxok8ZQiJp6ai3EwnFQQySwCqkFSl2zsPnHdRm9JjVEl
7ksQfOcux9zH2Glk3/6csdUEA8QldzCAPm7IALfmDmAL+8w4s3hEkyqP/bBqraXecU0CElFalhhu
aJkIJBwRCxxNqwuMc22jNOcixfAcVZApTKTLMTV9bKttbDzXmKAdxKwmL8J5NrrszOBmvCHb9JrG
KxLoaGL45tZYuOk9pkPbDS/4h2iz0A3608damN6ESTH26XNhJFN2zSvYd4DZaAlh1SvHW6AXwXSn
ekayUzthWNo3S7WqXUNuRe+9DHL7h9/bqA8BnRrmFp3EcPbdPJvp1qtl3Tw401iRyIKLl+4T/J5g
LGYiX9smifv0ZGZ+U25UnfDelO4a03VU6fl3RaWwb3BsGtbZAuMZbA0ISOYBnjHV7E4F9drO0yrf
CacUqI3ULNJhmHKZ2Lejm+DTdDCUHrXVC0oUrAKwKptXra4xcCx4fNHQlLekx3lyRbHZy99gWjXx
OhEN/X0AvQQbmNZVsndaQdFJz5HuEmEqUDOTrhD9iXSYm+yaav2n0qrz9GjZdltecfx22XESqqtv
pcmTZ3WFF8mJwBsX+aKvUoeoM9vvM8vH0T8AHpwooukc1pU0U6lom6dcobeOleB5rzsbwa2oC4LX
NuZtKpNSm9bUTs+sFQKWq3B8EDm2lcceOFr3iVtiF9lHLj3109Jj/TPn2my2VTfXb4JiePguncX/
YSQj+o8WkbD4ipXKDn07aiKeb6yHtyPU35nPUJ/zTtgtVz2yfMXeJnFxJ50eeQbnvndLJ5r43RAB
bY8Y7hrF8ztLSF5NXvrHZLN/m88r/raQQ/2WuLX66cUiIlxduM8QKp0fQgo4O/K2pqekggLKlzUp
6jff7HwZOnVX/45qyccHdiJf0graEbWvUaNot1yoqdg0y/wRTKLCOVe7YkZw1TAbMh1nxRZQwup0
sAbfP8lBwA2CQKzSk/IZzPdLFenXiQaX9sYs0/wZAG+SHyZHTcYqGeo65MAwGvpzbOvdoRHFMo6x
BBDsbVS6JpRxFdY3q0AkN32lCaPaGR82bsLl+FKaoCLSyQbY4AbD/DiSDmQBpAmxhnE0iOckcZyT
G0mnpSkP6NjRNrvoOnJF/K2GYiI+iIyYbZTZd9UGTU7PBGaJIW8IN/c3krhwBWNzLivYUX59C2+A
5KbjzIAo4kLR9WXJnpW3tEnk2FWpMNFGaY2zsZwfFEwPnOS0AQcbr40ATmGnsDxWdbAbLm20Fpaz
QJTPLJUoXnTLyqHgYJjlJYrZT20qPJNwPjAWkkI2yuW5wWb3gK7vvq35XrjXgfLOcZQC2oqsMXmn
tsLiYYaj7VPyLOf9xhrNJmhq3VU7axdcjFZfPMMUzm9cbtDZnsZK9dHTi3OdmFQrIKpRftvObcXq
pZzeqsKQ7/gnV7Yktof7AadlHLpwNzhuWiChMLXjsd3JVJUvaBY0slkmgPFQ+SsNikBhclIZtebM
yrMhAGzaY4Y5TDIQ82xrJFimZikdk+QvQjIkB8v7jcukFohf7ojOWnXPTeYwj3ABwlfnJg17q8yf
/DsuAT2WyQ5xKGTw4XhrmOsSJh8zEqEpB+920KSHufKn6PNgQr/zwbdoHnYBS6HDAvgJcWBnvEKr
ZsPnCnw9qgD1Yzami180lvBW2oqyPdcmHHWI+7oDjF2n+tGzbPEt4zl9KdIgxY/uU+ESNhgexx2h
WWkdrMCsb/Gj8sqSuIaMJXOS8lHrqE8fvuj3wu7sGQCZczHpQHytgwKviI3e+dvxZCk2ZZFieFsd
qExw/GCktIB95IY50H5reQ63JDvj9U12TfNYK6EM5E7ZlVu5HhxhZo7dr5RVZhJKXQfgjqsmAISR
+S5QMN9u513vQn7feKLXT0YKyyS0CiyQW+gf430rQbzs+DzFfxxniOdzMY/JRxVPAxqGJySKNTcp
LoLz7KdU67Eu2FDEkPzqRnSiTQIR7x4VRPDRj2tEogDQbo5ipXFY4tLMegyGRZftiNQtIFo4jM5o
2gaxnwkldGsK9g1m2zBK0ySf3ddNL6d90fKVDQHe8BkQmAp1SCZ4+kidwr0gP1hrBaKRaqqP58w/
qKm1IUewaNT7vBx1tLHQzr09nhZJX5fTFFcjrmi8Jps/PdqUphW7Oc+je6qlE0Ju0MDg1NZutzJh
UjoWOGvjdxDu1o8SiS63QqylDvL/sHcm23Uj2dV+lVo1NtJoItB4/fbg9rzsKVFsJlhihx6IQA+8
kZ/DL/Z/UGZWUcwsyTn3qFalJIIXF4g4cc7e32ZSwNsQGSAmhDFclpQF4Kuydjpn6kWofEsfj78W
Oji6plg7jAKZAhKUTBtDcuoH67jCflN+TfJOFyeio6W16fPGh4gX+AwJUT1+Sau0Mza07pESpdzR
bjP6jr8N4rLKF6dTNqybtsExUlvj9MrMaiAfkc4LsMlkuqlk3jwDfEGZN0Hiuveqhu1DBE5hr6cg
wXpL0Uydmrg2+eGj6tJq44FyvaLTkOBGL+SD5ae0TYG80SeBc7DU2ZGZKlhZwFZWPP7CPq2oNa+j
osjmRU2DWa3DjEDWl6PdazKrCCmZehrQtDPiFzMWXrDRaQ+A04yr27mJBrTbsMdiVHONSQBVWCts
HTjKthRRbEJBX9GbH/PIx1oydQ5jQpTJj2nh5XRP8Dkvs/rERbMly+KG5mtDyJ5p9nTAPTO7QBtI
O0CbMWPemtHBTMRCQUEfRpF4VqOsOsY0VX/fMqkNQVxaQLjbGkHBoDMXdjLTmHlbs8GRbmd0w8JQ
8X3QbqOCpBLWEyuaL03jrhJt6N40somfahJLH6d5iBBoTdl8zVSNCFNcgIO7itH9GRs8Ih3lumzL
6yloQ3DPSaksdrc6AJtJ/ONZnVQlwaOdax6hD/TZPgTQBKMaR2i38aUdXaM3k3LFaJYOiDUM6XOi
RvM1tieSkoJgdKMNs5nxrDU61pUmG5AnhpMznLfwYPOd62TNp9SdkuektDiUTGE+fHFV3d2NEBee
7H40DOyXgjWqq21Y1GRbfGqqPJzXQclWAZGkz+5SZAgRuS88OuuOQvValIF9MTEpfygyaGdr0MWW
3Nut3z94mGYHAJgawgKcA9hByNGrO61nfKA4h+KnoOLMsAJkKbGKTgHh6D3qka/oJ5Mn8oPSJ4Yk
7X2EgANNr2FB6exI9zizaix/K/5zeVPAUH/keJP36MGG7lLWorkP0hRt84bcs7S77/okIrLX4fgG
IgQV3MoQRXabjQEzazJEnsygd8hCBgR1P9t+ZHAAtnnsp9GfU8zscXfDUJTZdEm5c459s3ibITPe
jX00P3ljk4dbTvTNaxdLPex4sIqjV0KKYNzQp/jm0hAIX9QI9MdDY/b3uQ6qRyS6hPWga7XSVWLF
HRmwFgxzFOykcbOTsd1uZ2QCt63t1MNFkKLbW6fkkPpHGBIEdqJflG+DQZD11iR/6gUJpsrXsxOJ
9DqeSYRa21UvlwWM7DugddSDReLyH8rBjzh62rl1QReNmBSP/Po7ITuqdWWFQbRtTCd6brLeqvei
ibNLimLbvugY+ZJz0yWmQx+treZPYuA0ReQdsmNWn7bmCbGnBlwLy3a5rpnUUUW6CoWkQmXdnbKp
uttQE8qAbL6CFuZrCsUtaKkqPA/msnGQabfCv8HU3Sx/aYzNB3SpKbWU0XSG1a+jNs9nnG9+FW6d
eY7su0SOyVWkfAx53DwEKGf/11D7TcLnIq/71x2182r+WjwtDbX3fTQAW7830gSEacezHUR5VGsI
SZD4/dpIc8xfmPRayEOEx/94AX/yWyPNQK0n6KXRa8ZYhCYJZt7ffsPpkbH1i0/wHICAgFRQS4i/
pORbGmXvdHwWv5THeug7rh0I2nx0AN830kwvlUYklwXIJEQkwjlyVnR+eq3dBonwu1vzJ2j2RRP4
8VqWZ+PmErivTIsP/P5aWe8FfZOrgS5SH/KW1H5vgftwKJMIVj51mICpn1ySjuPHS/oOMyAA3jAT
7OU+vr+kzHyQ+svM1nCHdtM7k7HFSJ+c/OUPxl4W2NKxbc+xP8IUcupfHS5jszgKyKPxpOWuXdNn
ph3bpc9mJEtOkz++5p98cX5gmoEUHKfwBC8d0ncAh5gVkIXRI8Kng4IXCcjL6zyeAUS1HhLzH1/s
T745Lkbj1gVB7vjLQ/z+YoDEtWVnlGB9UyoCmgL5QpWoD9ro1bFLaiIJfnzB5Xt5/6g4ElyX69Eo
5jHh/flgq+OBNClvqhGNFVKdZiKGLVSneNG+NKkMzooSqbdutj++6MeHZbmojznQ8gTXlAux4/2n
BIE3Vu6S6DKmSPXNwh1xulf5Tx6WP17Fp6vuCekuqEyyLb6/Sq9VgVMVPRrorv4iIeH6XDfe048/
ysenwwFnRSA3rWyfNrktPjz34wTwTdU0IpS06tuA1NSrDJIYRNWuOPzlS0Hh5IUObE/+8fM0Ikrj
dJAQFyMGZuucIlJSSEwDSmD6az/5jpYn7fsHAyQ/69Wy8+M4+ui3HJJKFxXYK4orZkppMIV3seq7
u1qnEeqBKWawnY7mT162j88/txMJNNRTLKNoqz+qnaPW1Vr5QLpyy20XEsp4mvpBeeYocEDTVFKf
//im/slDQjCBDejUtHAeyeXP373dY+pr3ywqwqlCzbkG3fABC8r4k9f6z69C0OkScED/5cNrnUg6
a0mB8BSKFf0ksnSYRSBR/vFn+ZObF8C6gU2KDpS9zv7+syCFIkTaRNNAPaX3VSaNi5Bpx9FGCPAW
d6X+1Uj9PP5H9Fpd/fow/K3EX10lZdv859//uHaQ5YDG3WVrpa/gf7h3iG7dolJATaQzH7jLPYOg
QK+qtrtXhXWZ+nW7aWvr+ONP+SdvHOkMDnEQDM3YCD68cS7TrwLwBMco+HUcjGS1qzw3gCU+d7c/
vtQfvrZljbJx70u8z7a5uJvfPxyazLEOBgjpm+hOztGxwfUqdfpXH0FfIO+3HATeFj8o+HAbkWUj
dbcKZ5VNyUSbA+jiRrWt9ekvfphllTKd5Slnhw6CDx+GjK2ELPDMgb8FU8QdAp8d2m7+6ocJKDw8
DlXLBo2xYnlG371Pge23XiZ4yAOEVxsbIcQa44y3+fFn+cMzwBtrgmiSy0rocPe+v8okLZTGfsEX
I3yDscg8k7aOwCYFYLj78aX+8Ax8uxSkZjQRsKS+Zc+8+0BokxL4jkB8IVSQYTcVnSlOJpV49vbH
F1q2o+8W3ACzmLSWPJ0AR9oyIn5/5+reJ57XnhlnYnS2WNOn1jskoiDF1PamARqi/Q3SpL285cw4
ZuQRDKj8//LndSk+eO4lnn925w+3lvfVYaYEXzQd+zE6TqEKzL3tFKr6yef943fo2ky3WT0oVLnO
h/fYgC0Y1TLwaEZX9LkDDWK1m7tDxEzz849v7R+/Q5cLQPxiVE6VY39Yft3ZQitdYMtr+lldegTZ
HqqMHspfvgpEbw4ZeOogK7jLB373pEzAe+DdETiZ0iEFN+zgbOtQ3v34KoH18cb5nGFMzhAelS2V
zeI9en8dmaQpEbcDjIEoJkM3Z/8iHGuI9Yvnt2H9YDQLCJreP/Xppk1UiFeXuG0R7aMGFf8nt268
YkfHTbN8GijrVrWN3Xtjh0VmniVoe15wBRAQTbcrq1/DMK/oUoeiIZU7aUhSQc7be6hgShP3bKpH
cmatyMrqowk8KaTtFSNHTY4g872WjpbVw5BZsMbIXS5YpKPJP9F2GiTXaTyKfjc0fkQeKvuZ7q/l
GE7wSfljsZ3LsrOuPcC12cpSKeJITxGvvdbpgjadnLSO6b826ouMK3PvVH1Gj5NPpy5DERjeQ1zD
CT83aR7OK+IfAZr0vUuT3pyqNjhkSWCVVzMmw+lkbEA+XBuhoN9tAfgfz6i3p6LAmtih3UTUq4J9
DwNrhO2JH5U9NQMguG1HO5E3VTOGMZMa7PzwrKUhrrOCSRQyyFBfp+RVBzgDZtZEqZoB4VRDcbXq
Ml8hA5Mwo+5tXLbmsWqZQt3arhlD6lZjneRfCZ9cppA+wizgs4wMwcHIrti0pa/bQy16fBDaqtBA
1O4QPWYp3RSc2iON5mK0klszBoJ14gfKgNswpSRC1HZdJVfeFLu3fmzn0wF5Ggl2fe05b3PTg6BB
hQ1rY5V7FVl5jOzretMkBSCBMeziazRYXrUuSDuyNi59UWZ3BT/9OjZ6iARG4Q7M7gB8Ec+eu3Ru
3a7I0TTEEPeOpbLzK+DFjvt5En4zMTQV6A+WBtgQFNu6j/CCbCYzj1qCa8YmNp78FN6HQyOJyeBF
nYqiPsVBKZ2tMtK+fkmKaT6pHeIP0EDkDUhvrPf4MFir6e7b9JWdHRLYtv6kWmLBnyZE2I6zDBr9
OthKR7VOc8jQw4MvaMLKBFtHHz0CExahzsUtYZNc3r8EToVKQPg6p6+mkcOUiATbYAbhPTnWhUnC
e3xEBBiP275GtnDgl4BCbfolyKEAMwv2B/1mNG5jrYgRbQ1SJANvJFmkKYvqSgOXbwVHPsfpn+c0
TPlWMdkGxkkwzm7/BKPWhgPaBcTL2wF50+Cy0JityiplTh6AlqLZZBLJi1TfxT9W90nurec40dH1
mDuY8C0cV8H52Maq2eP2ql6ImyB3MYbrZD4zMI4ZDxu6PMUdZE5n+RgaOQlpqvdPnDhDUIFHWA4k
q8j+oh0cOOxj57f5jZ8DE9jBW7bRWxpa20xuYgTIeJSxgiP19Cdy56CBgFVykSxqDO0kM6YhsgRW
UnawsVPcBmMKmMa4VehejtlgfZlAHaDq40eKrUByH9NJj+Ns64uxrw6tTfQV41uYg2sB5yJc+ym+
MII3vOx1br2EAjjOGVQyXxPWQXYDwxqZCd2cxJx4ggPmrMI5VUCNxVUH3Na9qypSo28GMyjJp/KJ
xdnbFYYtHqEolzvmF8Gdlm1ybqrAQA+Qp9WraXVNdB4rPfFqtqJMtlmoKrUdIuHnn3Tt0+g3zAo7
Jtknw1fRBy0q4KyKP1dDCgO/rD0yJcn5KS+ysRxqpvR+MpEUUzm00xtBAzF1OfAfhiy2MBIwcESB
w9t4X3m0H7lneXHd4CGEADKC4s6mTJPWy7GAwYdPNKeDmN4BOQwQg2kPyb+4vmjx25E/1vuI+UlD
rL2fKgTYthnz/TFM2zVJLYt1gtPPR/edEvXI8BtLlLAUWPNqTOvwnoY/LjH66LF15gRIpy6sIUhO
CDldEnct1P64GZgEP2BcjdNt2c3Bg5uzca5t3x/cNw25ANuFRSzvKXPCumcsEA82Mat+YZy5Gog8
M0bIVUd8poAdo8HsAvAF1mSuoOfobivsrp12gFCseROHLWAt1TgGqZ3BxAw9Mqt2Psa8LWiJjNQk
yBlSZnvUfUQ28+gqWWxhbjjpiTYJY8XvlKf2bdvWBFONnoiCo8lWjnhiAMW4GmkKUaO4U6B3Tknj
ZpvZyntiWdPmuVt50a6LpNBrXhZl7pbZGsROrxLeY5/mfbAejcLMjlMXwQ3jmyQ+DR8KTQk1zXyS
gXFRtVFiStK17MGWbOEZR8ArLFpp0wiEcx1aPd1+5BhOvjaGAYpcNNpM1mdLURSCaqxfK4N50VaQ
3844DsYRNX7gDAdMDzWY5im2NZqNTEY7tKbiMZnq4VNqJQJlkuHyKuZ5bVwqIyTc2lYpEoAcHoQi
C60P0mOO+qlGps2Ak7VLkKvrxb0GMKzHjJFc76Vv9pK1uW4DsHbrpiumJ1+Ry7xOhTP4BJrpjrXd
xasIN5BO+gbTbdNBNc/t/GAWqhOrBLX7vuoVaOfOHnIG62Yf4MUKsUL4bRmXeNVKo9vCdyiQn5RD
6K4Rgk/XdP2mcu02iuF+bRtweir8ZadtDosBn04jvnhzjyW0aCwOpk2Um+nG6bvJRN0bwqLzVNUy
n5gzj98nJmwczwyxm+Rm4LZJyZhHwJDPoPZQt3HiNKVb3dtsfbzymJxKBkg14sJBaucl9moGrcbg
0NZq+rJBFclOYK8YAWuD0TCbwab2maOuEyYpX5nQVoRyMwb6DHiAuOgqt0mcM+s0XiM/GXAnQF/a
elHfeBcO5lWSZgN/9CmQckAzWpFNiPqYgMGt0l6W7uxJhfoqCgEhXk6YCsAqRX7RwiWBcTec6jKd
na3B+o4thTlTfJ5lOTgJIPvp+MmeCwgIFfyv9EKkYu73GSEI42E2Bc9OEU+udRq2WZCdKmqJ9nOZ
BrBcoDiAqDu6aOEVSPuYoZK/qqChmDPk+MQXJ5WeqzY6s50pkc81ABBYioWtvQg0HhsphBmPLhC8
JMMR6pGyxYZ6MoMjWqV6CMONMHDjJWyIMDzxMcjDAt5AOJEXISRbDocKTFeHBsDFkIsJgpPgvTaw
8RxBPJFcgjTGoitcedO13xHHt0m6ADBjYMRJtqtDl1iO2Y/wVdD4wZZO0bUMiXRqc/s1t2DLNyOP
beM0DSCtNr82DdggkC7kfFfFEt4pYJqO2Nu6Fjd1MfRHiU2aiGpWqLModIh0iKbabddOhJKDoNSm
JpCwJYXwvots537ibMvjZgedtcNbWWJtM4us3fVo/hdVGpKOtSfg2uCme6HXj0+0GhdL7WQ6+ioW
phfSfKkVeS0NW+PK6ErjguwyxGwEXKCHTSuURuuengKDNCtJ70OG3owciXcAie5QJK4cxJ3M+KyU
VG429WHdaQP6CXr+NkO0GQ53GgIQuPDBHtCnWcolQHDO821pWSBM7TzDGJ1X5E2BQ4/qfjvZft0f
JrKlSfhGJPxZGrZjrKbegJtD2YeGFJi3SRZMTqY2mZbpvY2Sh1AI/NE4NPy8PLhoYCeuznBmpbuR
IdyAqG4jihRP9GxGC2Ap1v0rzC1m5NGEz4RHJm1qBMWdx39xvJZwDDKNq6ymZTojpSZZwpXDG5wO
defi+jqIMKSWMjOL0xJngapZshCaM/S2vKuyNsZlv2kZKhYpTVA0kR5aRpfjECil1judSzEWQHfT
3N2OuYyvkCYV6jZIau1iCfAaHiUEZN5Go+LekWxtGrsaELm7I8yEkST0rqHDF0UuCsI2KCAbstfn
6448zHaFxkqceUYfRUfEF8atdiPPvFW+vXCT66y/nLVwrsamQ99HRqVxgxMkNrau2bu7AO/LmUaA
0K1aOWniGjJVPQk06lc9GRojJXZGvClsAY2srSP4lK+/zJ1lOwjDvS26dMRexkHjmp7H8BrpsnzL
YaTITWE07J74OG0Sza2x/DoKhD1suaJm2F6G/WSRsRNJEslW2MBn7GGqLlmmeXyqdAFOpGPwYExz
UV9nphHN/IrYw9G/Jr6Z3YK1LRe8NAIt4ngCp7bby7g0ct5KTGoNiC0KoCWoxwy9L0U9zreDx+u1
zfNSwtNTTk58divlfQR59rPgKLhA57zWwclWEiKkkZu366oFhYpVnJTscaZoJ/dn5hjC20oKJUID
EmnGrS3a+LXWBhmWcGjnr6NuupdUt3G/rgJ2HZ7TJeFCGRqoklNEWUMyaVaeSjcEgEDYsE+0TFkg
C8nrhgoYizNShsQxv/QpqzeLbW4W+8DLuwOWHAxHGlHeRSkQQ/E9KFQdHpX6C2EJVbD3/Di7h8Hh
xBu4QvkuUyIhpcCeg3s5doa6sjMXbSZ5j45UT2jvSUXPC4Zkj9zbCbWsMSC8ItIzDVHnde5trOog
25A/absrQ3st+RoOA3/0BfMsTguvk58F+vVxP1IKov3p6SYE18hP4vS0JN/I27jAQMTW7htzT0NW
P1uTFKxtLlidJYEJiZGwsrHf0myiIK9aEal1rRUnhb4Z5UEOeJNWsK1rKBrWOH+GV95hHwwYu0MN
su79Sbrn5cQPWeukZatIUOZ9GUC4oS6pTQ1Em6dfoInR0Pz9DiH8ClMEHHLaw6rd6DqN8r1uFCoj
N+/L54IEP1Y+prSEwRAeZq271muOTlkBUpriwFOLb7cggAk0x1djiOvkDGE8rOF0wiewZ/wZhitK
DQQYTYFED9XKSHxkUyxUXG0EbPJ6vJnbxMr2c9ln0Il7w0j2tP0cPiqAD8VjOLgHzxtkTy+CxvNK
GqalSU5MQDUkfu56Z31hRffloinYJK5S7cqThf3ZqBBqsoZS7K4aEEbUbnlanya49UZE9Ub6hZJv
ogCN2UPXdSh5+cEyQaKsEYhiHm0hCKwyP4DF23eifvbInGhWFtQD+jwEnQHaZq9WG55LlsMKq4S1
NaIiQMUTpTgpsy7JHxG+p8GqmQRl9mzO+a2h/fkyTKPxtS40jAkipOr2OKi+f+G5jJyt43LUfJvJ
MtR7k9rYOIZW0lqrDocX8+keTvLBr7u23BOVx86pLb9zdpx6TfOxKAT0qNIh2mZbA/t9GnXCutMV
sXVFRs5QnWClqx9g5tQUTX1S+8BqZ4IewnNj8ke7+BRPneD90h2xu4OiJOkuzEWcscn0bCO/njmp
PtM4SItHM3WBakS11bT7JlK0qVY65az+GaGj1mx8g+0a9zkEqPgTQ0UPYV6oYKWRLyLNvLkh2EwG
a0m6sXfU6HPUuR+6w9swZgbu7nLE+8rizWnZyzivJJ5LMN3sh69S98UbxW33oPogtu/6UHX5WzpS
fe9cjxJ6ZbnVYv9qVFp9iolM0Xs799v4s9syrKYLoNO7NmpvymwCay/71sISxqPhlIpiN0XbaAWS
yF0l7QP3+bEprDNd1pdlJd4472bEGHsvZW6PD2ngN1sMw8He9YZjs5SchrL2fjFihsfvK54jX0zx
6b+pf0S/I7i0iH1rEuPKcEun2YJpQ6rpKkHPMDWa9oG2hOQo49GC3dvNIC//za9GeHIc/ziglxFR
BFVq9gyK0u4y6BzrEyczQnVIz6M8nQa/uVJBheqbQiu7/XEv9Q+dVA87Ic1aYVqL9cr80Bcug17y
ZLo4VrjbEEwqLPUqDDaNSe7Vjy/1sQXNwZC5CzMkxvtuwNzsQ9N2dMYWK0C4sowkO4/YBjeinca/
OPLmKoxETEbejEUQx3xo3jcucrUqTpHpCa8+cggqzxC2OD+5yjeZxftRBZeBbEUrncmYQ8TRh8l6
E7W1sNvGID3RyEN4Auw6q7AXpd56TTZdJMimLgbP5EyBGd+49dnw3kwUf+5PhhV/9gVapkvDfRl4
im+h7u9a7uA8BKR9vkAK5W49tEsWjElMQamN38YV//7dtLP55pV7rhDIJjTPP/zf/zpPnmvUm2/t
/1v+2T/+2vf/6L8u1Wv5qa1fX9vzr+rj3/zuH/Lzf7v+5mv79bv/A+Utaafr7rWebl6bLm9/d/Et
f/N/+4e/oZ4/T+r1P//+XHVlu/w0zjPlexHVghz718KrfZeU//Pfr3/7n//W3VfStZKv+evHf/2b
ldH6RVgWs3v0EMg7HJNv61cFlvzFBQ3IM2ObjmBkvAzR/mllXP42f4T2xEIU8k+SmsHPc6GGBwFv
5/KaMur9/S78Np3+9Qv682n1N6viP59afh/ecGZNCLF4eCFcf3hqkzEQdBimtaHKzN8K9IMum/qs
0MQWSXlvdEb6mAYVlkU1mYVHb1KX474AilCf5yryBhxMqFlWNrXLEtstY29LhyK7B1CPY0IOJqSX
Durac1KZxlep2RdOBaJifIKOWQGnsSVNjBqyy2eznOhhBOYg2h3YjJqJRQbbFpkCGX1hOXdbI7dU
vAtFDIhNOXZ51pG0pSmDBRzBd1/oT+f4i1aO6TNJjYyFXV7njwonar5RKlLdPChVR8yM3T0nu+Jk
zOf4LE8NC+RTKsG7gWS6+/GVv18Vf71yYFIDIEFapmYf1qsYD6fD54J/EwGPd1V7MeFmOv/xRfzv
Vwl+rrk8dAC/mT5bAPk+KLgmat+6czN6Uwgv4GbpAXoEsdGc5kmSd04kTL3+1GulZgbUm/01m2ac
WKuYXTnbMrJxGebQqSYKgCxINVSrhoPumWDQhg8inTBYGHlErl2X273aFZOg1Wt9Q4THQ0OpJqT2
boF2IfVua/SpFK34mNY4vfp807WcWHZt5HQbr5/EJ85q4gX1rK42tKTo491AOstvusEaH2rtxQxT
YvutJpg72Sja9fNR8N59dUyvovNoT32NKXHC6VX5JRXjpNVTMDf5qyp7NcPtChx9LBZh7sbAo5Vu
63w20/MRhce8EeSAEtVX9wwwtTD1AxMlobczNLhXH/xUu8Y44dvbbA6RT3OgA/vpRTnNmGpCKX4Q
TEima3B61VUQ5TGwcmS/6RY9gHVvQ0UIwf901CdJ1FevRWfP46Ef9PgJFbcp9oUKEHozvSQoUFID
BJvIVGF2moUu7goODD32AL9GMkZ5QVAGfQDiWqR+AoiRw4bFPvEzpZq1TN3/uWgsmi4UOzyY9JKQ
TZvuhyfUmKsEmPZL5cfVkSGycd2PLZtd7FvjZsj71ayVppFiVg9DDDQ+952LooT3iXgfU6wVR7+K
wP5vG/q77XLv//U+9LjIf7/beb79g1+3HuebI96XPuI4WJkIeX/femx7IXV+E7wgCfYRhP5j6zH8
X2wPs8livWezsjyJBOF38S++fLpkKExNyhuPssr9K3sP4//vjfTS5XgohUQSY6Nbwo/7YRFq1cQG
Iwiyq7OwDTZxUZTJkS4qzAy7IeFwhQVawrKyaJW/Ndhp7nQbFoFYDYkVDcaGCNrhZXToX+wXfYEG
eWOaI+k6feK/yrITCTGIRUSuUR4zx18brldVX0Dg+02+IXtwPJnTFDS7HcCQuSqkQW6SlVqGuWbs
ZF7PYOKjk8AoM8Yx4RyX51FiOPVGaEBVW3jb90KVeEY5pYOQ96Oc4x5imAw8Vm2nVo29hNAF6HrI
RepTOy9csVEWVPBiVUSToa+hUJcLoR7BQbE1aWf5W0YfHafh2CuzvTsj7bPocz5WzG1XFdXEOSPK
+PO8tGk4YjWfmEOxlKpkvNeIm49TUPr8Yg0JCs2sdvCsH4TCkwiX9wV0YraxJ2s4Hbi5q5YVGb+2
p796jEk5UIM/DoMiPyR6qPdyrNJz0+wujUR8M7MSIV0wFrEWOxaRK+JQ9kN32jRZucFu8DC1CYcF
ZfqnZdF4V7jmwm2KL6908w68nu4OJcUBLQVIbIwfTh3p9kC/zfItHmV7hM7h7LO6JxEpGJwNHQps
nyzh9J299l4WPqEF7cT0D2ASDa9ctIr2lxzw91wS1JbR/kpbpWmTGX7qZLcMtGAeZhTeNNNqZVb1
tdHMzNyG2M+a0yBr+CfMAVPAH6u684IRoD2B5QJPBpGlKcmeddRfpn1CDFMaUbG49nCos2Ixa0/V
ValN3B++26lwW7rYdNnGSPKWAU1AjpaCXFO71LZ7aysYsM24nJhduKsc6laM2UldNDg0rrx63qYF
Rsmw1nCXe01fBVAPGbGl6I0tLWM/uEkSO3d3rhF0501q9BuSLIfrWUA4W0+9rx3Ov9hbmXt0/UNf
A70+MMJPwuMM9y09byJdJUe+8Mw7s3LvKTZjtFqGE3bZUSoTxerg1I9NziNTuaX0dhETtmiPsctW
h7CY8W/75bU9Yx2pY9W+zrKVJxny4i+ZmImyUZN1VUpMWt1UHjAU0HYPSqs4LXymTbZZYz2VFcSA
DXDbibGgQesJ62HZPDc+6CVAYETirJmu75mUEWFt9N5Mkyif6mwzjcgQSASclH2F29THIoTGbXkP
5jPRRzcIRy90N+d7PIyvToNrsjfxo9F4cu4Mflx13/izrphqg7bZ4HvIjsY0heVTpBfLdpcLNWy8
SeQuDKlS6tPcc+mWJ15ujISASexbfZ5BhDMxsBpVZdD7H3pJU61jfo7JuI+JxpLicaIUTEio9ahy
7ZOsb9QZC5TFbHtu+E5j+LBg5SKdNCcWvuo7euRHwecsdwAizKd+IjugozNWJwbvpTO+sBYwPaqp
cQAucICBrZHTVN6B/cC/GPU22e0G5p3miOUVvsIItWsTD2VcP2GzIio5dEpDb/s+TO1NYFDXrdCI
SkoF08d5bWhSnLZ1bWD3WmaNEUOAs5bZBWlHHigjvHjnnut1exUlyDujfH6YRD0l+9YdjLVHf3OD
AekF5FWAvxrTHIgv84TSkOCufphvkatcGhVdzMRBXGFncLamLn+FfDWdcs40dnZoeKd+2jqnoGXF
kSQJ45lhlGThjLCsNpKJ94klyDDf1dYsnJ2nG7nzgu41i7JgY2XJBJi9JHegl0S9eHhidQUGoQm8
U4sc1Gmu+NyZbNelI19IZ0rO+5b2/jxwHOfREHeDSUh1OSXz0eWosSXxmJlGX41RSc+7x5O9cNWh
3DaHvDRfg6SKb1hvw7MAaftah6PFpG9yIQpSW+8ZjbonsqjaJeljfkzbqNoZpjc/CgJr8k0ahulZ
mpf5CU2K7Nqn+3jErnppSftt1My20NKG/tH1w+qMICiIYmPXgimWNmWu391rtxr2rLT+SUKK6hHC
Z3jr4L3cSpZBeCCxGE6sqRkuE7YY2HSDRZhbSX5y1svgwZnAVgVkJl8tBuvrSei98Ilv9SztHEY8
jofM1MaZAmS7UjFoAmdwuYk9rC1+E889Iz4HMkbuXXhD87kMC0Nu4HU0yFBm+ebH4w0eT3GSKuQp
dRqexVO/6cKee1FVh0rZX5XVrS23uWJuSW+X/bLQpfnJJsUuLMnXGvVp5Dtr7NHjbg6m4RQpy7xL
larWsdMeEDvpnWT0h7mPnpuZcC4gG3jV8bXtajHd2BNrPB2rTS10h1vTOxEWrDvuv/gSiIEfNbRq
PQ0i2AMIic5HEKM7dn1WC4BsR5fUxnVEFtGTsDriFImU2Eu8xxvibqpzC9CwVxUQJAJ6+MSHP0d9
NFz7AxKrJP5c0/YlKte+lCo6TCQ0fu6IR8jZ0d1hWkcgoEOne6v66jpTdIMak8OO88jAc4Nv4dhU
CvlDNyIr9TfjHN9Fetj0nXmZIBAHx8wm7dJvTJKI3A2HoV+d3sSePgvS4RjjfNyadcSssqu+2IM8
AJtYy8ZgKil1emQUcZrqABlfxnyBKMRyQr8z36aJIomymoods7crd/D5LOOOOAdzIydQP/xuD66D
rBGpq4uZHETRap5kvE3cOGNdEuZNnIXB5ywACgiydrrPDR198XWZGGtHoBncWZB3ADH0qcBqP3q1
swtU0sYnc9IbnPNyqP5rZPL5V9uZLxXe8a0Lb23juLWz8fuGiONu5jUskTI+20OUn+jWQmt2Ds2A
/n3HVGPVMyddY9fO/j97Z7Ict7Jl2V8pyzmuwR39sCIQfbCnSIoTGElJ6Psef1TfUT9WC9R9dcmQ
HmkaZtqzHN6nBAON+/Fz9l57jWBRsFjH6iGYvPQeGsHoOipp3mM1pS1HEQtP5YYvqFiTq6Lt7BFV
GdC49KKeWtzSuV60e+nk01dy6VQM6aOTuFVYw6/NHeVKyVhdFrXoJ7Fg+p/SHVHt4anDap+i3ZAK
heQENBr25ki04GKKQ+3MR2Zk3Xc+GVor0XQRJPqu9i9V2TQXExPGbeOH2kX76q8ufWhti37E17zA
SxLtekfHdk0QKH4ZTUyXDhT48yIoyVeNmYjhyy2XKLtmmRgPXaYIKf3MHBGGJPqq6UPQd36jnslA
18jYieCT6F3LkC1LrvoxvqoKqVzEPl6ZUePdpeOvbjpZjAejM6qz0WivQ2X4WmJJucJuyyaXxxeU
gETFtKWdMLOPDXcA6QLUPb1hosgL3QisuVF1p5pEfWmOc5TqFGwGPUhXJKHg8e0t/4Kqhem2lZ1j
sO0vfD7oZZ6rWzXUuPve9B0twFNiiWAfWJ2/CqxwO1bKrmZ09mTYABbQEDirHozfbshLyCCSjZMY
yD675bF2X9OgrY+K77yQXVWuu7KIt3lt3BekfZ1zBNIA3hpIAczshqQntrARtecqLmoUQhC3evpf
DWiPSQ/TFV9tcLQN9hNoV3NI99BplxVhUDe9McV7LdA0siXts4TpHtykwd91GnuJEY7jbYpf917A
lNn0pgX8OJq5MkUIPDcajZXTKWyuTvOtb7WrMB+KB2RQCbEl6iMRvYhzejW98jylWIl08F+cSDpH
xqzqgxE0SBRzaj+zzB/CiaxBYlHt62nIbtQwSx+asP3GaH6XAPtdOlU0flXrbo1sKdyCCtOf87jm
qK4U7XUDbwePg+c/F41lPeea0V5Uga5/ceKqtlEm4oFGR2PcZD2fmG/mzU3LUOtAcyaMgPE67Q+g
tfB64VZDyVPrDWN/9jSI3hsTFcsjzKP2AgUNcy8yDynjw1JZaXpyOxr82agjhxu163dJ2EpgWrp4
SVS7QwUnla96MjCKictglY+g3RnKRhddASS7lnp6kdij+jVMU7lWzaRypZ3dd9pAJKeGKVux803e
B9YCJ/m4Qn1Q7VrdaZdoIBAXocBe5gy09wkNoc2E6GNTduEAy6WVdGsS0FjgPwmDKRrm+07buHZl
t0uZVEirzFydLmMTkdoIwW2vhEr8BbgJ8yrENxs+1OugiOv9qBqw3wvvKkCH4uZBI9whYiTYW4Fx
GCjkmSxPqy5Uyp1qxauojYoHBrfiqqnyW01Ny8MAoMRHLAxGBNoUEhxlqzV2TBSCZqzw0w1LRfOd
J2AGfG92+xXlZ3DJYNQ8QLKUNwLJ6pGMMLGMGbq4JqksxPCMX5iV7+M+6bdRHmjXESXS2leAgURi
SFwzg9g2JMgRAC44Iawwb7ztuijQV3ErUGuAYNOhcnDgG9lovkVAOlaUtuFlDl32mmP6TLyxnJqs
zvIligcJckAr2oVhB/6BPD3nmHmKug+hVS84wiDXnHTOHKNSsILo02XYjd2BEK7w2IryutNUSSyq
4OzjG7QBlNQ4j2ETnNkRdjSfQxb7oyCUWi+JVdJCZ1syA1zOOfVuyPRlHcWFcU0etLYM+yFf6LJ4
QQ/EF1oKN4xJpCo93GILj89z1/fsqbIo1bVW1XfRAFTSDHzOoU1fcPYu8u2Y6CEbEV3ypTGnS/nZ
Q6QG8gsT0pZ5CuPkWIzDM8/L2CvoXWlbhA81h/4HXuedl/voyqYkWEcEh22UrqMt5kwmXJEiSlaw
OdLKxUToDxwHPTiWcCbCpaaCyiA1MVmRP6btdcR3lNE++bNmdPRx+GwAY57pUr2WMsLvoCrhOTFM
X/Kwc0G1OLvCsaE2d+1yKAnm6OOYO5U5V47HKFa0nbeayjn1T03Z9ZNmQ8q5fhCQ2tDYkF1XTgRB
JY9dqiNaL5u6vuhU504hJhJxZWBdjJSxB1TM4LnR38GAeUHI4m8DoyGmu7bMrYR89ehZZCSEiQKc
N502SJkPRVsVN4oZhc+QiD2qoGGFRgN6hY+22rSKoyeUGKmFld4i3bulcVSjVYLD1rIPuGPbad84
HzzZhXKei+wF6W/2hBy+OiYjJNWFFvXqNvcLcymg0aDlAtSrycneW0WxUhCz34PxCNGMSPMpEqbx
MPQkswPUPiYdYhcWGR0UEmwGanut2vZAq7ccwh/RIrYMDpsHUx++8Yp4fBZaflHUUiGEu8cakuVH
JtJ4W7Q8WhtNov/AFtLfmjR1Fk7U2csWy8cCRiTYwxbQgh/Gw7ZRtBfSfMthYQPSQFGvomYWXfpl
6FC6RV1QXeLhaHYc2UyXjVdxgXlUi6KQxlIXvr1P6KKsFKS9S8dImrUJt2mpMmFxkd3C1cbXsCgc
UX4pO1ojyjABAsv66Qo3d7IvYskJWP0xkUOzdoTqrwnRMy23YDZ9U4zTt8iTFUAWG9cKdpazTEnZ
KyFBoG+WGbMaY1hg1qo3uVqiSh674YDoRt345XTO/PXYj9Y95RFFOUatc/Tf6a5JKv1IHziHCprM
hOfGsx6zkAOwUwQ/UO+pdImtEkiwmR0RWRYrC4/AMefHLe1iXNH0v0sCQtbbapo17BOpdC02KSPU
iEqps+EJYfNwXpd5skWekrplOj20JEmsIQJbx3CKUi4t9e8EDChLNcWOAuAHb5yqea7wm/QsD2rT
1Tj+7hlCypswU0nikyoqNJywiA3hiSCF4UxYFkq1gceuc65mjbc4Z6zgu1+VRR+4sJ+go0s73Y7e
VO5KFLo7fAYC1IbE6wBXPjGim1pC5Ul6Y0bnSg9NUzZcdXElXLqbP2QXOYes08xtKq0GRmWkUviX
/gxwvDRlhBduBJbZmyFp63ad7nvqp3NcjBJFQR2h6zVpd4CPRmWv09Fcqn1TLvl+iC4esvYKdle+
TlIHTg56J9qjyMMSskXxJvToiydttNAuDN3SMpIvbNCEMiBNW2VIyklpLwhFMZHXV4HyyI6nrGTR
qwcbhf7Ol6QukAJ2MWbprgjs6CB8yJJwDmHceBa1I+sDZ/vGjtwRqtfKju1wC4hzjpidI9PLesAe
VAg0nrjrU6Mmany4G306i7QX5SOUt2fMFRcy9Soi44z+rmmcen636h0oz3ZDE/ximCoVgpn+HRd8
vJwBd5BUzHhdKFZDx2eESGX25V56TXj0NJONFUnxZZxEdF6hJtf+0O8g9IDVI1VwTVbHE6AXT9tz
Zm+8gxyxcqBwroN8E6OH7o6yIXCnhHBqrOM2bqdLDw2rjjqSyHpmV9InNh3aznhRa1NEWLTKnTUZ
Bo1LsGE14imWh+CutDTSTj0v8FGpR1H2QFa1yQlaRSKxIJvWfuineh7C0sS9T0QPwbTjfVuUWYG3
pcV8VbqVXzBLi5yBM6EdiBkbiEa3Y7NMFDivnd2P3dpKC5a8Wk04pQCfvUFA6IvvSkO77soy+17Z
R1Uu0cfgroJnzeUbedUQhUsHqtQAVgoHjOSZhpta7kuw6hwbHdQ1h2I0tG6F3z/OXRZNMe2VyJSd
2/skJO71nm+JmD4zHY6pqbZoxRVPXjSRNf7oTBOlet+pZUZEd0P3M6S1fEnn39kyQx7Rvfq36dRG
6240KdPSM6+1viQC6FGd0IDz+6S6znxjT+bTs4f4nbxc0aw6iPMLdbC+If6Z7ngR+i/0b6ONqQ6j
pKhLxntRj0SNRrQ6UsUZ1vUwSdR7+NQWRWYXZ05Uq362zImvncty3GWuAi/obvDKqrmSdZvxPlSD
tXVSGslLlVCC65AGUrTyuyxJbwgLLA4qDaHZ0YJCrfLTe7B3fr9I+6I9A67GWCIQW6kIJnxB3DEZ
nJQVW2d+N3TdPfrh27S0PCTIsX7dYvG6LgTSfhmMx0FSIpqliaFEj6gtGuNm8AuOBSySAYuSTDdl
W2SXKfamXYzxj3YnLfM7AOvWjphzY11GYfUgp2D8oXno0DCnRONCI6kQBqX3kEQkvfjNANmw8xFa
GQFEeuFFP9Coo90KWDGYjUOrFGdYZwpiPIdefBtQGrCETKQjPKXmmMot2HPCmynFCTbWWj3wUR96
TnQXhrVDXFGTD/UuDFJREZxSlJV2QONlhCvTEF5JJnxZcYCQDH44Ips5TdxMl/y5C0wYcAlYEBYZ
ho58HecW6ucckWJ2G+tGNdBTi0N2VSKDY+SAo9uU4zSVWz9Is5qyCOVCf7TL/olRkAcRjmezbiYn
wIjgTSs8t/dDkF/Smt77ozouZAAD0xrzaismOrWpGtm7jJESR3Z4iFM/qntmFKG+CEKbqtPI+o2Z
AarVfNrYBqvdQvbxBEDSPnM6NQJBQA3MceUrIvmLxDJ0OHQDfN9e99eMVs2tmg/KRWUQplHQlFx2
ka0yR4hYSZamIErAKwobaFOdykOmTsXjlAbWg9951rEUergSk9Y/BqUd7AdapDktQrqykHHo8qZT
vvZbx97aJVbmNtDSdt0XTVXwfEI4Ca1ktwdUGyuA1QttGVe6lq6sQJXRUmZIzw0vvkbR9Tj5nsAk
UR1TIXY97It2bQxB/2OqqmEjKspy1UviJSV4tuqkCSAGKh4xs+EoUa/axUVn8OmiQldQE9OpAvfb
aPTj8f3Qw6flcz/VDmNlH4n8cqC8/WqW9fc6p8ecVI15LDTSpnibCMHLqGEixK5nZII0z11hXzQ9
B66oDZs1FTpJeuow7ImeK5KFn2LMzLVz06mUTdWMG7sLz8u43laF6RwEsTjQ+NSovHDszj/TmQ7A
BHP6ZRU7lVgkPnYx8nwZ+zQj1ha26FuS6s6ZdrApcpi+wopeLVSagNdop8/MMlx3k7EH27upEJbi
Cg6yryixSprP1pNR0KfWdaZMgRP51xBEzC1dgOAqsaJ85RChvTEHSfc24I8mdgEfgRM/F1O0w0j8
lBX+vF/QoUTjTB7WwCbtX6WFOryw3qb3GFh7vsaSNCt1vECaYbi+1djpEtTo6FZaTBdJU0W/bYvK
uNFMJPmQ/tJoJ3uhbTHt9C4WYHlLV/Z7b/pfUsQ755wS/aORjgO2PNxCoz0hzE+dc9OzfChfPEOw
IdQKidFWuy5I8TUPzJoq4gDdpGwmNHHYLPJGU85bYVSuEEV6GJSyXwU66zMftK3cJHZe3nRdfB2m
FLEeMfFrm9nmIhCxcJVCTjs8iNVCWGm+IxT6Pos0fAmjDWOy79OzVJEcAr1qk0i9fvarhjNr659b
802tRGURp1hFrppqo4vvcVOkykOFRmrbecT/8j+6CwCEEp8O+S0S/VOPXxkvKJW7S3qOvTBZQg4Z
uvwzvyEDSPfNl8wyGNIg7rklRBl6Z9ydmUbAWUuk007zvTU/kHa0Gb22ys4zNaZ3nI0r7MDKo6Vn
M3ZyiPeEcaUuzO40c0skLbcdGLz6EPddV52PNWUSIUekPh1Suv3eY1V1nrFqErLBYNgm4wLzn86+
q9XoNnt/2CiDdlAJEgEBV1Dtlnpv7k0vleEXBh8BTkvETcS7jn3euJwIg/LZg15xwATkzeJsWRc/
OSX/UWr8F058W2gcE5FkMzsQ0EQ+Um787+fxe/hWMvjbf/9TyDHzp35qBqUFz006oERUUCKIthBn
/K0ZBNomyCJANqgDKMLxjuDrb92G89fMcENFCGWN6E3UFn8k25jVPf+of2YKB9ofVSL9MVAM6qei
jcE3PLLDm0f024W50rvExAVLcUPKwGKI4bnQM8aqtAvm6rYi6WNP80VPQrLDisq+rvFcJhhLqi4p
qkeUpVXuoeeIK8utEksdfRcsqG69vN7dP3rx/rtpUIWJHubfi3/OntoqfHmn/nn9Fz9fGlP7y1BV
GwUham5L8GL+6yUyzL8MWKTITlnRBcoFJEZv0H+aZlmIQRGr8po5qL//pf6R6l+GNAy0X6YAG4JA
/o9eo1nc/c9rZMuZrgZCSGD740KIg/jvb2TKMDKSLI6tYZnFltjjtxm+mGAEAneOdVtOTd+u67o0
XexFyDqAWUZPvdpbOKWDcffmvn2q9Xz9UyC7zL9KaCjS5ayVfPOnZM5Y494JUcvlfr01kBdQQYft
1uK45ROlEDRXpH96LyXDhU/QQO8/JhtmE/JYKDrzg7CEeQq4IQ5Y6TkZYrZUgjubk8oCpOx35oHr
yi+1Ty72Xln6ejEUKDw4lDM6ouNZ1/fmdyLwNg0FxIaboD5hK2ufNKa+m49v5u8vAhoKEwvvmH1y
EaJ4Ib8yanCJZhc7JYdiTbyFdvPxVea34+3bg2XfBPRCycpPwTd28vYUddfkRDA2mK3zK0OBPTv4
5S1NMWK3pq/xVOzsLr2ko7r6+Lq6/PXCsIg0aTsYJEznlCeWz2UjRLbWTQya2/hCQwbaMdl09x6n
tGbtod9Ul4idnzRvms4GJXduAx0h2aLscuKY2yido41K4uS0sre/EGLhQCtPneE+1BCj0rJWKPWV
VCjTIi1Bf+PQnBrYt4S8NsTr3pLgHuLH6iYsTbEZe7syGyc0wrDKdxI1jFxIWaNRySuqUwyavu3s
nLqC96JVemssnTRU7iiY7ipumb/VZhnwQjStJVZGNKvt0GygAhhNoxn+9AXkQYtZ8y7QkALGPDF8
kCeIhqbzW5dDWHymEDyxqkLaeB8/o1++KQtVswFvE/Ym48bTb6oJB+w8jWjcXm1K12mqWRULURtQ
hkoxTkP04+vNjpj37yJZRYTnCCbmtoVz7f1nZSppYbQBXDdIZjy5FkR0b5Y6sr+5dRfnhitmw+nH
F/3Nj0SXrqE7M8CjQf56f1FywrB+mMRCW3F7WVfMOxtgO4i5nEtULcknP/GXj3reRvAC6YLagq1j
/mverBwTL0dX4UJzrQBtXFr1wm0dBDMf/6ZTYTFfsglTlPUJrCib1rwzvb0Mg2RkKixcbk948SNU
RElb3IZvtEDEZt8ifDkqLVpQF6wwXKOR4f46CxH/L3BSWLfm2BkXYa3Z9s+f/0fVw/9Mn4ucS8h/
X2PcfB9fgu9J8r1+W6u+/qOfZQbFhCSMC3Q8LhJwJTPv8GetqvNf1HmdRNgLuRILxT9lBspkoZoA
ZNn3xczu5H36V5lBIStRJc+7lKbzRWniT8qMeet++20Km0oFGDVWCvm6w75/o7KxraTn0GRH7Kes
x9yGFOKhMMVm5vzhN/J6KcsE4zoXNFQTJ5fSwY7DuSSmCnQLBQQBUIVFMO+b+/+bWuX0S8QOhGsB
BMJMPKV8OvnuS8QPpIkmYOBtLXUBe+mrTPHtP9zEuQoKD6pGh4KPp3CyvZIe4cGeryAKjcO0TT1N
LGnehOuPf4vgXTt5OhZ2OfyG7ONg/rSTHwO1crY8k5EMXvRbiT8f6d4AVhBewTKS6BIna1/Q78nH
5Gi0Hi5X2s1+7uYqLZYSo0F+KQtCL6fg5uO/7HRJB4yri7km0zFYmWje3z9LllI0x6pkvJri3UdX
fJPj3184dtC7vEnoT8Dff/JkX1+Q9++qo8+HO9DagkueYle7IIOCEXk+Alrai0Ou5LtGlXAtBlAf
hp0Ss2bSJrHxn+w62ojLSpjnWWAOG1MD/ByYUckQHw35x/fitfw9+buMGUnsSKaufK8nT6nqJXEI
dRYukwz5rJvTqtMrIRXXIuzXXLSvLB5fjOJ6SoYb+lX4oEOHRKOITrGKW/c4A/Y3gFj9hceo6LsS
+r4FU80PJV3p3H9sJ0M5UO5N153shozcq44gOKTnK6+mlU1jLZTpJ7f71w9pZktSp/KQ8YWqJ7+K
gWeDEl8lNMKaSFkj33dT+nrvfnzzTrdpXiQOORJAHdUi9cjJhzTFGnVUqJECjr5+xfQKEBgaD7fI
tXIpkSV/sgj9ut5R+ahy/nz5v1/KU1qJZWENBl9UAO6sLzvCQVN0feNI6O7HP+13NxCJNgcYln0W
C+39N1IxeFeLEjGGZWJyp1pGLBIxH/74Kq+w7ZO3D3ykwweBhxdO68kdFG3RBIxpg+VELMx5iKHw
AqRjtYoZwW6awiJqXITaum0Z9yUMkXHeC4lZnulYf4baARlnv0No0AQoXYKxSS8Diu1lWCvGFuLi
I9UV0m1faeF50fpHiFQfjGxQV0mExaDzywIdkG0CDCR3++Pf9uvyN4M+2ZZIBeEF0ec7/KaqUjsY
4zi6STdPtBj7u10v5RQnruWAeyKvxST/p4VJhJHy4wv/5tHRKeLiYMa1+Qz6/sKy0kx8AcTpBqMW
bJ0SAKMy58x8fJXfLKJsu/QMoIxiptRO6uJ+oBOeSWC3HbU6+xUE6YnIVzfrHBJ/mRis6T6Wn1z0
d/eU6YOKfYkDhnqK+S+MRu3YHgNC1XTaCEMUHxXHjm8SaDJbUszC+1YbkzWB7J9x+H9zU9mXqVpp
cfE5zMapt08z5hthEBSGy5Fc4qWS4SGoLXBmH9/U33zgjLGpwudNgiLqZGeyG52EdAudUEK5voyl
pA9fquMs3vA/eT1fnaZvPz3qN6QwM3kXmz7H+dPXZAwoQJpCX6BNeCwQsqNVdk1FgRsBcIYZan3D
PKFeK3YRXo5VdhukCdoOwig2GdyOTcHEeDdITALYLqPdxzfi9Hb//OOIOMKkS9vmlF/rIAGzNcEf
R3pXcEXaPHPhGojZx1eRn13m5KnmJj7dCSPmIiOGcSXGlkCgrjCWyjROz7HqBbva8OqjmnfjLUK1
gCEkLfywDdqrcBgNEA7ey0DSxiIMYQ5UBHKulTH9ypZhryy7968YZTIdtKJ0pfVxiIAiTRlWON8/
+R3zs3r/LOna8p2xVvPpm3Nj7+3bycLMHL5EB9RAMbQxjXwbzMS548MNVRwv7XPjZSH1joxVWgcE
czD1EsAFsWB0zBmD5GvRKD69XT5ecjOE5a/iGOMFJzNN3CRZrajkWRlMslungTodh32P7F9Hj4lf
JUx0l1EMYK4W/fyynOLPgOG/nB05NEj64s5crbFm/8IlR/3dWzUesbIVco6DJYxszqsawsDZzwIV
l3NMt8QpWcG1s/vrEKhd6GTk3ZDentaG/slK9Js7TpNDJdmERZ7q6WR/rMGkkhQ6WtQ8+XCXGNoP
qDzYusvJX5H2Nn5yudfmyckTtnR+OVMgAlXYld8/YchkOoNQuik9UqWhE0csZ+2yhbWybNu02sQU
lAvm/yaelTKGxQwqXMMC+cmLNtdN7/8MPgkWfepXVl9w2e//jNGOq/lEYS80mUL+VGP/tmmhvVFu
t8eWmCN3EJNBZmidH5SpYbrqMD9o0hy4Jo0bZACReCpkyvJRpPEecFizoF/p3HYxQZ+NoX9nQvIz
QegdxuIttP90UeUYSk+PpsNsalZhBr7/mwUOtWLyGkLtqxFUWKa8JL5Ah4vY9ZOn9NsrGbrNwZZ+
iuGcVDMNkMKqK3sFhWL2IyUdflMgFlg6AdK9jx/E6e7Lb4IBQp+N7QIMyGlTeyz0kfGqA/q4FMb2
cUeWlrHGyk7icwhm5uOL/fKuC6YFNGRt+ntsvaccfTEFbenMqJimxj6jB6iOnETfgH61k+azg9Kv
v4zOjyUMnXM9XXt58mHNo0wbmJC/9MzJg43X5dVK5IgDVWbCdOqTiRxHct4//omvJ+t3LzYrDI0J
zsPQE6h7T14Sev9q0+AFXmJedG21ve3S4Swn0S6qnEMU9vvY0jdR0B+p6z75qH55a/icaGdivbbp
MljzXOjt4p1gyxidfgqWWtCBj8JfQHouSWsotj57kr/cXC7FGHH2ZdPn+6VFG3lFU6IFor7wiaDu
IKItgqGwVllRKy5a5GHRF2Wz/uTezlXL+3tLJI3qcIOZbDKeOFm7OlmleO1gK4YcylAuJZEbiczf
Q6XwCe1Ae5w5Swth+Wxu0Y+Q25sLgYplV/mf8Y9+XUcxwHMP+PVMZCzt9MOxw66khd/xnJuBtAZs
acDVShSqZtvDhfWsYlMQqHxRmGvknQFhniSVqu0ngI5f9zPM8Q7LkS7ohDLand+Jt4eDXtfVGjjo
UqG6vmQpKc5MWeTriuMWLhv/W2xU3iaoeuTD0SAuTLSZG6Tzo0vnwHgZUm3z+pD+0wT9L/qTb97X
GSb0NyTo/CkFEnR8+l/X//f/tNkJIuj1X/3dBTX+ep13zbs8AwehM9j4m/JjkLPGmWBudtKvp9v1
TxeUgarNGwadQZMUCs48OPhXF1SKvzSbFRk2ED1VEDTan3RBX49ab78v/iSTFi2HBr4w3mn9/csk
EemY0azAyaw4UDByxiBNbBYyxQVvb1rIpBVsaHqKbnUu8XBvenJU+oOodB2gSGZOJeuOEyHmR4+G
lZEPEjPzIJV+iW09SvaWUIp+URjYyxcI66CVMWNOLLdmhlEsjCqQl+C9lcxtAweyg47WCdRealXf
wK4wAkth4F83cUSitl4V6L7rxEGSHfZYcHW/19ol8QsPdWvmL74SWs96VuXf/vOG/wwSlPPZ7oM2
f54+JScgkflf/P12zwwrWn+0sugZUCjxtfzd41f/mrFtCAbYDonEetPjF4L/ZNMJp6xCrQnj45+X
W/xFRUz/n+VtHgMatvUnL/f87v7zbs8TRYueJA0GUFm2zRzi/btt5g5hGRx90NGP1TPzI6gErZoG
f1Ti/H2ZeQ/m7MRsQj25DPJY9CyTjnQ4ibAa2rW/q3oMAJ3qF/gVR+vmzRO4/PkD3tak9IHe/TBq
G2QYWEfI7aHxSpfmpOAgwXPqvUpB5e1AA2zoOY9sTKQtpxqpzumoULBaoDV8eAlpQXa2XeMT3Yem
xSh6qTcONPoltNXmCvF6au91MejOWtc7xiAbol7oHgIoz+IJfEWjeAqOthCvtOGGwLehnyp6oKme
O1ggE9CB+knVO+z+SttVG4CeEY4ZrNc6mZ8VwCqk/VZhhFZ/qDoUZS/o+sAPkOyoOT1gTiorB76n
qg2ddBMHVgIhobYDPQzjbTqGvVuGqu5by0FVlZaDIp+/WS4YcloVgH4ntFNnO2SJP0A5jjPNeyDy
sJnurFIklbYcakq2bVOF/O+WVYNwe6PqpYmqvukmC9llRhQ6XISuJ/idIYKlDIgFVS8yfW9BVshM
MjfAiBsLG5FJvEsmGNyuSqMsI8ZhSCwKLRmmxgDqzAkdiRxQ14DL6jjBIL7HpbTDBSEHSoW9P1SD
fdp2irNIYn64R6xrXoHEMERyr+P6MXd+5MThKsK3lxcuFGThP9Y+kTU7QuBGQNNWlcr8xxg11a1I
m0zuENMzcChRqMOdL7VALDKDhIFlVqa2vNVFXcCMzPysXRFDG0bfcj8yq6Wpkg++4Z4rYjEwiKvW
BdFFwUsfc4T+nuWTDmyB10wMSxllWnpoSk0oeECY+XE4BEJiP8eMSLBPAN8O1rrEcl3hcpvMQFl2
kybS81Dv4b9B8PTwUDJiT6+LifwcDOiZUsVIpbsiw7oO8jA5wv1o2xv0iKoJPY7wtesxGrlgrCSx
ep6g79EOeAccsGQGNmSK0FjG2QIMbqEB4aw1E76O7DuszWhRw3yNihw1pNn4JSkZPhJk5lRpVnCy
jHJn9uEbRtPARojViqAb0gH11dDDVMP2i60EixIpB0UAkrvEb732q6GevjqdBjUfJJHeqtfIL4Gk
NZWtx2dlymO71HLQ5OcVyk8OcbkdpwS2a2F7jlhOE7c6xvY0XmJOVXaKN+EDIrBoYZig5wPRxP4q
6/TQn6PGvIRudmenkCnC0Tdn441RoJW1Ur8865hEtPSzK3U+HFu4upMN7cVixFIET2kfmc00no+T
HgB+sQpTuH3ddi37rA++FUt6WSJa3QASDq3tjCevvjplXfdXfocoW3Mnp8q6myoe9ISIb6Uk0Rwu
dxI/5kaUNgeli2P7S+RzDGP1mYTXMHvT1BL59GjSIgKz0OrAjq77bjDg6izqdvDz7kZPdQWbH+Mi
rJnnrFl55YFMITCkvfIUJ5t1qoU1Vvbz1JSNMe0yGXjVLTMgXRlvSoimBQZeTaPLmCPH7hdRZ/nR
qgSEFEDhdSp8QVaEJ5zOKuZmNPSBGYByF0UPaS5nKXUuaJ2CYFiMvHxOhI7GseplHavYdlJFK/w1
JBuGUVbdWOqFYwEx30/0arEoY0zy3Mo2PGU7ND5I9YoJFMkUitoSgMLCIb4oMS2cDSHTmIYxg3n6
Pm6K6pD5Ko0CeDg6SB9FUEIlKBxG28UE1nBCmKYic4gBIUSMyHXMpoNPrlfuExzx1VdIE3IO3eh0
fnIFvqnqvTO/S71AwfOQWEH7yTn2/XbJrmKTaMombnFKx413OnM1sWc3iD0wdrQGDuE0bXE2J+YU
3n+8f/32OrTBkQUgVuU4+X5bZt9XMUPCtcvjAjBCASv9JiKV/o+25b83ScI4OSyxWyLAeX8ZKwpt
LDJcRoE2be6mdDiUarmrKwMYYaB3cv3xz5r///1Tbcy3j0mepJwmkBMj32mryCPchPwhgnS0iZCe
KSQqcjEZ5JVklqhdP/VVkBKj+kTwTf/JkzvpAsyXnvGyNB84lHKkOOkC5OpIUheONAD2XrKK+jhZ
N2XO/EutPhtb/vrw+JEcV8huRT7K4Pf9XZ3bIIRfcClB/5roDBkfPZxLn/ygX+/l/EMkLct5amLP
kuW3R1wo7EltaRg6obQQb1EOhMXgPzAedL3JlnaO3yIbo2AL7SP9+Rj/c5gFGcjD/Pel/mOYPj89
99/f6Xnmf/Kz1gcaSFg4Tx4EIBoTmqH/qvUlJ1nN0md9Fg9LR7Pxz0lWALOl8w6wFjmmiQSOJ/3/
T7Lyr7mxqiLEoYilGflHJ1n7ter95wOkp4k0iLVrPjebDLpfNSVv+iKlTVaF0/XqQuSkMWzHvCUj
5MaH5Fl7Z8M0RQpNkTASZ5FXm+tSaPkBGXR1O2Q5lHaPpFLNMsUaahaRba/AdGdQgcYXLVqzphja
ZaiK69Gy7xGqkcUkh01dhP2mtA1Y+h6fu22XEY7Bajpkgd9t8fEtaEUZL/jFAWwV9a2V9zYD6eFO
pZaEO68GypUd+XnNXl0OjFP0MXvR1DbZjfTQt5XZFks9mLJdxJ+/pb3Z3RS67ZOEpOX2QeaKuYGS
zsfg5XKJ05HywVdJJFIFjmO9eNBF88wQ7KCZKSAOVUX0ic4psWNK27ZIt7ZOwDkXvYT1unbG7Iow
j/NSI5OKoJH2YI0+zrrxFUc/BdILf2iDSphD6uMCW5COLjZ6DlwEDkbd7Cs1No8h1p2nsgOWj1Q5
p2bXbzIS27CBxf2mMXzSiijuVyRXJOsgUbehFQlQsEZrrUGVZuuKUY3bv4I76DWuh6l7IZGuvypI
7LkoyapBtRDhKcKw4tozbJGkIKKiau9Li+9qCWUuKtCEGwQ15MEcPV4TWtgUO3z1w06AF74QwNYW
Q91RCioGHN0ZmyO0xt9FCkF6ZebPGUNeli+KLmteEDRO6z6sxQOhP/phNAPtEfGw8v/YO5PlSJVt
2/7L7XMMp6YLUUihOlOZUmYHU1aAU+PUX/8G2sfOk0I6CsvbvmZ7N3bpATiO+1pzjrkHoFOcod8d
zj3QIDzAtNO3TmqsKRddWW86C6cMvUhjo7v2Zd+xJ8E7tFAljVqsZwlEWH0c5zMIkDULt6ytFtcN
tnK7Hpb7MS3I4ugq6CHSte8KL9EQna9gXT7OmPDq7IJQrjVxxbb2bKK4h45BpgiHI/dn5U3Vo0e7
8CzzZlrd9WScW8Aw79k0TTtsfg0gkUFieMuqQxIb7QV7ZXGOBw0/IFd97aV4OElH4wQ01h1hg5PI
tF2fCOtyBCVw4UifT1oRq5EsG+Jl91FLzMs8jsN+JqKBMu2CPdNY0xvMxtOH0JT4vkbCusLcj+JL
qDjLuZE0I/Payy4qmnM+Bkkk7tbA91MbzJ/JoP0QM1keoJ+jQKpR++rnwPOrzp/2UV/5T1Wpmi+c
RK3PTJyFmeJmG2Vn050lKns3qUoPEnrQP+PF0g46G6xPbbZood2mD2VhuXu7tMmR0pFW6BzjgnEZ
ksux4cCD7dPEFb6ILfW5dmfHuradnqMtdF0lRZCZCWaDsWn2vl9aF66c7/i6x3Ady/SutKf9sDo0
KWbt26I6Q01SXE+tc6i7or2kR3fWjU352V2MGkpOcu3azmfpl0+YWaHiNRAmnE5uWoh43LABaI6v
XbEj/GQN1g8CYmykNFa7TxpS/4h8yT4LzXerwEzFNazfR3eynK+UV+TOLPX+zGits8Et2HNAsDLK
SlxPOck1Ult+mq02/BiH/GZldlVVtYfXWGyIp9l4UXxDyteXwlf7SGV3RT8/sVN/nAf3SwSYRIF9
2BE0Zgcu/RXlqC0JrPCO2j8khscXlW4/inz46RoRZDaCqYj7ibFfNzce9KfvKV2MoFqQPy7GlPyO
nPqTn7jXuDehLE7aQ5WK3aL0KizzZKOc9AKw4TmHykdtGN1bg+PANk0bGFpQkbDV1qZKwqpObsGf
Hcza1XbEVR6QWtecScUlDcn9oAYFVqTeoS7jyDATHa1cF4NobX12OkPtczmzNLpiSe+nxrb/1ICZ
d5obfzatCEyPM194RCvtkhF/Mfv1axoNdGvLiWSdBZ7nTEDJlhIK4RJ0TbEI00YvfllmVu9McopC
1owrbyZqhYNOfpjJpzggB732Y6BEtYYsdKj95azNbRKMKDZ0S/4Tr/7vdNH2ZEGBnrESHOeUb7D/
E7DHCRSY+s+443zSxEifyX+iHBEk1rRNveiKY2gL8ZFvSte65NFCC8hL5y4Zx/si9y8m3owA/IDx
2K9hFH0qb4rBVWdTAvfOTYy70TC3uj/ekinv/8liCgo2mVW7pKPhg3PgWqZ8PaVDVgonmnK3NMUU
Oma1d1NfR5fZQWmwljqw7HTA2VDqG1KaL2DGUQxKli+g4jlBS6AlVBEKPlqd+pw0bQ90bPneKzFs
I+nlvz3iST/5HMsg8PDf4r+hl6Jk1+0FEOCfXutPAcmtVoCRuP1FFOuyIQ+z2/uGRjaeu0buxMMa
vzO6DVE8veswwRfkGmFC+WvcUZ6MriuqZhBWhxRESgOw5kcPHvgzTawh3bR6mfdo5foBE+wMwKVx
nTvCn6qt1qPfjbvERs8AUSVZ9PJAzzoKfdUM22KQYWqxKy66FCzGElHD8K0UGChIEx62fS09oj1g
hu61kkApAHHZzplxnopump4avQBUDv5S3+ptC6slVg3Rwg6g0+mgOt+lLP+cV1QQ3eof0iom7cWg
kkfFyZl6so0miXZyyJYtPIc6HEdR7Cjg9Ns0Ss/iIQvSvnrClLBtACNBt9vwZQkJCv6mky4UJNQs
Q7A/D5Psu3NuzK2u7NBt+o1f6Zzt7WaLIW8bYZkFwb/xCdVh3eYLENZYKLDliws9n3/Uw3zpQH/Y
EG53V0tYNEnt3AqRjmGl82XtongEEdhwjQ304igr/nj6LNaUQuKHRDlteIR6xprsT5t+HqdNk+dP
0pkRAEeOh40wxxg+bUGEpHCojPuWkEPukqmtp+d8Z4/aj5n4zRuESO2+8M3HClJj0Cua3oZdxuCy
RuD0lfMlbeYrWI8dUjdzVbfEcUilDuSvjkQhypmlFjToYMzmBW/OPJxDJjFhF+iDG+p2NHO2j8er
TIuTC+GN2RnAsGwPA5B/qspvNHJgUbijgwQmIrVoW6PjvayAbF5bbZ5vPJskohEizcVA4OnnwbW/
u0nT7JrS0y7nofsDAnTXNPwUnSmpkZh3zjbM+S6VcLe+tDoVLC1t0Srxd6Kt9gr0j+i8jeVMD9kc
Nbt8pLCEXwx6wdxd+JrzaEPe2erxLO8JbzLCtqKOC619rURRtR2xH/3oG2IK56KZs9BxMes34Jef
MOBtOqxXbG7wTPNhq1ePMoQn2KlDatR+YOP6DrVuKbgB1YqqzmKex1Y+I6wNkn3gWZfPcGvRsJsu
SLRbsdeWVS/tBSFj4LDNWUywsdO5AVCfYaOHmm0ihfR240RZe2fE/WM8pzN5D4kGbrtIPK248p4x
3BSQRXyOV0+/059B3ZC1VLsr9CXNb7V4NsV3Gk7TeUOnDjRjm4Ky/ZpIJfXQ7CAtX4ta11OHBXZ2
of/HI7RwiH5RffCp8XZ7QADjL+IZ3UHbOGTa+jB6qFs96CuBfBKxiT+KOCeN9KhkQG+dxwap3iZg
J3/TPhumEdiwJaTu6kBmWC3Vdef1iC4IaBZny7PtGizakn6p2dweaqdHK6WxnsFaaZL0LFrd24uu
rEMb4egmFZWimXo2epfPpm9n9X+nQCjxgufPxvDx2STern5xldZqA6km3SoIO/3FjFlgOpBSJeBh
ml57ZiSaDaqn8AuuGD46n/2KJja6IJ6+55KXCwxl7inYABfJxkux1BLOBPUo49rGX8PJhOjT4ZzG
QHEPYNf+4UtqHnz9BL7CenFkvzWBWSakHM6qXNlZC+hWhwg141YOpLOfQ5dbqZRTDcCiS0r1vZw1
x95UjgeYEfSTADXXp7XxOMZKA8fUOg7rUUndaoPTxILqMioJriKe2kn7lCUtqDEgsp76VKZO4z8I
V7Fgm+6cUk3IgTTtecd0VCj07/sc9ETV5QHY96wLagPIHnpUIu32ZVWVJVuALnauXFHApZyEkeTb
mGiufGNoqKnI/47j9pc5dCNfn0Qb0Xblk32ZYfXjuxf58VcKF+Kp81h+iWSN2i9ems/Fhk9DMZ5F
bfRJ79B0bpbZTacrcJLqLJ2qRfzyzMFTe8g0Ouq4TgiOLEGDjvRiGWR1rXV8BPe8Ys54qCBnBTqM
BInMpvWGr+RJ6fVGymkqb/VmBIJNO4XjsSlTtgRdDXID8sPKhhL2FvzbY1V4zqdUz4pzcMF22K3f
HOrEBafZIQ3bYcqgAkp/KyWMB8xUHO8Moz/3yGu5dRs9u4XqDapm9HmubR2BR+10o/nmj5G49UkG
/kbW3xfOTcxP0esw/JISDbDBy0ecs188joMjb6jR9kgnOo2Kctl2wwYLTwQpm+bMk587OCx0ClOB
ql1S6Rv24g+c+Dpt01IgV4canbe+SZaZejK96SA2VLMDl9cZodMIIj6zqO38w+AT07epnSG7B9P5
1GWGc5VSRd41kcC66VnXizH025wHUMb9FWwtKs6JvFOxFcKvquWB0L8JCuYo8ps2ln9m0jQ3SAkz
fzeDSAlHjIHbprFAQg0G6d5UM0jJs6x/12z/r1r1P2LV+//3atXF73J+elmqev73/ylVWXSYkSZY
JFHYpkWzlA7zP21pili+7iOFdKCX0K+1KWL92+Fu/4sCFGIZDyOBqz+7y/5TqbL+RXnLWf8+Xg0q
YFgN/iJa6UjAg2baJvACEwbNsrUxvf68l9VNCvh8fErxwwbLIozHSUjSaQIz6brx0Z/y2v7kR91I
m2jo5W9/niEMlXxqtMuo0iJsRpa3aP6eskI/x0xo0c3fXtzKdzrMr+vJ//xAjw0aXRy+RlidXv9A
I3YrkmT6X1PiiGprahGCebvIwWEJgn3c/cejvSkpo30x0LF4aMrx5HpHhfphmVrsx+h+01jEG0st
+dcaNvXd349CsIkOGoMeJY7c19eUJGQXsV1hRz033LVCqvO8dIfrj0d5U7jmWkxBrRMLHsQNgBqv
Hq0HZjN2DUqJtSjAktWjfu1PCRkXDidjBDY+wML6twXb8sTlvX5k3nO6HLZmG+8HdTx9dVu+nFNN
4w9qJEaQDMA4389iHs9bBTdTzG1zojiP3ON1o2O9RstGUIHQ0iak7/VQC3QPu1laGdhCEkHegflJ
luZp1JY/ulmIE22cNxfmCfrIVFpIN6Nwcax1wJOeAzqkjZPN8UNnNfrWs9RvdhXLictaf/b/Lx9z
B6kYM8RqMHVppDwHor0oH0s9y1qLjVYQ8ZVFOQfwubRGix4jMlxbH8sLYMDzzcfz5c3cX5OUQbLQ
DgPxwMR8fS+pd6US0j699rF1i+0y1v0f0cskO3EX3x3HYSAUMfx57Gkb4GyAGGIcOpHVox1x2InT
Wv74+GpWJdDxPaQHsBq/MC5xS48aUTY7A6Mz8LpbsqNvXNNol7Cq9mmc3detdZUjts+ltVd0fxtq
XUyXM0qR54teXc0rA5hTzDW9/NuPf9d7Vy9WKMTKNvGger++y5xjiXCHoxHIxS4J2oBnlw2czD4e
5Z2ZuhohsWly5av15PUoOihRjx5+CsSvHaHyijWH01Yk1oS5OUPU+ni49+415mneRcSFuo0O8NUb
b/lRRqQNUERiaLTdaHnfxeBdKM8+0AeIT6zR7w9GKwfLD73N496KXSFXtBoG40hRnhUInu9EWllO
kGmmsaW415yaSm9fR4O3EJktH0o606QZvrq8yJ4ktXdex8Efm2uZeI9KeAe/GscwM51AR2/YPab+
TCnf2CyEy27MbCaBZA0B6jQVULxO2EHKrwl5Iydu/dv5ZJg8aeRrPG7swOs/f7FUYPxZnV5U+vsY
LBg/SQ8NszgFn3k7nxiFIqWJWH+VQB89YBGlySp3R2ehdGqQE/tKUP+SjPl9HK3Jwh/Pp2N5Mwsg
4zkcx3za2Dzn9fe8uCpzJI2ptOM0qHUimw/D4Dh5WC1J9sdqK0CFthnHj9KO6Q5prcJN3Jie9qAn
0vI2LXGwJ3TO791kk/BLNlx4EUEIvP45XQ/Hvmi5/CLzUXqOw9JPZ9NsEmX38YWfGujoe4bCJbEh
LiYUq2V+VrFN2ArRnlod3uwMVuwI5XOLPhvEuGNLp9GNhuUM3N2ScCBBgZ9iBIUw0/k6UmxLzzoA
F/M5SRItoRVNlZxaLt6bTaaPQEAXz764o6dbiZxzL5qTIHM14HxryajAo7fx60E7+/iGgl7n2bz6
lq5fAZ4ZDCfG5C9ePztdmRocGeRT1FFUc5YL+HmB1fq4eIoRUQxlZ3g1BmlHDoUxRcSzMa1pFwsg
Jv+XiIT3JS2iUsMrNJZgWvmUVMs8BZU2eNUP9vdN+bNNYsKX/LbuUe/ZSQIPl/0WuemZBGz4ratx
5B00zESCCZ2NUahGYyKykiNbEfaYlMkrmVI+POVItgn2om6Jyr2OwhgpZ0wxT4POYi8UMWlvXif1
xNmvl/wmHH5D2+18o2+AyU4OZ9Sxncx94fmaFlLZTn/FBE50G0TUIPjNyl9iTrEAV/kJXZbtlV+b
IHyLEo+8Yc4mgTpphQQbqG9X7Fvfa5sD77n9fRWIF5dZm7fGviAwCCgjKi+sdZY5jATCoz5EBZT8
WxOU4JpHIgRfk5DJu+Qf+RB83lVMJJHaIS0ac2CyfgB8cUB2NPtiQoSUtC1I7w0YQ7JS3SrqnqzG
7G7rIk/vXI9zdqhUQcSEbPH3UCWxasqeuVg+Z37WoKYk38cNQcpm34euKH61rVYPlO0yEi7UjH0x
HMbIvyWWMyKkQQq+/n1Fa6jnbSN/jMqwd45S08u28GJTdN2TSWSWRfMrAUlopt8Gjf7GxVKyicKT
TwoWqlT2ge0jebANfeY4174pM/cWd+Nx25yCTwZ4a0pIVnOIxrgEI+pGmnUb+2npHpoCiR4tEbZZ
m76eJCAxL8r3Cw010AI0kesAoU381EB6hE9tRVT0qkwTyZaQzrS+wOQ5f7WgQPS7qLEKIo2myDoj
wquNgtisCpNwwmokVQCosNBpUNXE0PSeQ+KDxCb7KWlJjgk1MXs3tAL8O3Rok71bMn2h7gTmdVIb
hHF1TpdmJL7vSrq4NvxV6thOhM/7XqwYGNg+M84d24d4rZ3QR+nqO63KB41OitNeKmXhXl+NPO59
iSJJ/zRSeVFBYa6NyZogpNwPKNQM5Vc6Qv2mhnWuf868iZgozyiJseUk6rjxwbIqrQRqOThKS8+h
adrpOSeaEgo5sFBMeqgDi/0EhvaWmr38MQrZJVfVlPp4CoYcmhUaTu86EWp1AHNIwPVZlWSJsPQ3
aPnjBU4uit2IXPFZJb/tOQe7S/bb5G/pW/leMKEk1DfSkCJHiWstflChxIzgoWlOBOaLoKDQNzDa
7JJmAWbllOVETS/21v+lsKCfy0py6/pGdBEvHFrUTT0WU3bmeJ2B/ZQsuEuprX2xBuxJshksH/xo
vfjqhrNc5W9rF2tmiEYtQ69KCTAPkBHnl05RroEFZWzVBMbnhMOr0sRimcE3m8MoKeHZknDvach8
u+VJ+Iv9kM/CGrdTMuTnaYz7YzMQPJ+Rz6DV32jRjT6IsmZRD1Yk6X92RpT9bHKEi9+GBRDp3omt
0r+AjGibB691sV+hwS+Iu1rR7kGbF+b3IepysWvqhW8N/chG20SOLn8mnp8P+2JO9DODU0e5rSWF
Ky4nc4iStAxyDlUraT6wC3CdMKGw4gQuLzRJEXVPJKEnVQGPzEmbayUq6zH3e/mn6pzIwxDcL30Y
N8DKkZ+L4hEhw1KgPUdCGxZk/MV7Sukq2faUpZ9x5lNGq6AqOloXmf0p7svcCXMiz4EYU1embDbK
ygyHOU7yizIH0fy5c0RmiNAjBs3aG0ZSkieogW4QO5W1OHf7IafOhsM1vdEWl+TimPdsyb6Ojh97
2Rmbfjax2yYlbYKn2Lpm33W/XRnZLRFBtd01wQqygkhvzy1vWM9evr+dhhiFtVqq72MshQrJzy3l
xiX6ODsklW2VrDj5NG9xCOlpDUCeBh0cebMYqVtzEBlji5bkrGfNP76//6v7/Q/Fkxe7jTeWq6un
X0/xk/r51L4q/q3/0b89Kfq/OMKjNVuLdSt7jW3zvz0p5r9WRhKWV/a3q86VLdB/8JaUDKkVcrxB
gbH6sdi+/UentmrYMKrAvaRA4Nh/p1M73m2ueer4CPmFOPk5UB2da7wauaRIkmzNmCNl1uOzYMVd
uXlxU27/2Wq99Igcn57WndfqN1vLQSul4WhPS+1GF5OiPDMQXpnozZehHx56e9pWfk7/3VJz+PGA
x5fFUKj8KN9xb0EBHRMhJo4/kYynJuwQ590kxB3tfVb7v9yqcxoyAM4h7wNhinLwqDAps7ggm2Bu
Q0iwajPrCkuxMq0T5YLjrTqjrCpHTp4+kkVSf17vXiUkzFy0JZzngtzxpW3Zq0Fft9LL1FP3k5Q/
qf2fOlMen7CxSAF5YuaujmwAZ+sNfnH6mpc47kalqdAC/Qnp2el2LoGY21UCclnpbn1ihhyfB0Ab
Ia9lJHbvlESPqQjuPOuR5zQdvXD30UW9jECRRr0VZ92Jkd5MDU47VJ4ovHAmdnT36MqimdwIulAk
bhJedMCagAui7vP/xSjPmmEE2FCbjisUQzZihPH6LkyapMkOcm7Ic+nwNkwnBnrzaq0nf95hOgyC
itLxTJcWevwl8TuYQn0c9sQo7cmqt0Mo/6tsrDL+KLi0J45U7zwtyvFQmm2bgjxlh9ezg6QqZ6l6
FClsWEogEeW0w3+J2Kmh8/53bzLiXl4wbxXoUxB9W8bybdqhjYlKjG/evqqIyItGtmQfj3J0F5l8
rFDMdY4M6ObxMb++oNbOEB0MSxaiU/iEF8faR/FwWY/pdir1cz/z4xOP7ej9Wgd8bgXhtIVYAwbk
9YBEzJX1NNV5qNM8NRPf5qn57iEnHOCcrnR+4oG9Nxz1IcoWPDaXY//r4RqK8V7Tizyk4mKjuPAQ
B3LuavILYng1EfbEw51y6K//zxenbi4RuCDTQ4CigpJ5XDExS5y8Xpbi/kdxcl5b/uessdVfXxi9
GqY+5XicFW8eXCLiRtmqYpBpVOdY06zzPu/klngRgYUKVcbHE+W9i1qXJ5AVJpPl+LlZ3rroFxrn
BVOkOyxN+Tb341Mli7ePa6USMwhidZOpz3bi5epbmnk618KT4bRmhnGyyElsMuaw6sD9610mtn99
VXzHVsuGThflzVW5ltYvvNJZCJwGsTUmsm0uyPH721F4RGwy+GPdDeCmfXVVhIDlA9mthGHUHKy7
gQjrrCcU5eNRjtYmph1zjQ0HRWgceFh+X4/SOb5KPY7PoUdJJsBRPm851eGvNM3oxAW9N5QNaINu
EEUlcdx66gyKGMtIYtS0cGDAajZ9VsIfA/bY8unvr4o7t3LIqdy9QbD1y9DnHAFzWCLxPTWm6QKZ
Ux/U83gK3PV2hq++AnqTfFOYe8d7NWIHCekkfobvY0wG+uD0pMCnlfu/uCDWdvDH7HTXy3r9mBKz
QsYENyJ0SHO7WjR9EdcGWq/4Wi/9f8c5/FduznvXRKY7fXSmBp6g9X17sZsZZdlwPIXEqxMphdIr
Ha6oRHn/nIL+ZhSQ8w4lRhZaEPdHb22h6aM984qGY4txU2LRtObcPTG937mUlbIA6JK9En3Poy9V
OgiZ0GOnZMMpdZuWrXUTd814otr9zsx+NcrR0zHqOCOutS2IJB2TM6/OCcLqYMTlxnjKP/52KIgq
Dhgxfa1Fszd7/WwQR05zM8AVtEegguTL2FgUDVs+5F6vnXhC74zlwONhZgMsERjGXo/lZ1lmjJae
hZ4trQsyIAjxG+P0ibOEdWJtePucoAyv3yYDJxJjHd3BMUJUO1cMVbGubu121gIKBurEKG8/FLS9
aW8KDGqc5GAQv5rYRMKNuQcrI0ziOh6ujL6qHvM487qLwYtNis8G1a4TM/DtmBxCwBmxnVg7xcfG
zJHDlTFWcR7WdMzWROt2oyGw2+TA3EPLxAz38dL3zB59vZEAL0IT03F9j76ecTRDQNn7IqmozuFe
ilTomrUf7x2/VnHQ+bP3VaOoku0xu5CIhIROkaVFEfiboWr12AlvcMJI9lh9aiCPKnD8pL+xer/Q
AuFkU763ahibu97SnIuFgMzvH//6t1MOPxmb5WclBDz5ox/fShXHApJjOC4F0ul8GdCwUhmMfmh5
lNsn5sN7oyFfWV1nLHfcstfzQbV5PbU1+7xRut28KzLb+IKMoGvDFmpGcmK0d2aC0MG4oW0C5vos
bHq5rOLAkmlf8P3DXYCJyYLsi288R4uPyG8GSlpX7d3Ht/PtRt0mMwbdDIsFeirXfH2BeuwsCRJH
KrW+vkt75/e86EWY6ckGoGwWWNb4+eMB37tG3l7XwGLKduzYYdrrllJaw+eQnF6NDqv54E/pVZOn
UZjlkPk+Hu2d58fNpFIELxJ9l7muKi8+VGY+mK7Wom+KOasQ29Wp+l5DpnouLZLY/36s9XOIIZlq
CWf812N5td2O85iTo0dmwzZxKu2iGGJ5yAu1bD8e6p2ntibWcvcM8CvPNbWXl1UmZex4kSrDxa/r
TdNk7hciQfUt2nOx5Qgpt/k8xye+YW+fnEdVzaFwwgvIKny0NlYeIRMpQIJwdJS6UksRbdHNiHMf
02UAU9va/e1FrnIdNu3rwRjC3NGbjjYaZTtlbQ7h00haW5VKbHhtf5kno36QUTbdkuNrbz4e9e2M
QbGnG5DAbMq5+rGQTFmzVbk9o7YQyvdLw4esyZoC1QE58R8PdVSIYmfN+gXR3WKLY9CTP7qhpvTd
nP5AAXyz7IGaE5t72/hYU/DOLOXXHCTw50w1+KTRxPfVicXm7Ryi3MB8Bcb/XCU62tfn4BbIn8tw
ObVtd1WtkuDGonJJUvUorzU7l/eRDZ3txLBvvuNQAXAao9VhoaMGd/RUs6GZ57Kis1QTHneOmD2/
9E1oFh/f2vdGYQ2lPe3QEicM6fW7uJD2MetkrSA/tmuiMto2pE/Qn5ihb+YKhS9ehPUOwlTgW/p6
lK7DziBs9o6inZPtuiELBLiUICV18X8z1Npvp7aLl/r4Q5QvfdsVdl9wQdguDaebNpY+F1udztb+
r+8dGyzgTKxlLC/HOPpCpGQiGVMRTmTnwnFhtdmsDtC/rCk/lw0NlJTr9KfmdbwNGQlSlbTYOBgp
ouoIIEzy746n9acAqW8m+vqUKJ08Q3BJ9l3XtRffgFibWoWzsgj9xkjrQHnRoBEu7WPInbAuQ80z
1K7DgPz3M52jLJUUCDBYZ5yjzXFmSls6JQ7d1vYbXB2afLIz0/hbpvdafSWbi1M6h0u0y+skfXl5
7SJBA45FyAEEK7tbpwPRzZTDTkyLYwHR8/NCV83LBD1/1b++HihzM3w/4JZDiywNb7UHxfd5ghO4
sPPzSjfPIEXT0x0NMHBev3f98hSD45232n7xC44T6Px8Um7vCA6EveYModc75QM+E/vT378AL4c5
WpcdBcBZ8XKFgzlNV4XvfTERSJwotL1/LevyAbd43f2/vpvGMCwakiz2WnOctTsPmlioEUesn3hs
781+ig8OulA2JdRVXo9TtumQ9Q1ZCrZsnGC0JvFJ0TSnKsWOzwoqt4kuiSY9dch49/IErYcVVk6U
xtEyP/d25esVw1orKiVMFrk85HFv3n38qN5bgVEicTCiVC+Q2L6+OmdY8YXINMII7X9QV7O1m92O
Mos1mtH81x8VXuYV6bhW0Hntjj4qGJGsYbS5JoCHHU7EpE4BKbTV37/RjMMmkkP8qhB8c4JHUtJb
FQuWiX1eBmqw4r2NeObEfu7tvePk7iBQZk00kCAePSJ3pS4ZVox9X83khy9q3gyJ6weeqIoTS+E6
mV+dOBH58cFfq5SwmHhOrx8T6euofDhKhslYRDtZ4eKt27m4WQ0IZ1lZqH/iRv9r5egNs5csQ8ZC
7cgObi3xHa1V0q7t2dCw2EmoVfKmzklte8rZkbWcrfy2u0vsWn8oMRlV24y0HuMrPv/ePWfPoNWf
/3KOknPDPp2GJqUSmiFH95koBIm+bUA44jbaLnX1Yq9TzLgjWvrUjpJpcnSnAYsC6aEnTHY0fe7j
TXPUlGQBR6kb5hUqH6KySm3wb9zZstRjada6zDeZNza9gxhPs6Ix5OS7LDftkHjd3uLTIQkjF/F9
k01Z+iRn1ZabtFgRJsgk7Ouck9Ynm86ifcimNWm+rUcxbTE4m4+WxEh+MTWFj9IGgB5suXZq4i8a
36fn7kiKPC4YFrZ75tborAEfmTVVhukFhVPqPBp/MvrxGmZe3X6KsJR1MuyQX0VfC/x8Z4pkhykL
Ypml0Q/Lz3uHeGpeVtAb+uKmyNKNagZugirIrU2QBDOYegyKbDLu5iTT3CYk7kPk0Ee9tqAC57eu
Ki4qHMDVtu+Eg9t5zGPTvFKpjFZmuqOSHhnsrLmXxZBFcQ4yogVYEEjbLpEMeZJ0+l+TrUXTgWCW
HDpzac7TT9OL8RESe9+MNpqzaUgh5yu0Kxsyuwv5YKKBszB+pnPkfHKHyodnHLWlfVv1o+/umtkx
1TnoDwdO41z5YusAccEwjTrITDZjBS5gb829419nSz77CHSGqb6MsqaZb8alzbUvWlwQZxINXTvc
ezOAtI1IhX4Y4gSuAxiCpfzdGNH8W1a9Zlya/VjAXUpSB/2ca+bLlWNlsj03MF7353GMenELL8Ry
H/2oQcTDMohN242j+BcB7ysBcYkzSw9kY5XxBRqpOI03FAOT9AGCR4TekkW5CgbLauef5WzS00eE
FyXyO29bFm2ixi6jz1FE3MpB2LXnIvoxJuNbMYlUbs0SK+jT1CZ6TgB8nRYIT+cOyv42I495FZO1
6N/ipIMeCYZOOTdlZpCXVCyNzvWMpf+nJUHgd1vl2CF11ykIP+z1JGdDWLvJdswAuu3iStduFAfS
LKjVmE73Zt9GguxytIAbg4C59neTRvo300wUIdcOvw3EBXbpYCEKstm1WQkBfAYCGFDO05cHABwQ
7N02xWWuRyM6S1GweQlEm6WPRmvk2CEUIqOAHIm+2fQUGftwSuIq3uZWqTO3l8w1N4k+mT/FUBRl
YPsQ6wgyiJH5lj6aPOZhJW9UJ8VP3VAZcTbDvJh7tK3TvR+BlDu39X5U24SInQk0gqqsMFOl7WyK
vG7sXVnrxu9YmhBJvNhwh/3CQdwOlFimkYyWrPuGvtO0ruIZE3Y4g8ZE78Wc9RD+ajOR2lkl7usR
7Ds4InCsBxcQKCfnJKuzA0liOoFR6IF/QpWRGhwDwyzDUjjdd3eRdvclZTPchy1JqJx4SbRsYXo4
zWdVQjy7crPY6MJmJCaH2uvS+bAmB+Rs1zWedrUr7cwGXwc5R98MGhLZq6SOPDOMo85TBwkc1Qrj
VJr3S6YtycOSOiUPQ+JgQa2HgnAnO2F9YeHHYOpP+HPpl2fbUjmO/KKVYEDOlNfoy9nImvmn1a3u
mz0U7XRB0UBCilxts7MOqjGIVLNmO0n29xu9z4rfuhGJL8lAoxqyotUhrI+NQdtTRMeYNk5R5Xwf
qiHV76aqEOqhqFEq660G13wRFI9GzbeWC9ah8ob8eFBRpEz61ZkdgbcJqQU1n+tuyFDuF5r3Z5gj
vzqfu6mHViN7I72sE6F/0xLdjvf1LHNtjzIo/m2OQtSoVMmzPy/AWvSbrpRwLBN2jN5OwMSSl3E5
+uJgjbr94CS6wsreW8aj1Dmwe+z3E63hZZ882AGx7l2IeS6Wy5pchxIsDwLaLZkmZhU6UTIStkES
njMGUErM2yLSEMRnjSqGQM8WywPoSUTIjwiVTnOF9NjtQBKufHvWEoy4kUvGfKg0udzlCyW1762u
9O+eE0F8R/KUiYtcaQ7yZhiYmCdiG9+83wsswKLPSLVlLQH+BzQUk3cAiBFGJtzo2Q6VORXxYy6m
DIJFYzw4eeVFO0to6B6lmQvWhpRvQLud+nFoqMeYcfMpQmJe3OeZ2foPcVan8d7NeV2DCVl7HxSV
aXwyjUW34KhGlrwQkW8CB0ha+E66PkaoCRsQ2OAlM2LsIFfL8iYuhzp/cFD4GvvMR9h86cbIxr4k
Xb0mYtc1X8kMBWmxyWgTekxE2XYkRbQjIKlBAmBqZ2b5Ny3vYWDKbugPlhZP47n1/9g7syS5jaxL
76XeIcM8vCKmjMiIZM7TC4yZZMIdjtkx76jX0RvrL6iqv0gWW2z1c0llkqkkEhkIwN3vued+Z+HL
20ShNPUGWw4UsAjerrooi2mpPlq6/TM101B8Zhwi+NqQ69C+T2q0MEANWAk20qjwTkJxbTgk1IXv
PbJs5E4LlSM3oxtWK60vcECn06HmHXXO1IkMMkk/YW2PgX22yZPd+I28M8LetHjYQ39eS4bW2925
zz/cKsutxV1RJ527tyqr5pHGaO0Wm3AIyuIeglAViViLEMhOsWSyOrW4ZtVB122UX6SpCyF2WEJ3
TiC8Zk37VBpdRnpABJciGmIFmHZ47SK6+p+9LtXprRzqQr87E8isC08mwrsC5hp+datkYLM3o847
SGwbjG1kUKb2sz8YcpNULMs7eDOKMIkJF/HQr0osz80jJ6OGx7g2yiG4IEfHcu9dNZvWpxabt/nk
90qndxN3uoc90IwMj7tLY21pL4phl0GpIJ/N6fOnEfz/fDsPTmkw71tkzRvd1o4AQDW7/d6TdmPu
TYNYqVVV9sGEqhQ4B0/joH6uxYImZ1tZ0cYe3fjLzFzG8ALLNeL5ZEVls8r0ADCMRcIcLtp5sJ21
FUqr/qTndmQJqoHAg8t1O17MWJh9abwWhTLGnSWadNySQrx4R5d5lWBLXZlbJ2XJkmSZ7jzO0Qxm
Zm+xoQArKlIYT9fAGpT9OEBnuWravgqOA+3c7r2OzGG8ctO5Qm0JgAkDArLxj8SFHu1u2xlBbV0H
ZZaFO7Nzo89GB37rMUjGscQjV58hvgBvoKGxPaGIEj4FK5ZxaH8mp6gbRWh+rtN5NJ6bKpVspXMx
P3w7t//XhPsPysrvSpj/MOHeV2n1vf3223/+p/3W+oO4F/Q6sipBMDLaSv3xp/3WMP/AgUWn5fwH
Sdm0M5Ea/mnABQrPyCSdJiqgwMZMwr/6p//W/8OCBOoz1Gzi+KA69P/O8D0N4R8KIFJvCPHg9wdU
iWGA3++nyq82l9kLso9AKtfflWNuHIOsdOcTArqvV20QtcvnOqjmK/hUkXVkEOE85SAjcWXYVvEB
Iosaw8n95DotpuQxwzzyKkZVP1SyFOYGIoaDVuk1ThmL1CT20I+G7jMaYuPExkiVG5u2gMweWZhY
Y+UN/Sf4FUyj6kh0AXiJgKzThLGLayd3WxhuTWvWm9lonBdrpPvwXrJ0W0+MryRi1+ohErs0k2I6
+bx0+wgel7keM8tvHkqrZhx9RTiX/+AYtlKb2jLCrQuKsVkPeaWmzRB0PszKsqK1vGHeZI6Augmj
3/uzNdS7DMC8tZ380soQhWr4fV16Rmb1husfzTQtTinTC+2WGZUO2PkwhwwlCd2+Gdm0NNsQlF0f
p6pSn1gwOXfqQMrrwXIzEBlzYrXUS4B/ijNhsR1moHmaQQPcKxDKu2YZovXSCxmSjKW85DjLuiSD
ogn6+9zylGToowyj7dLMsJYo7YpBfyFI3UhXluHXD56evCvWJdl7W03l0rBfAxC6OQP9v0SpTBi7
4vD5AZglvRyKgFo1a5nNaLo6BAbjEoSxrVHvwXoWlDFJwqwpdmGtNkw00yo0i9wKtzOSJ2M7Zdbe
hQrnzc5Lo2Fet01FANEgVcKggx0tYh8lWBB3c5Y1R/YiMZB9VjPwAzbFyFfenKQfoIJSzmCq4ylo
mYKB0u4ZwxRDW4S0UzVL80UDgxG7Ef8Dqk+XSQabTMExAywQy61udPSQ5cyyDdUsDSY2inmJlyyF
lZnWTfKsQS1LQisz9zPV6KWMJkRg3kh3gCDaqzuC6PlgWrkgMUeqvIrHM8ivmKYyn+ywIpdL5QO8
vQHMJPu5MwYPSMqjWo1zYOs46QhaWDltWnzxG18PkN9suFmQ2CeiMsOW8rjza/9qkY38usiQjFPC
Y6sb8PnS2VToB295mI6XqRARkDEGtou1U3id3gCEKp8nz+7eMurIZVWJIvhqD1Lq/bxE2VsaZeIa
TGkhCcscM4OOHLtoDNPIAIZWw1eLgwESeQxmk7pbCT/dD4p5uZzQhAxKnJQCbqzXLsaKDAHjk116
LtCzKRvnNfvLGVRpD9s8bQVqtilEF/fGNJFqImdmYtiAjLjrNd9q0/n5qxMZ6sXouqrDyKVsjq8M
4b3ls0OwmgvOdJ2ZVQCJPCiC5CKs7KFgtgxczSqU4B7XC0AQnBaG7d85mZuY55mY7q1dwqjZBO4A
qnWJIJVH0wCEjs8QeLtwNFt7NdPo1qsk6fDhTURSPXRN0hircZDJ1xw7QbNF/kjb48J5NI9Ly+nq
GLBIcbP0hji5OceWdbbk2ddJuOpB5JEw4prnnvNfXRS36ayjPtb17O+WzB7y1dCa+ee+F80rTwzB
qCAUwgrWRcNwspOCzkI+YZjSmVL/wUaTGNFEmTBbuV7p23FhlcalOyTe1/FbNoeVDv6xsnrIqG6O
LzeWmjb2ps7LVl8Ey1kgqIIBLI8PSHRXRiIf1s4wiV3u5b7a+xWjF38Kuv/d4f9x5mj83+k6cd/2
5Rf5/R5//gX/JEGTTuTCyeHAyi5Otwdp/88t3o7+YJfGNM7UBF0L77z3/mvCxv4DbjS/Ancy/VZg
bPy7f03YuH+gU4Lowo5GkBrdqr8V+0Ko4Q9bvIeTlx+MmTUclVwNOflHNTlre2mYTv04I7fewPza
FJFBaJ8hzcOkwwsx5+5BsDfFo4USOb444a7gXXXsaUvU2Mb37gbnbnLmOAvVupuJKbXljJWCXzCc
Az5uu+Wunqet2RaHqrhszlC/fughMKbWk5MeqPks43Pe0Yftko3T+t267wfjsbK+sKOsu+WysTmQ
O+B634ymveyB5u0xFhLwa4FrOWe6IBcVMcEQmwBTMuC4Nab2r0iAvLVjHPYE/6rQqZhgTVjtWmqi
Jv2U5U60cXW/z90sjmjX+9kVpdWtt9wSRMGr7Kd3Ii3ZecYD+c8Hl/LYMKKVR7EbW6RAxkXXrZte
O7FpEQjaZiB05QDdt7mAjbxr7WId6HwnPPOy0Sgbw+sQDO06HfWyMli4WFa/ABGDlp2dRvdUmSDH
2r0DiKHlJBTnUZ6uFqc/AGSVK00iCesXYW7QSllJ2Q1YrjkJhOteY9O3583YfUBxXofFR48i7C7V
rmofwuiLcFCn/eYbIPJ2cK2rjrNUrPtO7HTSrTJFNrLnPyyTD4AYEA9ZM2G6jTzuCuqm5zIY2Yuv
ArHPtZC6vLFlKj57zEbQi8ChyzK7YCK6pmbA4WTYQXMyJY1hmaUHozja7mc1ec++jwUL3ujLUrzB
a10bwWlEaxlGRRBf3TEgZNlvSb+Uu9yU/SVavL7q2VKd0nskGT1OfMZWGVYWXhs39HJE6pn3DVs1
sumjBZ7Mkh4JM4gtctlVerwq+sFHEIdyxlj6NRWt2EkGcytLcvP3eWqsvTz1zlErRGw1uXNyBncz
DyMSm7ueEOGh9BCiwoEs6782CYjFpWoPHO42ZlXvKS/XjWg/rAyDR1ggR9Ez6+XWakiCYV64XRne
RJTMwhB6Ep7IOjpAxYQXnawDsgfylWqNnRH0K9jK2SoiZsca5hVWKpSk8CLozQ3fMuThemPlQA+h
HIjeWI9htl7UDeZAxLAzzIPucRjOO6MOsSnJT0mQbQI1bIvBusH7sDLDO1eiwzAhzYBntMbJjMdj
D50Hv513YTODStAGJbuLYrPODbkt9buu7nWwEeZjIji1uNN+JiWhchlKtyJd7hn9AymyrObZuKxD
C8Ay6Tn961QzRFze9F4NqhpttjQ38+jXnxxcumT+zheTOd72k7ezluqTW1swgtoYx0wbGyVCc2je
jtVTIo0DskjMNP/6rIJGstBbc7oiv4f/omee2bzU2cTR+8NYnqT5bI9WnNdJczMWiix4DhoItFvb
OJYTgv8t8gEKa+H2266/sThcm2axtbvDhA2Pgfr9om8qXn4JoGDtZ+Uxm4oLyVBrEnyyh3Qj/WTV
2+eYXQuJXL11QRKLkU55woED78OmRYYg+mjv1G1cK+O6Ui9APj+SlMQdQh/64X5K5HPi8TaES8lT
9VYGI/MmPCJOtW67KZ6nNw4LqzJRG9oxkBmscNUQ6JbYDwVN0YbXvDaBTjYjJv6vifFRKoR/fJlg
zwYmnLvsJssSloirwZPRJYLNM5IxjzazjFb6RmIP2Tz6ofK9at0EJvNxsHY9RPbsIOAJTzgHY8w2
h9Adr9tWrQD5s6yN1Zk2GJAEll3QZdjm8whZ0DGnrUhYABnjhgOPysWtUTfd8hSFnyOjZ5yYOyzK
bWWZG567aJOaw67hbM8PT7LeymhUsgqK4SNol8MCtHWZ7kyxF93OhNJ24zr1vSYvS6TtSw1yXDC3
oqxkiKui9Pd5BWIgTtNoOYZWe45BFletJ7sr8m+aGM0pf9OewMLmlTFnt+ugiF4H3lpZdjem5aYx
RTPgA/u2LdX0StwjXJaSijVVetMM6S5yqjNf027g4YtPReHd2C2Mavw8Mx9MXraZumqTYn6NYKCa
jbVPCn0aF3+NT9Hf1p0crqoKlAM0g+yg7H7bwE++aFyr31DqKlo6+rYphLWaWwTJzgzyfTNiZzvL
S97RqcX05LdS79Iobx+cEpwqgM2V6Rv66zBG9pNlanXRTr6OB1+7K6+y1XNbEi/ggiBNPHNap2Wy
7pLc3QxaJzs9EsvEB9y6eC3cJnwvaiu9NHSb7v3QrJlXiySo+L4/5EPQPyQeB+2wXUAKh6xElfSG
tewgAIghfBJU55iwghgmxKMeAedbbP5MrN54MLJ1Jk7NZD0kRrKJPJMx+SplWiu0HqHxxWPr3mrp
pzvVLteIjSOZYDZHeveJ+h8McWNP9XbqLtO0/nDRNqmozfLNopV0SHViLnHon9OozpmJKx6sJVYV
3o44FNaD7SUHNUBndcXFFC1PXduuk2V6l50K13wCd2vLaTV7/j4K6r0FThTkAF9w0BckF8gNDW+1
coBfrHzciNtUoOM34sksx+fKs59qu97gJQG5XA57UTTXRd1ujUo/tcFINgYytG9P7RpzfbhNy+ai
Sj9BJFnn7P2ghc/bS4x8wkPl0XYBHmpAQgZ3m3XcTGl0F4uZ0r7tLzs00Q9wKO1lXhOJa1Zd+Vgn
SA/znMBy9rSzsXpD90QBR+A2ZCcdesu+7m6IaSD2zNXupzwIkmWrpPDk2uyS/p4MDbFxM5m++mDa
aFKWbQt3WrhzFWsYBrCe8QzaKfyNembRrqkE114NipkUDSImE5cDEVl98F5UsGuxcRLIplAGa3AW
j0kNZn3vd259k3gOwUfaydj8UWDlhdKyW6mx3IFmUG1s5ykO7GYJBTWUTCi86QVHh8CoOVEGNGiJ
gNKqOKCY874Vwggueav1JwUvkAEVgL5wcLqjWwBTZAnT3mtpCuZvEfrlG9JZu/Ubo3+ueBg2A5QC
eKZgSdMt3PHBjFv210M4dPnR7d2As6Lq9qyJEOiHdN6qRZB31dkBu6iad4WhlssObtONPbJxdCRs
nEA0g5tz39voXpHJ53G8eOxLNe87d6y3swLDUwnfIZItGe8MLaYXl5/+yhdsSGOWOOsIW+om1Nq/
gckTniI9VTf8KMkelN0tzY9hXRASL5FEHtVsRfuMFkbsFb0L1RcN/b0fbbnLrWBfJ16+joowuWYz
NhFpHL3OJifhPGheqhq9uLeq8q2UZvkogqo6emPn8+pldtzPIdcrlzldV7rG9Qi0yUFWekBhGo+y
ptsFfiaPnA3yCgR0TN4xXtPmYNIrXhueeqAZ8UTCHGPqSerzSiIbZaQZeJn1GtRLdUhzW25ouc/3
xqKqzwXazqMkqH5TVWq80CYn5dxiCD3p52RLpJf/EFCSbo2xsi8in8YwQWuG4uvibEV3VGwjld5E
meXFS9gnJ7dt+svKGbJbN/ffwf8c2rJ7olLfyvBmafQL3rmmWsaNmQzqpES9H+l2cISzgovEG/cJ
eLNPXYJO4o7DPdz/FEsFHBeWL3F0J/ce+QHGutmcQIZSACWhXFleEpeIJl+JgDNWJahsuqrB0W6m
u7aaViT7fDsbXgSKm1tbrT5KeOhLLt+JxKs5ofvPVh88ZoPprdqp2w6Zd524oz74g3vM1EfOd7me
c3mbZLq7NjN24iSTJaxtQ22ydHnyDPuJgAyOtlmaXXaiWdHCldQj0S3CD2z49HKOFmY2nPHG97Df
DN1152h96HRPddDkcWqV9o6h7od5cF+qc91iU6QwNnew0EmxQRsr3x/VafAnypCopGCK3Glai4AH
xY8OoQ7yOxZTDsUtwS6VUdDunVAIW8N+TOXUngro/fuuE1F2HUS6RoEEN5l5olk7Ikn2rQHTfERG
PU3JXMot0OxmzyZLbwXM87g9T9yeVN73V4rMzB3NNKgkRVMp3owiAm7UlOu0DXq9xlCNTaAhOiT2
BekIEDytDakBC3VUWNjHeekI9alM3X4ZmIQYVzmN7XXB8w1uqhJvumu42444QAnQ+tjB2omX0k0J
NRnbi9pok35bK3A9l76eSCK48Iiyf2bsT20aY9gh8H7NzHrX9k2wZhgb5rXlv1AUE423TJ9TRkdp
NafR/r89kz+TdP+aW7IiMLqt+vJ7SeXf0BKLJgeWWfAkkYdx9lsm7p+SSvgHUguOQvp9WMTOPsb/
kVQsErlw9eJMwTPmugwh/Y+iQo4u8AoG6y3ghGguxDr/DWDxjz5A6IPnFGrsw4xF0zGB+fqjnFIp
bSVOnRNo25M1kmjkC2ccIPsv829M7D/aAP91JS7E3Tg7o89e1e+syp01wuKi9M3L0AZM1pA5GaO1
q20RmG9n2/vvuKg/Tlj8eUEmcXwGv8/DTT+HBC4905ZulK0Za5A7yhcL9aCb5o85pKTJtWzz2B84
mFOwRsbjd5LaLxgtv7qtzBLSj2KOkNv7021NRgiagrSP0mRmZk0aTTvv6ILCgiE0Ms1/c2t/dTU6
XjxAkD+g6P1khJ0EYWhuXa2Zci/tJwMpSSLchHWIoaBvhuu//my/uq8EBPLRznyD/3DCwr8igSan
IsQftHNt1rROBc94xrw9qBFq/DpzrpXNX/76uj+amb99n5xxAwjbWDt9/vnHB2jwPZxFYbUefAhQ
CyzQc3bNKvOddwYU9Go+48f++oq/+KQ4dTCvQhM/E0F/uq+0oHSLW3BtOWW4nJ2F0YVqkvqkgkWv
c09ZR474y9pOx/439lz/m8/3365ZPh0zZPjtHVqM5/lD+6cnCIRnheHR3hLSTAdsnnD6o0DYIwdQ
lpMvIxFMJwEzPLoIEttrsBkIfy+S3rw3JjMdV2StsWk2no/VwLBzc11CcPlqdcvw4J276quattyC
xVCd1buyr45sxinMDqsv30aGCkDIVbZ7Tb4mMQSTra3iwcUKA+++HDU+DfJMqw3HLq9c+VMykCXX
l/Mnd8yGW0F3ZFqHYYbEwmNhIknnHHjztK4Phl1JZ61AnVpYbgKHRDtM/POGOY0E2KsKentlyKrW
q6GxquoyTKVasu3Uzt1ZDfE8AIJUy5w+VxUdN1LJatcv1xyNySKbpowYnAyC3UBTaCy+INVNz1lr
SH8nLamQS13OtkNUe1B1W/brWvjK5VC62Ku8KSNOAs652OqTc9NLzIgtF5COqfNLUgUeQ0SBbGvk
wYKNy5NixXyL5QA0qx1OLDqrkByMc5x0W6nXlNMKJwdwTfYaqKX1MNaWW+4iTtchgjUeoC1xSI2z
0fbg8USbaXflzZNNkJoO3b25+B065tDNmy6Msi9OZc3EZSY6W5DPLP/ge9mQXOCMGNxHB+337MVJ
VYnHS5M6x4CBnl+ySlJCjTgYrWest9q2EAx0UFx5KoWA2I6wCiuydnQpHlWhOaXF7BcJ+d9dndY3
aNdEwhGAkHtYCHudFQl0ZRpCz4ZKsYiQlCTE1VDZRlKfpbFGjVfl1LnNJ2UPAruHi2JFvFQhmWgG
JGGuACf7I2th2ZsRkKcuVLccYyTR2eY4uychhopgYcJ1qgKXD75dlzYqYSNHq6g94xm4ZYeKYE5G
19CDL/ywkutwtrz5hVSPfD6GAeZKst4cTSRhNgzNFzTOZpQrMREHvMTo9Rhv+IL4Xq4sN5Hpu9kb
lXXnhlPibEN43UgodWME3torxDQ+L6YNyxNHS9usba91kxferxZVuTftdI239Zx33VXBR5+f9Rgc
SSpazRYBeXsRhWCEzA6Vc5X6nOWLoOmW2Ewdgk8dSdAUYX3u/CzgIN/PsBCzla4LBCiqFKbiJKyS
O2il43PtyOa2d9mpV9aiBYy7aKh1HOYqOeVB6784qA+7YqF1DgOnou6eDSL+4qmI3Cuz1r0Z59WE
ddZdMBviuK58cUzxRfH2kcV9hxWfTDgnn98Na7I+E3SUvzisIu+NHRF42/AzdRtaF/l1ig7y1mqE
euA+NdlxiUevPW/7bjuFzcCpl5rJjAmgN278RtAorwLPeU8DyB+xnZRERvaiblDeIu7nkmXjYzKd
153Q1iV0Fq3Uh2Nj0EeTDL3PQZdjtU49hAyMx4zlvDbS8ejLBh7kw3I/MO76YvUjohqDgO6XeXKQ
Wxo/W8RGEf2+juh2EglQFt7LEoHeXTW9EhFTS5i8V6Az68ca9Anhkh1/i4UWSbkeZV08qrSiXQBQ
1sBP0cBwiEXpl5gh0wV9F/f8YsYIGsSXhLbii4sKgASbGfr6YYxIPkNRsuS9gVU8XCfkfOJ1lYP3
XIfKMmNS8VIfsDLWEDr7uOo7SY8Yf0iT8Ly7bvGqh0wTKID7qti6WcXJH1q00W08Z0HWKHRZVJcJ
IKziFEZwZuLREAjTrZXOp0QX34woQXqrVa8WZAot9mFQ1+KTDH2JORo7CtnV/DpAodIu5/m6bvtW
7h2rr2kbFL2Nt8CdgvHg4lP1d9oeIx+vSFgl2Ixr0uKoqfBx24xun5yOFPj7aIyMZUsL8GxdxAk/
3FFtUbaUjd+ibBhzznM3aocUiGxs6R7gnAW5ITy322DUCXUHeNMV6VeUkDR6SAHdpkdh4mfZLgJW
yy4IKg/5KcuXOrbrKRdfLFcP7bFtCMKMGQFw573VwMxa090bm2tVd7V7yZobSF7Eqg7Zp+lFXChl
6PodbUodDdY1Y5NwHqRLFBmmWaLO1YV74nMty7Puw8mMO5zujN9zLpHdrcqS3v5EmFeqNyHJoe2O
k0o7UIbZ5nwQcOLzbWNEstfkxzhN+uaXNqUfC4GrmT7sZ8r7YRzQ0/tBF3JNxqy8q7A+MkDH0qdi
b7Af0l7qD1ELcYuUKy87bORj3FeG8UXTwLuwwoI42dmqRLbL6OYHKwvrIm+eK3UeD23K4IPtc6kt
IAl6o1BlCeEKvQIXhFVUeM4X5Y2rIWkmvevwO7a0o9zgfQibullNKdGQpB8Z3mZCe3/RY+4+YqAm
zccY2/BdM8DL+iN18zYKtvKNIhvPgXNopcUF5uDOJdCrTB79fE4GrC1pwuQt2tL0DHlj6sBEGOrS
yfrw/H0zZb2vSc3Qn+YlR2VXAT4gumdJSBg8rd5j1GMdOYGcsaw7ZxLho04nGqKQi8Nlo0VAwme5
0LilgZjR5Bo9OVZ3g8cw7n5xsYutqfsVzg1lBVDPMVgUp6q0NHlxDaO7T7JNF/+ZxRsvtzKqXsYW
RvIW82oUfEmt0HtGF48+e51vXKWjVfJNdr6Fe8zNnxmG8OcLDzZoBUcQQBf9PHwK2y6t6IVM/gR2
dFFFCCo3MaRcwZzKl5UD15SpBZNJhwvS0ZAZU14fzBP5fL6tRkggovYbO1ul1ZC+Mtg3nyTVGF/s
wOEHoUsYr3bt2ydNdgY9F09AVO0qVWGjhzr1xV0KfawU/ZJTU/ak8pEdTnKm7+HgZMYwDdun0eg7
Y6uldvy3iVzlchcYtM0uoHz5xq5jzDOKDV833QHk2KQOkxGycHLAaJKtULNOt0bnQu/Xydx4l0hT
fnUvPXy7x1bhW7k0Jd5fGbt+Ujubok/pJ2SCo8QqRcHQq64yKI1ixhAVTx7M6WdgcsTRFlNHd85R
LhFusxmUejPqPBEc1DSo4vPYE8w/Ub8R5onwSxTLzIE0mk/LPITtpk3YijjpQJTfWuM8i3XRKZbh
bJISk/PUM8mzrhGb/S+jL+l8Is27+GrwQKTJR+ZUQ7uz/Yl30pRCZk8kC9YEmkXcvvA9whvOeCuP
2CNj9dWbQb+Zj8NkCJKxGUBMY8jf/Fyl5rwcSt0F5DwKemsD+R9XHUNSL7opi9tFEFA33mKJaivC
xaIiOpukqJ+6sSPWlsbjboFTShxwpsVVKVX2ih+zfPKsoA2InnR6H7r6wK4dQpt/nYeJfl/i5sKN
UzwRGALC8AOYYH4TGfirt1HVti8N/Cx3hbCJj8l3O7c4LnY2fxLtwAGQ9Tcl73RWKZygeuJ111iF
YtvC+L+R/ay63dCSxktvpiEYNa+0/XmR53FOEKglLeBAfiEYm2a0VTJThH/KG0/EHJI/Vqkm/AyQ
urmL3MbwYr568nGtKqs2XZ4s17IoTQjxujXpLVSIATJKR3jkiWW8CcIK98CfI5zHI0hX+tPBOb1y
VniSdB9du6PtGe4KMulAiht7udg7WoWa/gYlCkeuJnNiS7bFw1LKsdlEnBiDjU9xgYLuNxq3tWsX
14k5RXC3E02KZFeMT/XclE9unqgrTmQEoHIQTU9Jm7UvM1gIgnelpY6e0+X3ftQsGI/d0ZtX2dTm
GXtSZLOboqu9slw59SZyBvFMPlrRxTbTZgdpSJu6yU78J7q7+kaPy3LfpYpNEuBth+cxnQYi2/rZ
vvQKgJrburXovolMOPdYtaAzkF7rlZeZmNxg7TeJCldaRn1EWyp0Ma2zkd/QYJaQg1x2xoKhTHvV
O3YXMbOTtxJz1uzcd2NPGRBxoL4yI8KqtudMdWZznLw7QtIjw1Mn2TSvv9XS/7Vb/QMn9Heywn8Y
qne9LP/3//r6vTj47Vf8abgygj+AErqgCQnvQeb7Znj6p6naIrfsjFyJwFsypGUiP/zLUm3/4QNH
OYuDiHamh6nqX4ar4A9c2Py//BFZqBbQL/6GPPiNHPdvGQJEyPl38tEiLX42ms4/yRAIZmnvFOJk
tGP7eYJYkq4IEB++Zt1S+yyVhXvtWbCq1qo1k36jCyYaL+kPZW9e2BObwhI8/g6A/KMs8+fPZDHP
Dj6C//n+WWn8TklkGq4x7Sln4Z/ruyI3vJd6xMi19t1EvTIhNz5EYx49e15vWavvvrpf6Ho/ipj/
vDSEH+7FWSz9WdfLRyrdIchOgN2NbYrj6MhMM2ghW5rX3WyJt79/ORv954x0g4Xj/DS/7xQToMk8
wweTZ0EsmCx6zxg4fE3CiqoEi+mXv77ej0Linx/v++v9JHg5meG3PdezbOqnUJn1nrXSZH6Hf/zr
K51tej8/V3wmrMgmDRRQmT9+h0K2zOsv6mTkZXeCylzsMzEPv4Ey/epBObM3QtICz6ikny5i6Czq
fS1PVdhXzORk1geZxO1xznS+t5Oueesbf1y3uW//5tOd5wz+49OBAP0WyuWhd//46bSCSFum4pQy
34yHuHSdraPG9DZcvPC2nPrhcsojMleVb9BQq5og/v+4uxHD4Bi8iTT5mS8RBe2sPJPrYz/Y1JQP
u3Rs2r//LsB1YokBrkpknH+++9+9hgoPRob75CRD6b335mzsUEOzG8KAxcmu2+76rz+TdX7Yf7qp
dA2QQxGduejPFGh7CgGweemJ7ba6bKfaeK6kLa+ZRUtuQtuYXtjM9I7xaUZue2XqLViwnLDmsfxd
K+MXrwmv4/lPHmFCDX/6eodyYNVM0lPX5xZRqrlLpxiRto+q4Tf3+BdXgnUXhAyzQD5kzfnxHvet
gXSRMFZld+mzM8ls30aLvx2Z2bz4ze09vww/3V5GezzwQsQ/oO3/9HUWDStZkDlHaUrrvuNW0itX
4RvF/tIfRvQK5rNEVq96zAKfE5LSMatk9fgbwt8v3hziOPm0LicWdr6fbu3kkedW+9YRivhMJIim
lq2ZpD3Vi6o3BD4vJ7KEikeQtMW+yF19+dd34Rfru4uDGSQLFme21vP38d0zXSwiCwbHOZK9Hl7Y
c9RtVS6CdabmdptgZ/2zY/r/iqr4tuBCrgavj0GaU8E3t/N31+sjV7Dx2kf03AYSQqswi/ZBRJGu
mIV5RimYji2V1ZM0QuvCSErnqT3H7/31p/7VTf/+p/jpKWOhTwJ8NEca//UnG3jcVYQZZGVktn9j
etq8KbMZob2K6l3nROI3T94vtgLXCk2PyTK6oPjEf7znfqmEHBfrSIG6HFRnexcW0Ry/o2P84k0C
dmn9H/bOZEtOJNui//Lm1KJvpoB3Ee7RK6TQhKUIheg7A8OAr38bZb0qSZkvtWpewyqlhDsOZtfu
PWcfZjTkt3msjD9fZVQi0bvOOGuJPu5oWqJGzGo9Goxm/B1/5K8uBZIGWikVGuO47Xb/8KN66Tpp
zmScg4amBFkQi4dFBV/JXiPwmfRoJIMXfE3qlJuLGTf2wJmi0FA506XsnzzVtjeO3Vs3c6UKuBYO
EU6/+cG3d/mXd30bKiPUZ7QEepvB84+f0G+GTLOd+WwAYjkrMWzHt6C6M3PlHshlmR9WT6TvTPO6
3z3w27/885WhYjOUtXQmwRDGf7kyNjjICMBBtSUvb5MqL+jQ2Ng+kAkedKdSUQauhCOPRyo4Kpb7
baJ4wlHS7jGONUnY6b76TZXwvQz49TPRjd1ySBnVAs/9+W5YWL5b33euOelW+wTB1QWCR/CY150Z
03VNH4TnyWNgLBP2HWVAynSm579/A/9icyPWwDJtFAJA66xfmXUFENOA6KRrzcqHS2usSHfSJLlx
BkH8teM1D5rd2UQxFSZ64ElEdWM1dy5ZVL/ZcL4P/H+5GdudwP/NzQC9/MvbWMjZmiAQXSMYLb6i
Y+/i1JlPRtnQepiWqosW+jSHdMQ3YPV6/q2zEugvIpCRkVnrKdNJTG8mW9z4zHN+92b9xdNjskFt
JyXYSLA2f/6ljNysN4nFtWPmqYbxP3NiuSz2yZSzvPT1FxSY1Y4iq4nteUp2CysunNuEVnmLIilE
k7UFT//LO3P3x435MYzlLw5IgK4sQlHYNB0PrcHPHym1x1nDBX5tyZwGvOXV3d2aA2PHJUCTquuq
hyUYRCTl8AV3KdNTvw1OCSa++0ykmbX/zcf58y6+fRyHkyEPNPXnLyqLTg34RT3rOqWlcxBES9BU
nA2b0aAYd2s7dk82osoHkEwitrvmRrPYa/7+M/x5ceEjbDBjB2UL2pZfXicJu8bD5n2tT6O3z3P6
/r4hdcw2vVW+yMUVJ2UMLyWyl+PfX/j74vHLs7sFMOIRovbdzqs//xZ5Y0u98ozrohn6o62N+WFK
W2/vOZV+X4nA+GxgmXkP6owFudTz5DQH1ckrfAYZ3J64roPxN2vLn+8FvWbuA/oBQFu4ln7+RFWj
zQmT++u8bdcvujB4VNE1tqFbpvYQWaOLJ9ajxEN6I2T897fjz/vq5rneVhNuhcHO9/O1tUzZpRUU
177RFQ+jornYVGb5+vcX+e63+vmecxXIlAbCYe77rxUTQ5HOhFJ6vXpLe7O4w3QSKFOjSeBGtUYP
OT6Pw4Fxfx4DbbWZvHVWtHhEOsaVtNYXzMWYGhofos/ff7K/uPVbYEaArgmaN6E/P3/9itQ2V/DB
NpHVcW6N+qYmNm+fbD1Tv4GrsLRJE/HS/mYp/1mmspV0G5qXUy0XB+Rm/XLby9Hys6bWrnyXqKF4
bn34HZ2ammaXybbL40olKQ+cSuffnfq+H+t+/i04624VzhavS2vol6+MTMC3V5A5wnOQc/SazsQN
eTO612dSPaaI2UUPWmO+T6fevVZKOHtHW4a9xnECroUo70SPzRatxvjoMcQPjGa9Z6iMcrLfVIxT
+iZ0+SRVYV0twD92TdcHkRCDtnP5n7+pFf5ci2P1s5D8bNUCBdsvVSlTr4o11bsyaZ0f3Yoky3hl
oHwQDs71HeCV9P7vn5g/vzDbBcEXsHBy6nJ/+eV4XGpztd2r2QvSXSr9fl+WfRP9/UX+4lvxVhJy
BUh5O+H8chE9L2CsFM5VrRnJHRMpFBV9kxYoBowK/wFA7se/v+Cfq1GPQg+ECC/oth5vf/5DNdqU
eBo8T1yNS884fJinXZUZLuLWxvzNV6NU4d/68QGkR0XJS7uQ340vuAkaf7xW31QSooK7I3vAHvfg
eYDYD6ne4FJwFyBjTMC70E3q9aOJIhVIGg+diUHKmpqTOyTuxSRiEkqANlhHXZWreRwWU2QM6ntg
bNJdils4CXkdF43vHioPeNOJJM/2q2zX+h3h09A/LrYJWcaWXdJFA1a5ZyWqEi7JGLxhomcu5BlZ
98WghU6MqOmOaodX0lE7lfjVm+ikh2sgyST+Qdcobjp+LsmZdxyCvcn0oEQdXcPZsVdE5bgSqrcx
NddzbfRqQCNkCXRi7aBvniMMrOjvqvLO00E5hm5nyTdefvGN4fJ8XW5+Z/5bheuA8Kfq29ChnEHH
tLjvLayqB06o+rehmc17K4cIFWadwI6VYol9bUajSskJWBmFe7SvvhSta0KI1/TkM9aDLUy3qSor
TpReXDdY/u9lhaaIMYOtPdEEMLNDggubSNS8GebrtbBbFQmi05jpmXOtwjTBDD5rScHNa5lPjJ1s
T4UMGkhHvfYuOPx8GFvobmE2uwFPcAdSYueR5mgcWtBT7h4K0kdTygZbnDHivYQK0fe73k6yFbgA
wfFQ3AoPYAE2ImKgZeJ8szJdXOlT5eIUKkcVW2yUfkiULn+FKTAsbj1fFgItxxQHm+Zb6rrVIIzG
km4vY0W9Qs9WMdaOPRgRkoNTkylUGwsD46FhK4wZ5yDvJ+qSIVCfZVrcWnndRk7vJLe1mAj9dhlc
9jFuYvOOcFgNCEcxqSuCm6cVx+gCxMs1802+BZMINrg+VOmOEBmnBS3A/GzvJIXvxbnlDqixsLgf
MgLn3pzCzO2oaUaercHKmd4HVTM98zIAGpx1Z8G86ohhxE6MiMEarPqFssrsQtaf5FU62fbDQF2D
OZUv5UmannhmaZznKEXw8lQ3RvYpG/pZ7Mphtr6iLPsem9zbDwLOlBcnY5vLuCZleeFO6uvWr4Kh
xjO6OI9Kt7UXH3/GuEMaAzCkcyt1Xfl95Rwmgm8Rb4xTXx7TSQT5VY6UIg+zsvDQkhMNum5kCM1D
fVMubwSIImzq66rBc5y2xiFXZYU32VsRwlcizYM4bdcOFRiGPVBzPELyGttPm4M58SjQA7Ptm4Nq
Z2SGi3AUCT0C/iTbWEDWcMdstIqqupZ4a5YRO1YJBAWjTlpOr24xeXoIHjMDMMeIjp/LqvR9IKb0
bIPkA6ngQlFsnTF5SYK6RMnDTOy2oyTMonxTuWycM/tsVQEEFUVeTw+lyrGOKA/dNsSzlvu7ddHq
GvVZg6ACfhV27g0Msct9HSilmxbdzip1fOWpAO4Xq77GOGW23fiSIIYcb70xVQ/ObJpYjJJ8gh3B
jWSabvnJc9OVDOv7su1tCEc6chX0HCw3iUJVF4veooCqVh/LWd75eh1j4ZMltZbewiIZXA9koMiD
N4Byhr2r1sT3dkHn1f65XDrNwpPZKjzvlUHJv6KLC+2k81+h52KbXWiNv61eaSLC6/0nuBRlEJK/
iW6nRS1TH4xkNZmw9+5EbiJoPhQnshseXTf3RFwJ2gThSMCWRbOsYZ2uetlQ1nZbmZ0TJPIhlyXC
NEO1TUHPG4hZKI1muVlrbf1g+QOLTzqZqEeKdvU51SkNgg+jykjZTOpxpM3aPQISjlfuQqEdFQvL
LwEww3SRaFtx5XVte+9aA+43bw7UR92Y1IsDZvHCnXJMPBh+8YEfYHpIE09/NPNKs0ibbbAO1mmj
t7sWWUyx86Gx9GFizUMQzqSkNHs0hd5jwJnWg27BLCHCOWaeXctZXwJJAUZkCkC40JqYpsJTMdCE
+aLT8aMwdHaRbPhrHS82O0ukVGJ9dZAaXayiwUO18A27owOf8BE9b/dxyFfzddLb+W32QEUC2Nbq
D55MWIgKETwDvVM3Ke5sK0xrwpGhFeou4F47xfGVo4pMogo1Rrcfc6Xf6wjoqnCscBKGWwS1G4nO
Dvg10sFYQ8py3L++Cb5yHCt1zAOr+Gjak/FOQza5qximgcPRZ/ehTVjQsMOtHtM1Ku1zVfDLxTbO
S+9AcY/CfFIreyXM/ySNV13vvymdGvHI2jshPDUNWexg7rgSfybGOeK74S/FnYQeeTU4jvoUKAx+
uymfsJjq9IM+ARgpCd6Gvor5DWKUuF7gDz7BYXV2Wi8tmCCqTkn5htkQhGbTVB9KYwI7i5POvdXh
1xEaUXdpjfRDH43IrT0f57pfFzz0cjHOlC607UHndwh9Fkw+EaJi4QBlAbMY2rNq32cGN0R5tOy7
kC9tIclJcILp1M1lc7UWlBMGC94tsrFcvTvuJI8GOw4OViRk8moeLZMQodxq+8g2Wh8QXIuXUrdS
lnQL89tnW6vLPqYkWtuohxqL+KJwp5dSuPlJIYREsWRBPo3mydAemqrugRmaZvnVZ1q2wAmdA4lU
1fZ85MWGSJjd1/KBM/daINy1qi2p3qnfBncC5WmjTxsuamH0f0qrwD02fTUYGIypTlnQKuctWwkK
G1e3ewPVVPbh1Mjy3q497bW1gnSiodLYdTxoHarXkXQMRKh2ZY/RgtCDBScoHi0iCW5qVnlmWlTt
bApyFJAhEvhwIFIr/UrnTLJeJYmntI9168zlAeR/IImf7JoeKoMgTEg5JLlfDNYfKsOFY8WdbRuT
jmYKnhXcrQC8JLZ0WSCRKiAoAm8eEa8jzw14YYmIRsAp6Z4jt1vls4v8MwunPu9opTGU2lWuIz4N
vVEkMXLUtNgLz83w5Qv3q5uoHAXERPFDJHlufrXlZhdmWOiHmVlhm7Txe95PiQeDp6xhQYYQrHUf
4AN3MEp8qunQWRXbub8unR5OXmpQFvmW8ynT8uy8ENnyuK7p8rjQeH2yjMx2TqBGwY5w+Aq2pIWk
y3f+OE9OlBJDfz3qhUDpbtHxB+q1vAPDHLsY8bLzNGPcfELVZyGiIuCuAUWbeCgU9S65zZjeqH1Q
yzF56B2RgkZxHLQluBuSDfy0DnjyBr+bIqCB+K238vqiYYHroplgN/aeVkz3nlqyz7XWj/EYrPbF
N4m5JAgJBgcVPWuKUnApQwDU5o0WqGkltD4odaRm8NJMBIWY8sByzLuC5ffiyGl6Wh297k8FAUDd
sUeldQ+T2zuwyOTNoUDCv+7SxKURkJiZjUsc0+h7kun1Q1cB6e3sppcIMf1SxWgG2Sctlk+F+EWr
IQ4hg13DAqYgwLB6xI5pVyBPdybIopVCVwbfjKHvfBK+B3yu0Pz5+ZagHo0L6i4z3XeBnbpRg3QR
RQNQD6zBa+I8NtVUfcDpDnC2ZMu3o0kbxpcpKzQR2oPX19c4M5c1EmOOGYHmqPO1WNriy5hvKjLX
4zeJXcMfXil3Az0KBpU2+3EZafxMncVvUi1+C4hqBK3cajlNAc1d6ye9r4HbthMV+86ZaEfvdPCn
H1GKGhfGx+tneJblM2QzUuKBgIqoM9XyENTCnyI8CPLgznh/ETKuPeXPMi0Hwrzq5GhNwxOE7+Bg
aaI2oryk2DpYwtR2DaWXdZm5OffSK/KCLAfHP7PfQrUIc92jxM6GUVILFVMNIo7hRvvQrdClsSSi
4eI4jR/GBxn8iuB/elmqZnmoeagqbJojHmptlm2zeSCg5rC8otMbFoM0N9SyPVZRILEgbQZ6EMmC
5Il1256/imrkcQBbPF/WlC+z64ZhQuc+oVcrjNT8OhOdwBM9W92+69GcR4E1Jo/a4rRkmw1LecNE
uvoGbFhXceCt9ma6nrKdlhsFfBHMx9A/CzhfsQbuRx1JNPQNjlc93pa2FwSE+F2PdFSr5p5mYjCP
bmx1M5g8uJQb2gVt8hm5s+SJgnNV7pMmwYC0VkkdO32RvtPS8nCkYGbCTTxq8ydXFNI+eEpPvlXG
ZJ4ci1htmD9F8rINJW6ycVnyE7+C2rG+Q8fKTHN+Rjk2hQMc2lvScnATiNXO1NnyteoRJjmOJK/3
5yy2gsm9rCWJvMSO+gPy3n6xOZTI9DUTA9o5/GGmixweQUc42KkDN9cgc9gHb4e23Ky1O3xFK4LS
lFNNzCFHfVvBvsi9wElNlM6aqZlOReC9NPw/l0X1w8MwVcZdlXBrwsYsAaD1bhIgm2aR2HfD6Bnh
BOcYzz4Gc9T2qdQ+oVfCxZL1DLz3ytLrb6XXaE994RfcO+lBA1m2IAF0rVW+FaGGD+DVSYs5soDW
VZFXUKvtauAd016rnebKwauQ7YUjqZhr3C4DZyQ8INR8NmU2vhZnuojOKdTObec1iEYkiZ9t4ObD
jt4LGAA90NrbVMCBj5CSo7QudNHdwDTvNFSjOWfKdtaWl1FYvUUQ1Oy3e9UW/pMYMyH2RmamH743
bP6rlPuf72kW/5qu/EkpdyvTL81XBjDvzZj/Ybz9/jf+iSZDDYcGDh8nMRIEO/ybPgqazNkSPH1K
FpR0mzDknzo5+x+4EKjD/e+RENhAaUj9H5jM+AdHaBpjG5mUri2ih/9EKGd9D2H6d++L6b3Pc6kj
uEEQYsEm+2XArCpkRRgJH/reW5uTyEdfC/VFbi2IdNYuSyoee1c1BL208B/DrnPMi0OBhfy2arMX
TXlwk2qXlg02DjfPD6MpQedki+HB+fSCZfPqGCoNB9C7ALodmI1xVqzqk161znICt7R4ISh3ypIR
WsrTNI7TvDN7H1a8oWf1F/j0KZSn1F77c2/ruHMO9FxGAF2lsU7JfbCuhEPzjqlmMPa4cJqO0EvX
hMiXJV1n4rirxn55VIyIq2uWEIuWsFujP3c4MjjAhXO2Y08W+aNgRxUHXZgLowA1TdDVEAlmu7lc
5/SQ5rRfIn2qdVS/tVF/UlLzONhMjS63DpfmR5mZFN90lqRPPR2Zm3Jm4MkfgRaHvJk2SwQ2wHRD
cyU2INIpOfo9Lfk5oG3gAgwJXAo8pNk4B3C7dPpxE7qCP3KL8q3w5m2o2q1pHqpkrIz9pHTrMye7
/kMnkQZnftoSyrMmvbdrU3Nr49ldAerL5n70sMWD6wIzqHkQlW/kL9JMyjfOSVXGAb1fh4+5Uip4
MXWteynmqizjIsWFHS9gvU/1gmZ4N4+187HJx/WLN+c8J7RDFgyINd7aSLcVjR2tqzqYHE5BE88E
0e8RloX3rrbKs/AM1tSyFaUR9l6/RVGYfRvsmCAPt8rm3B4LnvqMNtYMnqq2FyDj/mjaMRKfuTxa
FvsrniYDXk6TGXMTEumHD9NLfTZiVIhkXND5x/HK02XIfVmXrQN+SINU1wWTxTHcsbEIWMBZK5yp
CERimEcBXTEMZQFSAgtDEukh2bvBUVUDELc2HHwMg9RRlUxuwa6zmXWD1ClVOCjl3wiTQ3mIhSgQ
VPjFmF0aqyhfja4x7kC4VPWhmjWk5sNIwtQUEC4BN8gFjlF75oMCdaWs2CprAQSnzHkDBljnicVZ
Jqtoob0wDA2qb2lNT0tj9OKuBFvkKU9HmFFM4d9gS/ejlje8RJFIxy71JQAhqc/2ANmpWcbIB3l2
W1mr5e5SDicOrBWWgygDDvhJoJy94Fg0uoO+dirdN0aTOzuv1ki9aTxb6KDvlvzKrP35K5kkHkAP
xqRQKTziEw+c0smobwzUfKd1GZaD1RXjK6RP7ymj2B2jdaire0YJqMM1txqDXetrQ4kxSJP5bpHa
fDSB49Cok0FehKsz3/hz7uKsL7viiGlXqEPtp+sTZbvthUtnBt90QolvCPRYl4un+f0QC8t0H0cU
IC86zk2Wrj6Qy06YWfasdEIy4sz0ahvDa7+TQ98Kxv3FCJQH986Zvk7fP7Rqg1JZbsF5vvCb7sUh
/AAxeT9ZL3jnio99DY4gqqvZgnBYuh6HpUR375Rr8tw5vQCTM3dOGg+kFn9Ig8ROboquwOdJNVZd
EbXkd4d14fHdV75HIQYCrlwio0OQdjDGcfnWtVYzD2dHenJy956Fw6Mj8F3VD5B08z6UXam+JLJq
b73KwTScetnqRcD2Fkyko6wvFGhp9p1ybB+shkAVzDkjpBOp08J2gsYCZZWIIYkAUMEmSRpkrGFj
Z8Vwb+uZq+0E7lGQvcRz0mwjNHCIseHWxZERKv8OjhQxfZ6Fg8UC3O/MUo8DVb0GfsG4xB2z+a1n
nf9kOYH3qje18eA2mb+3hkqHpowFfLhrHQ5Dgj6USI+ttk0wXQqlNweVoxO3pIaoKx8imgyXdCAx
JauKRmEMmuiHV72zHo1gSoKdw2GTGIO5EGnIR3LdHVzF9TP9aV4JL8jMNZIpIUKx6a4DDjJQoXI3
L5aW7s0Bk17MqQoan3IC2NaNoY3XqywRW2MgVs8d3Gc/RDfmX1nbLQgdR2DqRQNH2+G/pdIfhY/h
UKr8/6XS5cvSjuP7j6XS97/xR6lkO/8wWeFhaSPLBbWhM6f7w1PAn+hbFuI2sUcXgDT4X7WSZmAq
QKTA30Rc4zuISH4olsx/QKdCDcRwz+ZP8QH8B66Cn8eE24XZRTBEoXpEpsLn/HlMqPUcf6ySh4Ty
JzsUQBrP0s3KPQmJb4Rb1Mcfbs1faHR+nutulyOSCknVJlIAnOL+MgG155zOkuzo1oIYIHLPZVFw
8t/JoX+Rkf3zMkiTGcAz/yQr5+dvlVXa2muszqFBusbOm/r0qsRgFFl8resFuPUhGQasVIw8wQIo
HwTfbJvxb77rdpUfytDvX5b919hSBfm6v+q3CN3S5dwpLM6daF+LSk/v1xKmM+VUS7TF10FONBpI
Q7qq3a11ZGTTvth4a7tGlN2dyxjgs4OzNTQYk5lYq/LpXUzsP9LhwC8dwgOREZVnYr7pSuptZVwb
mm5Q90GN9bMg8fdojexTOk2zFQmNTLEedB6QKJ2Yqd4qxjfpVE62Y3jA9ZU77Kmx5GeyZNTnVSx3
dtAlN25Hi9avsnYPr1Q9eXT5GRqJgrO2X6+R4Smmwv9dS/65lti8gP//WnJ+H1C//RT6YGx/44+1
hMMVo/zNAeSiqtrWhv9bS0yPtQTRW/DP49hGkf4XEdrnSGaQjIvCDnwJQs9/ryWWjnmJVDxGNTqx
pQgS/oOlhP/8l9UEFy50lM2IYMH6YZz5iwIPiThhTTO005FGY9wXZJRJki9DCDgxqHj9pqvFg2GL
nb1M1bnSzXE3tvJKt/rP5LmcEnc69qBPQgwT8uAApDUF4Q0tbvGo9+YsYn+NZRDc58xLyuBj0n9p
kRaktIp7Ar4XBi2k0X2cRtGEnT3eTHr+hC1yvNWGfu+NFmgAD4+k9TbVJiWaQmJaj3eIW07TWHxO
7WCNywTYSGXL+bkZGzIYLUfQ7hDPCcRghmhkChOIh6pS3VpNdt2PFsQSuz03VX6AuHnn0u+L3Myg
p9uvJ7p5dA+p9ju7zOKkhQYLueMdcMBmGN2VBWToIVfY1Kdv/eyqPUoAxmDra1FWty4HrZCzR3Vl
0/wlSwMDaiBj1xJ7L2vg2BZtRCrCJyHqO8mRChgw+FeHAiQ/2056yrPnWeunz4Xu9JE3+tRcDuAa
amKONwsfcxoJporAZ2pPTcHolgwEjNKkRRneg1+6edQNRR91HBgYy6+fqHbjsZrtA37guLIsQgPQ
N1kDVYUlh1u8nff2ZN5aNm0vEsMGo72UAaPpum1eVmFUYdDNV0GZUuXpDcdt6iVDiHw3a22HwcnU
9+SwFrhu63u8DbuqrA6YiTcU8r2dVBdL1DS4ratBZBL2cPcoZAEqn7VHS7WWio14BFvz3lD53Wne
phzCgrqgVQHNYUEMRnNz0CqGJxOKWxbbetCueVcYf/o6lOuWWMPqpqK5hV9U3jXCIjwp1x5LEaSk
NlDRG7AkDkSvP2t2em2X7WMv4FSGff+aV7MeObNlfIO9skETXXWckIZRGi7Jc+4baUxeYLpv89w6
mYu6kgXgmApWFBV4nwN2HZikOjNqh9Q+uO4AUTf51hvWxZXdx6YEpShaW4Wzw5wr78kJtLO9OXke
PeVh2WsJRJiiDy65WI5LHtD0HD0ovdscbZE3BsJlwoQqARDdsO/IafwCaXLd9xWwRjzAfK4++8QZ
NmTzTpewzOkiaJlzLqX4JKrgg65VF6/Kln3W64JX0Jxv7KaGxkp82SKLFyWNkmDqftphfH4Gc8Hb
aLY3qlNeBJyj3qVVTuNdXoyW01bhucUut2gDFJfKnhjyMj44jQUi4lr2OWdkZZiM/tprrSDufRhc
EDVZW8e5EcCWwPfIQbF6g+oFHhrzdkhD14kJQLk2RP7BZUgWj6o+cr7kBc+QGKV0iL1ifgsaZoWj
BCWEgICeqBaZcOW9uQfOPvcRguZXpk4Hc8hLyCRVE5OWQW8Z3HUAsDAu5cLYo9pl1S1ZEP0OgUWU
jfcABfZB8LkwelqyffGWqvMk0beQR3uX2SQJVkQ4hLYtmjNjCfqykiPno2VO3dEqjf7s4u6PnKCr
d2JVw97U0+xkZBU5lNP0uXI7tV+MxPikAvHoyIXh1UI2CzFzIQmPzk03BoyvZ6d5ayUtFNngSle1
VZxssiXJHC0ZnoOQ8+ugiRuvvbXW+VKu6VVv+PPRHvryajKaHQ9Cd8eB/3rppuuhCr6u3vS04WC2
LHpRZ21cz9p77k7BLmc4ttPT5DZ1u8hezSt7Wq6HFviv6ywyIrUPFJRvcaFWOw5jqYdgNtRhaK36
Ym6sGBLJohzMdd0qDk3THYaam6ItWQv0tDpKxZwwJZtEOv7VUGomXY7GPa6Mu2VNxJQ7MmPsJ/29
8EkrRcixoWj94rVszBrmaAtFGQqlv4r5TEhlc5DbdHrwGhUXw+zsrd7bL1PzSNoKA94HUkqPjSK6
BFI7z5FNbsrElG4tq+UpqU5g21m/pTGNz4trDhctNa8ate5W2Vxlixr00EMxQfdvXjl+2Wovc9Nh
f6i9SBlr96aXLJ8LeYqX0s1utW5Oo6kCg6DLjDka7eu97qW3qv5ilo0eO60syOdabqrFdr9MsvsK
lGg4CKT8kT06RzTTx6wF3A+otk04xJGOGQIau1LpGnlGfgPY4nl1ctgXE1BcrTyRzIbEV3TkMlIP
EggY+sv4vngAPfq0uobskZxMl5HvnK5kE000GKdmR98PP7u80DT9ILbsQJlcu6X6qhs9Y4MgKp0x
EomfXbpUfxdD9cEAIAzmHQFrJniYWgcQrJvNBkCDBqnBlJR7BEL7oAH0TnOLRtncyyPZM/neEhIl
rFQP8IRe5hxQKFmlEaiEL6UOXLkxWAAUiZT7gU7QJQjYgaZVveQeLdDQGwzj0EOIDnXQVeHsJ2K/
iNWhhKZbQoKkfjQbbf1EyOpHUNBVaCmCbh1y6EJSmuZdMyL6mB18glkzF1c0fotXogemPXrChv/Q
w9HgzRvwNaEtBSZDvuqgzWgLqfKoZTZGMNtcnp1laV8Ad9T3eokYcYG+JpxbJ90vjtOHDtY8cMKP
lmZ/rJtyeCr0CV6s97HpnPHUJr0NkotcoFQBXm9bFlmt9EALVWNFNy75HAwIC7yu26gSqo7tPtsP
QXs164SvNf07gg3rnBi+ilfNwYa8OF8KxopT4zmnmrPAY5+OH83FZS/zHjCWHUZsbB9teEqRI7SL
lVL2M2drrpQxNpHFYTDu6GeEFeP8E/Lc/cKAdS6zKIFRTVTlVRboJzmbIQ22qAXwEDrwq0fWeFOf
QNdkUem157pgcpMzqK+cZ3o95yTZhlJVVPdBmCjUm2RSDftqyq2I8fcRFvITcKw2lDXJijRREX3O
6hblxiFDpcXmnMZd7YXl0sNPpz+yiRWX9qxLbTeDW25cXoYgufUz+YhY5PNGbwmWmb0Ve0Ou73Pb
/kCQUmQZyEfXQosDRH4u8+EwANWDiGJT4d4YAO8beF9OpcUFwVgk6rybpHC05rnR/TgPFnAQUwis
7Wg7sLfyt8rsrtcBjrsriaifqZdSXgSP8A4tPdSJPCZ5d9X25qGiB7q1IqXrXsEL9g8GUjg0b1q5
z5cUTaC9PmDquQF8AgqlVv0hndcPreHqfBLlAF2W8thL9ewTVR7bzA7Y2N1b2fC9Hf019dxrQ2c/
G5b12zSpS963xd5RSD+a4Yhi4mTl5i0PNSUfPIp1pbPcB0zO3F1V28dpSC65FK9ieNB09QjCLy4H
2svWY9tWL1OXfoQydOhGfz8F4rRq1blOtZPX6zc9ibwzqdJxW1RmPEPqwROW7+eht/BPLt/a0v/k
VGxVrA2l27+0nni39eTaUZIoy/Y85NVBmfKg5Uw1SjMk7uAADgkOb02Egrqa7Oll7Y9byEXbp1Tz
Ym/VwdmiW7qqz9Ninof0rNsPqbvet3Nwvc1oyNfe+9DVRCbOrr5B+qAQIrJWYTuLa2FT2yypvEhC
tV1qXZg6dSQ42MZO17ya5MW4A2ya8gJTIYn0tHfiwEeC1zX8M4vuEqPAg001bZ8X16OiCi7kFNy2
lrifNGfP+nFxSQ9hgH3nzPVuFQ/WoM2EmMESMqvbiqROVCbmBflsPAoSIZXGZtLrYEJYcE7B8jJP
+j5xq4+4dS42haozGNee6QHFzj7gXt8invN0t0BQrUjVqXJ51xr6S57C+J5aC2lGJo+LtIgaf0NF
G/uM8teZSPmG2YaYg5NsgucRuWDUj/JqoR0+m5Y4SEu7nyzjQ9998mb3jJL4jScpj2mTPpgpQKPJ
RWHMYSTdqUy9ogP+X/bOLDluJcu2I0IaWofjF9Gzp9iKPzBREtH3PWZQ43oTewuRme8pQpEMY36X
WaVZWWXd6wTC4c05e6/trCRYGz0xzetsLIxNVqTbadBvokiljDzR6qE/VNXCo2Tbg+Wzf4twpje3
43M4h+FgVFlItjF/npad833grAS8eqFmylWS2ejMnyiqbQoF8o/lhPVCmN23LOzgEdW35TDrA9rL
mD0wUKhemR1bACkhO4/WjCbE9667RR11Q6vv2lDkg0Pqa1zhjgMSp7HssWdUOMH04qmd3mNU25by
ezIuQ8W6UxH8lQhdWfbu0Thv66m9zhG73RMa+2vIQRio1nMK72NBwsMKcT2phfUC2OSN1YerWDYX
6PdWY1h8OFp+PyDayotXPbJ/o+vdplF26Yckk/gQyoPeuy2IUqYAbVywaXNbQ5HdhLSLIv4zeOtQ
a3daaLvhJH5l0K0XQZ3vFMJuF31iA+fs62vSxDahjmanDLZVVb3FUnmpCkFtLUIDrZKzJClygQey
fiRpv1N6/8aqOJJOCouNwTWd/C9iSKMAgg31+ZWiVkD6+g6WfFB8KBHAap0eKdrMb7Ei5crWWM1D
u2uWdtMbO62XaBntfGEk8tErgu8Fup6o7torX9NvirJ87qYkXQxG1l8UKbko3mg9m+ifF23cTUvD
iN6bwnzIMb9tsibGmMdZ0oCpseFk+tR19FF1r9wBEK/Jgqte0ZR/T2PwhBzg/QXqq5QeafQz5dKK
HmNQL4Co2eupla0LYO/d7/NvKknbS62VdxWpgPzbZslRXt/qaoucRdzEJrGmEUmO7kScIDTiyVp5
HtFHUP9qvN/+d0WwDCi1mW5tGfSbCE8kOPxh2qhyTNZAoNDLFSkNLmfoyRqKsoukVkkJGUPvRdP8
x6Ak1YL78TD/29rbmJUYLSMHZARfa36cDtgYzHhVh9wpW+R1BlpstBykPVX+fRIRb9fr3zJZkBPt
rLywLtwEl4STl78NG9VHhegryQkIsbESuAlyiXXVe9m1DeQIDh8JPbYsleXQjc06ELmzEDla2rAz
gxWvdGB92I16yh3S57Qy5MNd48XUbETnXaHGrlPXKBT90myzbF2kBVxNhxyg0C60nY5mmnZRmYBB
GdKdUOA02sNPX+HbVqP1aDI34llSJa96QqecWr8QVvoh2WsNAJKBp8ptPoKnIrCGJt+gd29pCIYy
ynZEX3J1942LqWZrw3LgJqpxpXdM8yHTLzmawoxmrVpW2KTiYg4DNq/QJzs7W8sfW61QnRWdcOY4
PEaifItUgds1SwH5NXWOwrlc25kW/tCSQaMZ3iUbh7s1dlpqMPQ5sT93RTCnLSQIutWJHL5KIspB
5D2vHt5l5HvXY20YblVOYuEnSsW5Tn9uveC9deKlNmiXnZ3dmMxEWQc/fKZaZitkCNT2EiLYygPg
kFTZOsjo/GC6X1mkEFUekcq0pM1tNOMBybWsaHO1K+yUrt76W6GR21i1Pn24cU3M6LBsc8rnOSgq
TTNuIo5qqZ5dkFLzm4zmVWh2F05obLs0uDTLd9JUn0hmu0MGsDB1a91K/cKuWrdrkee0aLzCrn7z
HELDkvS9AiBbJsFlMn73yZvKs/HeMEkqGeNX1JJXRVxuLQ5tgoZ0ihsBusy9pMJshKOLUzpYZkp/
ZebRnYFyHuzpnd+9lEP0LSpkDvt0gldcvFJVMHc2R2IOjHnNFquYlAiE4ZMB2WhrgKjhFQ35i94r
b9Bfuylsvmtv6G4T3bnnsyQKrX40fS9hOSNMWiN7tH3pAxSKCSmaYRZ+iwfduemGSDyXbaWuMCct
CcD03RBPDuq772CUXNVTWHdzgASRChOAfYpaOMKCOnrqap9yVtkPF2Sb3ntGEawslWJ7nJU3TUfz
QGunhwnt14IM+kU8KC9Npt36g2cv9FzndDmZiFmr8tWPYTm4uvZNwYLMiSh5xl/hNsTIXtgJ8QdA
PNZxp7uxr+EQ8IOPOq7ynaf2znXmELTiNpHRriNQGFUY32H1ZVuUXHbbdZ3LZ6TnT7rDytnF6Xjp
TfbOAHlDYciBMxgINgYQstwSo3CjqxxydOJk25Xl+7tgCrggmvaDnw0PUZi80iv533L+vzVREtf7
f67mb4If2YGEav5//2cpX5vRYLOXUtfBq8yol3+X8hXjHzqYohlCIvGv2rgt/18tX+Mf2wcqo77C
Q/hnW9D8ByZtgB0zVQOfMxX9r5Ty+dgPele45+FA8R/wHDM1AzbUYQcNvnuXBM6PoMhRFweFCokZ
UrG+iDQjVJ6qkqi0tHb4XFDAc1LGAsHZZXRKC3n8SBZLGhhWj8/cjkYMD6rxXY8VQDlVkJrlhTZV
EVCJQAC4a0kdprAMKc+489LS6i5qZXKoFaTwD9DGNyScz9ltQzwXvygQZmUcd5depycwW0XbLMMg
Z09rnYJ/mwHuTN0l9E+6C2NWVnLwiJpHBRDJfRAIo1nWjfpbF0XhXyljQ0AU6FXgrWhKy5eYT0x1
TUezm0s9wFW0naKi5tw0TqN6g55IL7bSoZriCp+NEHWM0eaLCELjh6xUG7RhFHbqLo/AeW7ZB4Zi
ae/TUlNrTk6tWjPY5Ps8VdKvzU1hd6Ssyn3iKsG7Vb0FNYnW1Nqnshb7hFbdJ6yVpqlB636OcEXN
olxa+1xXJcGfCOxyznvF1mg9yX0K7FRr3Dr32bBIy518a8UlmbFdS3zsJML0B7nx7GVSlmLjewrm
Qssf02/cqCY2630W7Qio+cmItOi3SWxKvqRAH14XqkzvbbtoC1ed5lzbUMWqcTVMvlKSYjV6v9t9
Cm5SC+VJQTEzr7FSRdvaoz3jLc35uUFehtYC90C1UYQWa+vMQ/iyEo3ZvJv7DN4ij+wHdZ/Mq4aI
UZbePrEX/j3pvfQGSPLtRsfWXWMO+LXMOiPr1zer9yY1SACe+F2ahT4HA49Tnr4VtoJwujTm5OBy
DhHuFHTGmEPmbOHUn3OGs8zp1pmiEfazzyEmOJJM4nAfT7xPKoZaGlD+3wcY/yvMOAiDXVzMGccY
Tsj0i5Sat6cFcw5y2SIYdwUWG44t8ATCBQqm4A6Sa/RudHOWsg+H6HcncU6RMUbYsiDi5rUyRFuv
iPcM0mWvBnRph6DsLwt2q/fUziNj1cwhzljfiPbjNB/+bgUhz8Y+7znW0jn7Gf3ftJwRrB2+IOKh
lWZOiuYMTU8rTBCc0crq7SfbM+PBTfYZ04Arm/zSyhvtJZlDqHOT0i0WMhMGduXjPnHzObK6qGqL
mwKnx2JjzBXBzkJM3wO3XZAU7b2q+/RrCURhcoeoCP1Fj0r3Q1Vxh5DAGNitG09maFKPtgjVjkXU
BpteDatfodMR8BlSERmQos9x3N0+mrvz5phuTbT+R6XO4d340riMkOG6V8LXc1lpjvr2jTn2u99H
gCOGgnIufIdocGcfE46DonqYaJNBvgC5L9deN4eKlw39opUZTx79Dif8hTSHokq1DyOvGkxSi7hC
G8h9YOBs33mkS5pkmJPP6HULOGD6L89GFPcA36P/sMkK+uAOX9uYMZWcNDQHKRGNT6m9yhhHgdX2
HYrmWJPPVVh11qonxA+ecJSDjalQ8U9YrT/CAGvqGnufgzq0mV172G1bPGOmcy0AX/82arMYvtFh
4r0IpmSyUAwrvUhLUFyrFmErAWn8LBzK927EqqDWgCxIeaM2qNwXUnfGZz815Sup51Trpq4SsGtQ
TC3qyUM04Nt+D9cXsC+5Yc4wpNssLUT1jUKcGDkoeXF5AYvR3rFqzKZWXNMCY1ZOJT6fcvuF8AuZ
3Bg2bjxyGTz5EdcND5chrwPj30zGtRaHRCLJOHTeNb2X2doXAVUCB6DlrVYQFs+xNsrWXlDQQ+Lv
g1hvGoFO3hKDcQnG5szuojR3CEL9GTw/Udj2LYwcixgDLYkuVkxjo666ol/Wgy0erXzwcjqdxPZS
ie7lgri16lum0ACdr3vWtMJEnaekbyXmfRFllLC60NJ1WjsTFLDIqjM8xFK1OauD7KAQ2utpuoiy
qnnEXky8gBR1bLpjrfk3wBpIN+B3z9HQyDpcV01a/mIzoGEaapaf8rbAl7HgVnG9wNZmTWtLQ6VG
M4lFzW0ArTduTk8TdwCCMr5oKLe0o7U6sl91Ei9YJfGNN9cjzoRg5zM/+11d5OhO+zyNyFctbUHG
Deah59JTUGC2Ua/Hlz3t9hdbH4yWS42ayDUCMXDXiVpEPwnGwB6M2YfP7aojAEB7piaGL2NAws+x
MwEldF9UXkTbgQ2mJDyia16mCKPGJnWITuO8TnL9QE+25/7KObMjGrNkWTY4g75FKagNnqDQ7/2m
Hz8gB6bVwgxS/AmEGJbpm0/xcKvRvGtvkK9p8StJAJHxmGgEwjErVMtYEmZGST/3SU0pi8Fy7d4i
REQM0b2YsJO4srdI+uJbu0pfMlryNAcyrX1EjsCiYjAlwivMeXaxdJIyAGreSM9xITsNH15i8Keb
EbAHXrY3EOnCMcvZyTryEsJoveAlpzH1XlNSVBN437Ycs7uqqWy8U1FSPXjYtZQrpdDmJc+T2Wvp
9wNWwrHzgYIsNa9u+49In8bvjlFav1KfdvimL01x5aPmgAqSOSG4QrMiyu5/RTT/FNHYnIj/86n7
//wP+TNBdcT5nf+ZfynyjH+gx4JDA4hZcBAUHMr/qcgzxD8AbZHwDfluzgCbEUH/pvxKBDaAuDiw
41OAxsU/9C/3Alo9FGaa5Viwg03kXl86eB8cu4kYQheHSAegrgZOFgXN4bE7tJSEJEuJ908q+rr3
NbHiUtls/nghJ1R4hzId/rXQoPgfxjHABKnHmL+gjnO9oWXpyjgpXzFOD1ub5imagZbNlbpeekYK
d3ib2A9owCNicZIOKhVrlgX+AT4ZJrtMEcRa7lBSvHIGYHaYo5sLuh7RmaHmf9X/F939ayh7fjzY
U/g/joYaYVmAesrnWIE4e6upTS98pQgeP3+DR6yx/TBgcIikgtvnoPRjev35RJrgjk6wKCkAsVPc
ZbYHikHvlepBV5RyESR5/ttr0i5wzVY31oNmt2uW8ewV0L+9NrUpOQPrPPGGmbvAOsHFMXuOI91A
WfS44vl7qE5S3dVtMlXyuql/+C0BBp8//MmxMNdYlo29BqTT4bMTIgD3OeqxDgrHpoLdt4+FHVvL
0E6Uf8mK/zOW88RcxWUmILtCXoUcPP/3f0wdbNDcJ/uC3PIa1JFWOd6jsHy5qpBcX1tdl9/Fk1WS
99EMi77S6HKXKs2RMCMAqFMijjhqBxcg16PuEpX8uDYJijmDKj0x59B4MtlQ8zozhvbwbyQOq5u0
mGx1KBPZyjP8kqI5ftLPX/upUQRvgZIA2jrcVYejqFnY2gHCLNcmr4Ue02SSLEsYgvv5MPMfe/QB
MYNYzShPCEoRRxo+9EMVoei+wIk4oYSfWn8XIR38ScRXtYPyr+DD1kyHxGZdf/h86FNfFRBqibWM
BVoaeyLiHz+2bhZ91PiB6arczGDiNMLeOr6a2uvO9rRbK/JhJnARQFYoZDASK82tOcMpRXNAAAvg
+Jt//a0z62xtxilJm+X/8K37ktQc0Buslanl3RN7N9Ail+nj509+YpZLS9qmbaHE1FlYDkdRAqPP
CEhk3deUdNsTH0WROaywiKSCU6LJ9/zz8xFPzCbmq4Y5joejaHQ0ogcJgDgunzCIqkIXWWG26hB2
Lr8+isOJSWNLddCgHi2TvY45C9WISXiHAH89JRW9FxKq/4tRiHSgljZvbHOZ7c81Yko7XRuoHdHK
Kro7DUzSSpZTeQYgeGLZw3UEUWSGpiKkPfrKFX3SkgJggrtPeNACOvPeqOS0cBX76w9EyiakdPZm
zfhr0eP0WggFYxpt09Fb4ovySK7hXv75a5tfy9GXjreXowsTDnXw8bKlDlWaNmrDKLUAy6Gi1yNU
Y0V2zZKEnAesOBjjDdoFgXNmwTzxKsFCcnXl2UhKPF7KpFUlpYK13SWjMEDEUKfrduI2iRdYObNZ
zZvR8UPqFuVSaamqrR1jH+0UPc3AVu52RAKiDoaCBU8kUP2WlDz9oqzR9X3+Wk98WaDr8GXYnHjY
FY4WUMvJJSyXhgvQaCAaqdMa2lV0Lv7g1CukbIvimna2iRP3cM7rIqUe2ZPJZ2Wdsc0BBKzbJq1u
+rY1znzEp+aJBasIYTdbsHocfeCbad+JXqF4owp/5/hS36Vq228cFperyMBPritx8lhNiKfUwlTP
DH/qSYHMAyDHNUJJ/OhJc7CUGcI/1pB0llYoZnItnKq5RtlS/BeTxbIcaREBgrvGOjpsZMCpgC3h
yjCq/nbwsm+0cJF+VtOH8KIr6dPj+epcsVUOSZpAFi3Ufa3/z5WrzVghZUenr/dSg/aOp1+i8LVW
Xx9FYoaZzyczTNE4nCsDOU6tR+CfG2oF8qS60dcYn+2rz0f5+3fCEC4s0llZhzEbHI1iUbyeUJOb
bpWX4iEiVvBnS/7WLxKGpjMXmNmBdfRVw4cEaqiDHQBAbB/NCT0O6GhJbjCcDW3cf/gRWzS3eEKp
tHTWLarXlphMSeENDWRnwO/gfyURvezVZqmYXfg2efxbqF0gPsUR3ZkKMtyh+QjB3k3roS/tmmZH
m1JpNtL0O/UWylMqIvhunTtVeD1yvY+XetP1hksqWPnLCeDgLKjLkeEOrhGhEcHi1qMHZYREMyqp
lJpDM03AQoXWOzTg5gNpo3pLNT96yWUvTIzo/NX8vbroLy0tMx9Bs3GkBx6V1WufP/h7oEwtYjss
rVcOMjMeEa3KhYcuIUaoRAEX4y79E9qIWAAWrWENhGih8pJn8M/z+z1cVTk0mOiO4BqDsrTmufDH
QS0Z0OAFvjrzzvDOp23xRvKnt/vyhNI0QAJ8kdxVreNdIi4C8lHxrLkkyY6XkaFnW1k45EamSX1u
Qp14HoOrk6NSdeFTPJpPJLmoFSmyJlqINNmg2RUI00cMsCmgbevMBnHimGtrbH0c5fnouT0e7RBz
IRGeFReozC7sn31rARWMk8K5I0qjx+NaUppf2E7q4ZBQ4TNGUh9/ERkLm2+Io/vScpozr3p/sj7+
QTHvwF9gi6SxeHSnawvDbHKOuBRq9eSiKfChLzwjtLZK5GQwBbNEXhNwx2sxrMiWi570v5u6Ew41
2mJClu2HFiBf2m3cwwAFefflINXxzHL592bO7z0HYnAlJKvUOFqfAaXlYDg5sXhlqr/XpTYQlaZY
H1z69d/9qIkbP4ja31+fhhz+uY0YpKvoztGvZQdJqAY5LfgCBiHi1tZcpqCdtlMTKzefD3Xq+QBk
OCp1KUfqc9T8n59VrEUR9yt4jFbARVaVE0Qfe7ivwvz3aEU35BFMZ97oiUVbmxndBF9xASHS+3BE
8ABWGvlzuaTty20NCeM54f+4mEBafi33Ya6Z2LMLEvMqh4mZ9XE4VkayNYewmmO6VqBr6xXaB71R
XCnldC5G49RjMYKOl4fiHN/a4VCS3W7qQJK6E2H3WztVmR0JN7eGPvbnP9nJkZiL6DP5fhzzaNfr
p3QkkYN7lDnC0UEyOysMITBipSS798xgp5ZdZ44EsAnZm5fGw8eCJu9YmceC1BMIcz0O5kSeZyPe
P3+kE6NA0uA+hXmW8/nxRYdQF63TapanoNTS2xg+ILGAwJC+/jC6znM4WBoRLThHS44D86FGwUhR
kLLGLgt040qEg7r9+sNwKuFQMqeN4Lg+fGUsZFTAkFK4VlN395CAx6VfOvqZD3deeI6WT53rNCF+
FJWp3R49i9Wr0EyJP8M4hSKsM9MPT2vvkG5e5QqllM8f6cSUYxUy5p1XsnscuyyjiVznwWAwNhjj
FVeVXDsqwsQq0L9e2aKUyuUdSLYkWEo7WpAGU4HE2UNxIfNRXtXTIFFX192Z6+6Jt2cgbOGCxllu
/pIOfyMkzn4eTdxlZKLaW6lU7W5IB/OhxIC+8I1eP1Ms3a80Rz8XFTToM8w8nm825f+5zg7YKuiy
caVQi4xWrZ3FOsmeZnOhUJC+nwpt+kXUvfagjTGB453fdtuev2/z+e946rHxws+eXIpe3PYP/wr4
JYPnzfRdwIgT7ST6dXak6M9NQ0929Jr+zKdwajxWDhVGoI625/jYkfKNeMnEU/sVed2V1MXawSL3
1ExkX7NgK/efP9+JeUpHRMUKrFKbISvs8Pno6FMM39eJlRpIZutoS+KEkFfb4vW/GInqGcsJYYwU
pQ9HCiNsBXZCZ7BRA7TRlmYtnKjLLpO2679curCptu3FVvp+HT4cCjaZohGeS61XNe9qI7OfFb+c
roUkiuXzh5p//qNJysblOGAZ5viQ48XeCnQn0j1GQq4d37ErPEjCgWERVzRpAltgZQWYuSXP4Fx6
wYkNgBIXNS6DKr9NTfvwGatm6GOaK5bbBYN8Yi/yXD0JpjPT48R0BH3BlkW1hDupPPrqKWk4UoGC
4Upcna7EqmVDRXJ9Lfhde/3XF2jqFyyWFBCkZhzXMEpj4mKms2bOaGj2AiiQVkAc/QiTcFVQTTkz
TU69QjotcyeRlhftvMNXSGa5Ml/pLJgu5fAt8W2sLgDIznzRp0ax2bxUVnqqacebG4etpNAz5n0y
BU+xJ9pVH529G5wchCgBEotp3yE7PHyU1PPyuvS4h+bIda8FPNubCh3i6vPZfmqxoOpPdZWngUVw
NOeyHPeZUkrLHbnNbsxQmBdDaUZLTPPKmf3z5AOxCBJmAfyAPefwgbDlIhGqONDj8UGL5A/OVdQq
1ply8fwHH3++nOKp7dCNo8Z6dNolIyPmXMsMGICqb/3K8ldIv/N1Z0zTri+BkmO7varUvRdAnK2Q
nBid0xvHA/atOf3n8Bl98GV+q3Z8wmmsPidF7f8IW0e/zcBKf/kKITn2zLkgLPX2X5cWNcJ6PNYW
x8VOjotaCbuHIG+TzWB0/peXRIai/Q5NxeJ6dHys70sdCpc1UbEmuizAG0pYMvQj60eoDHbjdnOx
XAKpomW4/nx6/r0Yk9iyjy9lI+SdHn3PaPwnocjawHRseZuYS/ADKDb5xB0UiENAesGK0164nEad
Ls7nY//9aXAh5ABGm4YuOj2iw9/SydDBp9wu3IaQzcV8Mds2GC92I5CpM0P9/Wmg2eUwYnAjtOEV
HX3rnicrC9SAQZm1te/irG92XoNL8vMHOjEKp3EEARR0+eaPly2KrAU0Ph7IHHEUW6OlLPhbzokO
To5CF3M+FPCt76swf9SoJG5aFmaO43oC+1+U6YxbT9Uvr1vIdGY9Nn13ru3HTRRL5KmhFbDgiVJR
V0bTOZhPsVDVtTntPn9t84Z4uKIwlG5SVZ+z6f4qG42B3qc9dXJXT+vw0W9b+W0MmvaHjxf9njU6
WHWBrn15I2NQmpJsZnOOknW0jHnImBK/GihyokF8G0YY91mn+O+fP9qJ34pjBpIUApvgd9r64RTX
QHHDIJqYEVyj1/U0mkuaQv8KPv+PYoLTo7Akc33iznc8SpELROgIEd0qi7wVPxsShjSZlp8/y4nP
lQVqvprNndW/YvtAxitB3Oh4YMFxryhbTqi0JaQkafRnlt4TZTtWQy6CNkcaTtjHKXw9XTM8iszx
0iaugwwbNVspdtzWgOIcbTewA3wPe1OsapBNyx7x4i+uqjDay8GsNokSJCtRWf23qM50EJdnYwJP
vXEEU4L9jyI9nobD37US+WgOnJdxYbXp1sxtlb8kPLdq/X2S5C3wPVDwoV3Kyzwcxa88L3RivkEk
rOIFAG12ESPIzhcJrNUFG2R45ic+8VgmzWyI7vPLp2p8OOAoG8cvSn7iwhfqdQ+Lch1Y0XimoXJq
FA5Dc0GBWxvx1Iej6HjF2ykkmym2U+OJP+O19YBIfz5bTxSj54UYTTK9bWpY2tExfGDKjFYzdzHy
wrxOIyl2AubPQ1018ENsCK8vKYE6gEAyiD6IIX9NcQBqu++i+hrTcnpmlTvx+VBpmJVi1J4o8R5N
mbGSVjwH9bo+l8tvZB+EG+wMzYPZTPqZTf3EUGw+1O7m5WBmZx2+YCKpfbwJaDuitAluU7LIr8SY
1Ot+8qozDZNTQ1GGQoqCSpAr1dFQBmSLf7bgylyW71JkxGNH5CN1HUEbZ7bXE5+DNZ/TKQZyKKPM
cfhYhLaMHkIYqhuaV23LaYhuAqjFsDiEsq7H8FyD9sQ8pWdKoZU1b74WHv1ijskNRGqpSVXegzcK
5mgr1PEc1O/4DfLOLC7cuJIoXlBnPXqqvrHKxq4YZWxpBJWgT5aq9MPHKFG+qiEk2Fyd1QmU+/mp
gPcdvkAx0var44SGN1079P5qtBrqpjjzM2nH720ehlIw7EV6CwINzuEwWVNPHb7TWYaJiza1NnEb
uQbc9QlcX1vZq8lBhg041iU2cI2p4GlSQbP71TIlzO3zZeDvt8vfwhY/E7j5ro4rKHoydhMq91lO
kGDm9k2dbR5URe7gmfp8qL8fm2IQE1Pnt6QoJI9/SIHPG7zyrKgqogtHBPVlrWO6/foo9BpotO47
7ObRicJIEvIT+fTdshbDm2aN9UtpZq9fHoQpKUykppwxmZmHv+BYtgGYapUoTQeNPwyLemFaoB2+
OMo8P5geGrdvCk/iaHsTRd9kQ88Liw2JWYpz7aWVYTE+M4p5vG5QEoQpwkZDxAHNk/18/ePArNcd
4V5GjIMGsfPPHEXjW5fiVIGOZuPH0O3ioymc4SkuPOeH0WvlDyPMI/pifdQSRIZ8rXM9ONOVW+b2
eMeCZ5VkByb2RdINqv2IN7WIFyIr7GoDJknZ+VNe+Fs7LJo7MEv2sABFYBQ7zsDZVZZhHXDF0Bk/
xyRWplXoj8o2g3GhLZVpxMqQ8anUFMdUvV4NaWW3y0rvyysCBMvCLUXQfDewLXgrKMc4p8n9JGSI
PURuE1Iyf9SAX/DLdmlkLgYdz+86U5MY5HAicepu4W+rYoFPXsfy7LQxWCZ7fO7IEGoXjZVbtxDE
QY0kcRbp6yStJrxK6jhVO6xxJRbuPE1fcgIOHiQkiBEqwBRep1VpPKqy0X4UvW7ilE9KvGh1oqXp
ZuDo4q2kNTTXHAjit1425bAm/9vU1pUzaM51GXmse0Go59EOn3eiL0g8Mv2NB7G4WBtyAF9Phgox
cAqsblLJBpHJZRFZQbcBWKb4T/jJBuBNYobp4JFKLtOBRv6SBICUVDV8a9ABFaUqwHiV/Y9CLbRn
g3CJbhEHnlPiwsmcR9MaRL0DQzH9DAyc9G7tDK2+YHmr7kkZie/MrgLDWHtD+sqxBUtyH1W5B+PO
MoXbxIVdLgC+9ioRb0l5rSuGiRM6A45OPEf8rPK/M8+bTmxrJdYrtOKybNdTE3XVsnM8lv8IVXOy
bNIp5mBAgi8Oo7zvsZCpRam4WPjFO/wA/bnzoMNtfdI74NTbOXl7pW2VvzJMf941yqopXqSGYjz6
KpEyKz2NvBe7HDtva4Ox/mZ3ACMKLzZ20dg6wBRNAhFH0r4NZHNA6A3jbVQ88UwJv4ZuBKsVWKPR
9NXCm4yIFlBYEghuRB05RMjS0mFTU9n4BRwzxraazlz5UAIYZBGslHf2tvg1Vj2nWERtOWeBIPkY
Fo4T9N8qq5uKZYk9ClK1Xc6GcYiC2HG1uTzG7XeGrPmd/dzVeYQDnn/+Z9cNcNpJHxmuMkdWNYY3
J9ri90k8l6kX8XNHlebMWb/Dr2ZI7Pe+QdmzigYVihbM8+BloNiQQbwXmNQQ2pCBp+YV1nQN0Fbm
JllhkpYQFW2wol0xXVUyTIdbdBTiR1CFwGigJVrluolF06zyRqBwMEuSQq8ieG39rVVXhvFI+Be+
GyEBZCNqThp/kZlRaiwT4fTESgLTzO7RSdTfAfhIdYN1ItTR4+CE/R4ZtZpeh0ShdHg6q/i1MiWA
DH/A0wV7MxxfkpqgPbCWMQkhb+WkTGsNkB+oToF5alugPCQNh17W9woPfM7kGBPWhybrNBhnRUA0
y9BVr3DniarT8JG5Du9iBwtfhoj6ahleFFarT8tGA8AE4jcxe1c1OT6j1wGT6aqYPfol9sxQEo1W
NYgoSHboriyylLRtFLbZFeE2aeXCHuXHmxLzLU2F+sD6X78VTUq3RGIZIr6tK2b5UlF8L7oRepYB
+MBZ4YsjXcLoKwgRvtM3t9EYwaQZoJ34LtJR/ksLY8dzEMb+XTeKsCHmU59a16dFnVD3BgbnKn1l
fSROvvZNO/mhhaZ/F3sleIyQMMNxgx+Kd+KrESTUkesBtD0vILCgnGTuQ30YSm/V+KFxi8+NVIUm
mfp84Yw6mZNTODr4vxH7+tvUrpPRXw1N0eo76qIJGbuTk/WPI5TDe1+DBOPaQSUxrYETnF13jfbm
weB/q1qWgotWswbjhxAZV+Fd5xm0OgvpQN/g++0XfVbp3xWt6zLW/5BARBSfkNjq0YrvqKcxN0uj
wowXW4rgZWtyjvl1kvo+tIHFI7KIW7nRa243bpmQOrDCjDneVM4EnsbqOI4uACyVw6okdwrInlc8
hpNNfCVCONu6EEHb/UbCNcEmC43+IR4H1BovbYbTbFc2lfmUpsuiqMRFqxrpBzyiYnS9gAA2XOwg
ujLHw64xN5r0FZ9GTcAt93nwtSRvGK4DICVcdIYWXxjBzJIrM13urAbK8zJTS/UNbkhpLiNllO9K
gHKf5xuS34Xp4YX2rUEf1jXF7olVxkTZG+bd+ENx8uAJMAoQ/N4guW7l80FRC08SQCLTVERM4DSB
I4j02P42hXTN7RZm0hJJvndhKER5kbYq+dtNn/jHlSVE8R72bd5uJFqcbCnMkrvHlLbhDohgH4Bd
TGuKs0RYzfkBYK7Js3XSwe0HL96UfRzeN1oIWJEtDBhJI4EudU7pPEiVfDd+SIG1FfPdBMUHzJW2
Mlny7osh1Oao17YgDSw3FL59oqXgmqiachkPRUfY6QTHc2tFgXM/ed1AaG1cwhFJhuqmbWwzwIY4
QbNEB+8syrwWd0z0aZjDYa38p2YE8FlNqvjdzTig8ruuiafwbidPw+AH4NizPwDcQbWB8S3VWw1Z
bLSqsZiYb0MimmTDtLabW7U1Q9YOjVl6rQs8vqjgRSC+hWbN2hcK0QJWDT1TvNZ6PIwrs1XacqOT
ucVXCIsoIgVDH7VvjtNb+kaJvUDfceXJW9AdkENIPQKpvvai2u8XipP0P6qi6dvbMWoNgsE8D4fz
kAYmnJ1k6LSVB62RfYkid/adRCXj4/ND5F/XCG2+oqEVoInPde247WXEcc1yPuJjGPuc1CwAorHp
x7e26P27z4c67q9wWp2bK/OlBeE/nYfDs7diaOhGDNyfNipT9iUhlqIymOtm4wzrSnjtBRmbOv7Y
cVrVdZutPh//5KMiWqDANwshjzUEfawGcZDWXGPCyVmXjWU8lZ4BfTSpyjNtj79uTDwq3Xiu9ODk
gXwcXTOCOMv1USJLzj0awAqW4U1ZNMMXSxS8UEm1ScX8Q3sFsdvRCxVqRiYkO5dOQv0qsjl9ta3Z
IJqCo/f5uzvx26HnnOsFyJjoNhxVQyZVJlMzId9NoG9RziYeBPof5CAJo+OGhSxcR1MRXAPLLS5I
DJA/Px//1AvdN3OQPOgUgI7GLyPFzjjCISmXXrkZR69Y9RZt1M9HOTVDsL1QtcA6hATp6H5ftOnE
TaqH8V+BuDYHhZwzm4PF2HvO/2XvzJbzNrKs+yoVdQ8H5uGib4Bv4CyJpCSKNwhKlDADmYkEEsAb
1XPUi/UCXdW/Lf9djurrcjgY4ZDFbwCQmWefffb6t+8QxHmaGXQgsFL9oURUGvid6mOsHVVSHze6
ArfhGMTf//UH+uPXtr8Kcw3sbKhLzk+VuxPtbCoUp5TMsiF1waYczFLrP/na/qiLOPtICGZ4/mUE
dh/d/a07p6pi3AcFL2ONrXlH/R0d66CbMxzQAlrUKOK7ZVwmThrzcheSc3ocVuDIaYDZhMnteUZo
LgB2Wkn/J82Q/RH4bQfG452hsmOKoBnHE/LTI9KtcoTPjoPG30L7pZgD60Qurn+aco7oMTNqOg0B
1P8fLi4MK6Q1XNBYMn6q//NknQa21H2lc/ps7AYO8Uvp/cl69v+7uLQgwMCwltE2++lVlmYympWT
hOq+i09jZz7bNnl2//oO+qPEwGwqg2DMUDN1xMf56dKOWxUXIfsD/v0kLbUzPfVg0FNnbKIPhMou
v36o/wD8/opB8zdf/R8Afg/D9PrS/xZK8/YXfh2B90BCMJLHg7wLZL8dgXedX2LsRnQbkHPfvFT/
MwLvur8Ao2Gr3efSXAzs3CD/GIGHS4E5BJ9L8ja3jgng35mBfwu/+t1jhgeQ7jMtiR1bgdj70/Ls
x0RCbZoTkdqmkPjEWeI4LyTRTuom7rsi+l7YRpGRqfttFOrZ16R4r2Br+44EfDIzbLIgh/wU2kvS
UDt3XewAj/ApBhLq8K2tslx4nnbvvEWuvXtifmQq05oejk9McUDa90XTyQneZEWZeCDOKBzr22nA
93VA2vCIOd2pXuIwWVVPuuk62EPUnCSLUYlHf9yTJ/OyXptTPKz9qE8Gq1UTXUSN8uBijC2pzm3o
leER81jiZ/2yAYGqEpHYwzkeQjDsxDQtFZnBwUr7leRtLFnE4zV1dNWEVjGRVZ6vLmCAQpKBfWj3
a3llSRFAvu0Z6r0dAkCcpxWOqQNjB5JvdYqocoLU2QirIqWImB5C/RSDpkPdk5+4+VM3ZNGgHLZ8
7hBNbpHQt3IoNpnGgVnpL0KGbcQPbwD8efC2gGh4ytwikl/raSvlXVhA6yOylnqozyCzMfAvCeyf
VNqzmhICK2OxpZG/xPGlHuu4+bEOfk8GdeUWyXSNx3hqjpYpyedb3ZaqkOVq+Jw7e4xMrKz5ssTW
rckrtxeozyi87yc5U3AviT89cLmC6eMI7sO7lpbfELRS9xMw3S6eqoNsNpLOXbkQ3DgVY0jEf2/p
U1NshrfnthsmBxaijaZoT7xPoGl7ZyJWqj023MDiAN+XcSFNhmZ/1dljwenW4X8sciyAmcxJwcmi
ta4Y8mm8YroKQmN/ju2ZMtyv90GjKnCE9k7V1rHQ4e4n69EkwAN7mtKEA9s63rOoDCk2aaI3PrAj
Vz5lNPdb8tlhhCciglRHOyrDo1xrN8sNlkOPW44MsnyRZZx2bc7kOTtFOxNGKtwpfheKhhj4jOwY
TqYNiS6v5q1+jv5RTL9V1oVppPdki6EgZWdmMJP6PNmAeVyyNqNmnefG5OC+tRqgW7wV+UshPPeA
8cfDUbTLAOpNEnBqis7D9iYVDD4iNSeFHAlh7cgwPBNNi7RA3FqJ3BuMr/6kWvoZb0pEwUkMVcIT
9pSaN7XCgS/8nid2+cRdy9do3pSN6k3lwFun36my4Ve7bzpIPecKFt+bPpJMniBtxcjxOACEPBtr
7vxDUSv93O8CCxWQ/7zZJvokftVfGFq5aRUpOBdx1AJwIJ9/itJRMJqXjowlmUM5hWyM25u6074p
PWToovpArva2A9UwAZiRplYnigaRCKo9epHepSPQC+qpfdOTxFoStCvedKaehNUB0SOcv8g3JSqy
1xZVipy94UbtYlVkgjZ+Xsg1QMQafbJp3kFYjwk3EwX0AcImOolYvcRjf6XDKpxOLFWrd6gZOtMP
A+Sx9rYv9EDAlSEJLckK0QcWyRBh7dekcZEXZCBP4MvePuuG2LF7KIqaFHNLGoLQeADXbZmIjPal
f1t4PKZOOrqKlqWXu0BLECWD4uwmYxk53KWNTaSUb2xHYTqIYZAwbocnCqSoDK8htPj6Er+UHG/B
sMbWNc9tGV0Zf0CBRCqUi4KrOqC4W65NzGqm4xlkCmvkPBTfOPaWsPpIjaNKMODDMjLwHetzH8+1
u4L6FIrWZupay4oOXPok035NsGZuzWVfQ20gmKHwlF1fJKYOC5poY/CuKjpkUV1E/kdjz1F7U4yF
753dcFbqLNqJUdfuyZUzCxmJfz1ptVnpbGtpP2AgLSmAr92pgrhH1pb+XI8cP+F+uGK676vQEZdl
OVJ4hzww5QOBZZ5iQ2oR5RevAjjiEdVRcfU1oZ9tAd316GJI9e6LbrSjDGlLfwDWF1SZouHfUh9Z
9XJOVpHnMJVMd5fP0o0PPckuLzHCiDqRNg871MXtcDdSHRC4FG5NjSKy35J2FQxulkSjlNlowr69
DaTBVFnTOd7TyIF1ovC3zR0608ZmOgKph0NNvsM7lPacWpNQGhgea5m/J+aEHPA6Gcx6OfiK3HI7
1PL7iAb0FPbbtgJDqaNbiNfiFpCz3G8N274i9ihgNLGyUaG3JicrrzTjZl9W4cjuObDvuofcYVE5
RdYQFicwo2FbZLWY1/K0rXp+IaRLvJJPHEMFVa4MT/XUE0Wc1wn8FIoWB8B1aOAHtMVIBpyb+/aV
AQGvDkQYx0RQNd2Yy3T0LEwNRLYnO5m3C9/QVAHIyahwritPrvBWo8A8M00bMs2mSGuEJi5UQvB/
pFlV57aANBoLIDErUdJX5NXukfLbJruUlMf5otHQ5U+YjIPnRZSFVVPjRkIe48jRBAsPltou7LHV
230I3zwEle5553mqwuGKG2qZDjJZQkj2yoQIYFJUuyhfvoZ5K2N453q9ctt8b+woF/y1x8goalaP
X6Hw8vtWbgO/sjPtXZLgxsRVvfYv3TSKR2OhzByXOcyBFoVu1XvM8xXcYxg8nPXjGpZk9oqxyq2L
fHTdd37oL2jgkhjId23ZbMNlvWs6GYeP8gMriffFG0jRv0AJqr4HXGW+UCLI3KeZUe3pY0+UAsn+
YT2QI2iBsbxCv5jtcx/NMNx7HaFEN0lHNQzGNHCOmnl2YX1YAuHp16rHVAtHS0dk1xg72W5zVblf
S7kUD9LzSY23Ssf+lkNQ6rKqnYgvHgbZTUc6hdG9O3uwxHOjon3jK9VjaBz7VfnTRNB2WexTira3
fYN96rDMBl0HBHdsEUzLqI9emoX+aMo5DpkSmLV3TUBCwxUe1x4CPacYc0QMci+Dji8iDUnkB7Bb
+fNtWThjyXUT9kfVa4dQzmHnSxQ1TS86loIOiJEFOng/jxXLsQZPz4TxJr92qsC8mtulfiEyXl8h
Y5Wfrbkf7p0yXF2E2IZOTyuG+bYa0N3wA+2EMz8pwv4ICg08WM8OeznC9fsxB0F5M0Y6/0H/wsYx
VPrivM5ecA5bm/l1VW1GpkNcKPdSW6B0DIBWh+6bzD/ZlRl/oDMP+WepasabpS265UhCY+l+WVq3
mx+HcO/KZEU59dHZrZRjH6x2l3j+zUIRpz7mUEyVGH4Z3XJ/krySWQaVxYdiBs0dOq4E7IEjQvwu
2+8c2FHO6s8iFX4uTvFp4z7HMs0YH/LDz6N8+wTLTGxflEa0vq99T8TnrbGWI9NW27FhJvdPKu6f
VbD99RAQ0Tj2FyRV5PfFMKF5NZsCwfPDWnwI2W8zvuPp6NTAFQpL0z5ZALK4EBuOIDrnP/Gn/1zv
8+r7oCnOL1hJGBZ/KrK2RhKj5hAntAxEsyT06eiD96+/KTrf/yqN/KWfuvdDhV3lv/661/O/FUyo
3yLPwfqHQTYOKDp//xFrLfpyYTFPrdkPM7GG0mcNtt1j0czDy//ltfDR7FxUtOGf1KncQQOn9xKm
E4eugy6s7rM0OzlK1fgh//VrvUldP3+wPSIC1x1DOr79k5BhESSwgUim8UePIQtX7F2p6eztQkmp
s063+1RJbB2IPJdX2Pfoz8QRbCZP0qMRBeuCif3PyyL1i2j79WqzhPqz0dQ/XuHdw0TWABMvFO0/
C7pzUXhDY/jy6yEejtNctRe+Veent6/iPxLLX/eJq/89Z/D+738T09e2ktP3v7z+/W/d8E296F//
a/oLlXPxO4zn/rv+Ib44v2AaRXWhO4LPhifwn/mDJAnuWdu/wQX/j/gS/IL2xzgHTXgi5zAR/j/x
xXI8sKAcD1krUSWZBvq31Be80L9fl7hXwtjzMdzv/xCd87MPaI5xMFtLQs1KyGd+SIoVc8M4VasY
fgz2iFIygtrsU6Bu0H3o8zr5AR+l+4XQIgJZge0UBcVogjKM0ER2Ua7CEsQmKRYYpcAyHfDKb9WZ
qbfovV9U8iWcpuKB8FwLBz0ZsdGREmTa0lq1JZmwOabflE3dvgwCBBCMExyd0topOetsA0Ekh4IU
0xvakZzQ5mSaC1LFF/ezBZ4br/fQtsgCxVAcB8+mWxjmhY+PY142C77VpspL8nk10cJlh1UbmFD4
jdbf8oUvXcfXA2EQVrr0Q/uaK7ae0wym63ayd8AV7oaWU8IWqavBo2HB4Em47ZwIM0AgW8lET42S
+cfKq/pvgR9s08UcxPg9aaYnTmqPun0cBwNyHfv7tIcqWP3z5G9reCCH1T3b2tXkKa+iP6kF82Oa
YNR9sOhuwiLUSSQJkDDys/QSJeCZ1XIXUu2An9ojSFzTqsR6JEGUnQemE9rM1Qv0cVZF82R6F/KM
39QLMstWtc+xj/56mF3F60Tt7P9Y7WZ717kr+SiCJt79AlXZv9CoVD/A+FlklzbVvFxKAVrqwspt
+G3JKguUH3uKNU5+nyK41ipwTxCKW74Rt54e7KW3iRAPLfsRCEHwDEoGBHvd6PhTMGPHOONv8j4N
8Jm/Nay+GvfMYl9vqq2/A1qfP83eslsEVL6NABBC90OJMv4aTTO1RlUVyAeoQYRKYZtByJqEt9IP
mQdVw8+Y0IoYbXfCD6XO5c5h6H0rv2SoIsCY1lSm0rcNhHcn9REZk0M3UNof5xwQWtjZQI7mLrCe
pV7WO7sOoy0/47Qq+4tQCQw5TP7XV3QgE/g4s73aOLkKiyp/nLaC01pLxzit3WJmA4iINWzBc6EU
fsgx9SD3+GA+7RvZLbius0USNnentIuyMts+P+OE2uRTrxLlQU4LGnPJGX5vnuHFW4Pn1fX5nImv
nOo4NNyM11tNBXBj01reLtFGBpCXrrQm3rFEZEvafkC2ko07XInYIm6knmkJZERaROOBYqOxby18
4e6T1/t+8bB5RM5kDBj6QTZSoJsDB8vW/ji3VJrZ3Ltl/gyTo+o+TZKj+53N7I24nhi3CBD4q6S9
RtpqNjcVE06mrxv1UX3fRv1cnhbA5P693blAOEsj6MfZRLSbOyGmaL4WhG3LA80J9Lg0TyyLlWCK
jXc042rsB196hNm7NUDVlJkO9a7mIvIy5G3WFUG/XvCltcxWHKdOOuOhBxf4tfM7UR4oAfrwC2jS
0oX+Y9pPSMjh3kJXC0WhBfZ3U90ag/kagZNEOrAzyipHXzroud99QBvxrYHXCECv83yfwPBhsd4l
FhBmjvLC1yeVl970Qpj+9pDXVYRyE8Z1dVha6Aa3oA39/BjOWCPu7R7AYtYOsf+BhI+4OYHunj+E
i+u2XPeSRSlwPVPzcQJzU+WUuT8Kl2xGN595mivCy01aeVxSlEMzTECALfeB/anuHoK6qu6rRrlL
1pDOdGFWO+4RI+Zipr7RwZafiCMMPjTjOn6jNzM9ARYR36qotqcTLVHztSkYoaxTnG2dAEJSlcsX
Bh/wcyBzdzUQU8TyAyO+yhDBiBieUthE1hECDRabBEKroKG04FFrp17nmV4rvixrsg3UAJTdjmdQ
ru+4B0b/XE0+NVUj/e6W4ee1OlghJoesL1zctcnUDu90HCQNDlUhk/WHK8quOddTHGOmK/Ilzua4
JWAJHmkszjNJ11eYp5Gt+T79/K7Bd/wxdCEtHBcm4a3dXRO+b5swQnilGgSJllieTW1TVU9azt6X
Nlpd/gxB54sf1iHB7WsvinQI21HeS7sUN8GG0yNznC4k9WZwex/ZeysThrSb/hPweWKrnblUVjq5
lfnSF8ANLB2q8VCSCLfeOqJo7kAT5T+Gkfwc/HjF9jjA/TRn6XDjXYTejKkH3GZhpwFpVI/MY+1U
zQWwe6rYczBmRRghMt+ZBVwDbx7OnpwSnUaI+nBq2pFmR1nriuDToIi4OXpUsN28BMa9zEU7H5sc
s/Rx7uL1Q9lB+5HMAtXHsqlx8SV68Li5fMsuyH7PS4bRu1FIQhkW4Bq7TvpxAU9IUvkazRVgTU9j
6FtcEumsMWF7XljP0tybQPrRD9H8tAb7phM2fjifaKEk690KOR5rGrPsjVmEPFTCxszVbcZyMn8e
Q0gbqo3OCypwBOlXxI/u0HD9JrMm960PjClt66r+Suhu2Wdmq1nOOuIS34+uk2M9hVnycRYbOfWc
hsd33BP2cy2DkchwUQEsYHbV/cqJhm6uISzwS9ub7iupORETpqNr+Io9mey3sWc9lqNfPlE7Ja+t
25h+PwI0ZMx6BW8ikOugM3KbbLZNIk3ASPJ+mCOQwY2tJJdw+tXrhra4iwtm474n6AJdNXH7I554
K3iIeWbMwe6dEpWjEKokyF6O3U3U9gTIK7rd3xv6F8MJm0/tnwpticutiA1tHN8pwiw2TvI0J/Xw
blqaoMviZgRPh2Kn3rlFC+StZruuju5ST+8xA0l9XoQHD5RUpaBJ67yg2nSBRdhZgxx5rzSQUsyG
w8QYkuV08jDNvV0dfUFDi9y1LQZ1Drq2wXkrOKc0C6LMqUBPvDEJjsyLEXsdmMOQL/q80cHv7zYK
+y+z8rr5TH7v9sNTkcfNMFbxckSZzLubcYnDZb/3thu0EPFKipn1mWy84hH9hJor1ib5Cu6FyR3W
yPV7Z0f5dKAVKL/ku7WMAR7Lu1H5NM4YkXyFkwBLycW8jNuLp6aYCM8WRRqOLV7KbIvxfXGktcWn
yYnoOq3uGN3RthKgihcWE2B7BMzTslb1NQ1D7R5lJfMrO5ild5RqhgLNcfbVFJ3Af1uN3cOoWvmc
gJ16LTQtyAMKczeneNmrZ2lgvaZdpfqPU9mv3wexive1qXKdxZudPKooaa6kMdMLx1cUotgx6hu7
svowiBCZfB6ciEQwJepP8BSdH65atwdQcNuFsTrM6ZW03OfZtrr7ycJ0BuG7JfNoJcTqmz/qgXPZ
WCRfSRgrPq9RG7xEUwHwa5nG/qvYaHfB5VuTG+2FnK9y+lQwQxIVf+m4U24XDAh+Bii3rdPaM7rL
ejyfEGJtt4VUsQkwb9HKnO1a1NDMicowXUZ6r/gaSok1esX+zRSzmsRjYS3moivB+qR9scDm832X
CtpVE7zQbUse1r5FnIwYBb10WPJhrMSNAZtbQHIplpZiGdM1LlRr8yIOTN44D0e6t4E64gy0PrvN
zFy2DKu2OUadQugdYwYdT2oV+rtwR3Rui6HHjNTgvIZpCTI19V1tfca4br6BOrIfa1YMAQhCWxWt
2S36uNaNAie9QYs+JTrcLraNiLS0aIekYGRmtKAb4rpfj0Gwz0yTX1fRes1JlrsQwebTDDNrUZCx
qho4yxZK8YWuFWmkG4w+KCBYw+dM1YQCAtfwRU28rB93Kedj6zEfyYPJHMsXV/yV/JMkc5DOAOcs
6xD3PTBbp4GWdyy0XP3bBYm4u8BrGdKBtVpkcT+cw8+kXo7O7p8GrxTj5KGLozuI9Q1NdZEyCjF8
X1CIYQwazrsHN1Y+R9Y1YWexQq9+0dwlXSq8hc1H6Nl+XixDBTiXAg98Y3VkOcV5pONMwIw3R4iH
3hPXWbwH/BF8UTQhySSclLmzcCo+5dqdXGKsEx0ftR+Xn8qukED5NqvcrqktYb5TgQHJ6ZvcfN/s
Ovd5Sw5kRTFKXZx4XGDs0kqB1+i2Zt0xIQJbUsFACHsj/UySc30KSJEHa591rUM0QCvbsDz5i2G4
GJYkheXodmQfWxqc70Vsd6qEpqdtjDwNuL7Un1hrTmPQ7ujIqli4NIj69JwCpxP0RBblEPcFHLeu
/XVJg1AvVB3FmjRp7EN6TVs81+rOIn1KQlUZu9toqWf3VBcx9lW5WPkeUMlSdtDTijTNpIxTnaae
sKQsmp12PDZhjqNbtPT4HlpvJ+16VkFJGpmtKi4GJgvLbMlDxtPMEM71mcEI6CzLMDiA3bwu7C91
3MZItj1I0GM9r2zo4KJazuJbnkwHQiN7Lw28BV46h5nxEd/90FzlISa91GtFw5LRkEeMAC1YZYk6
C+DvomjRfDbW/dJxtD2PamKoYA2nJrmd1mFdMvywfLTGJMlrrSwxZzLa62GHXnp+ElQbbVYG4bhe
Nbkjq4vW1/NH2TaTdRahIPNwABbpXrmlnRQf7URq0qOrBuWaAU26voqWEVHSrVONB56XMkm3caWV
GC1AfLKkYBtCIq6S4Sxbbi3soDOzFu0c1xw7PRzAKWCZ0jkwfAPvmZJQ5oc5yFEH1DQzATCX7RSf
O4f+11XpjSVVTwcU+6IFaFZeuhFthIuCjXm4y02raGrFEMFu3S5n9pH9H0Iv7oKwPCbkjelLYbe0
QegI0jLWcv9TvSx9eYqdisvsBjT233PMNoLubCKBC3mRECeBIbO7Kwp/6zPbKlp5h+mLnRIzwFaf
68B05YWAy+sceYPNcGpUobwjrgwKfT0FWh2bcczFoaBA/EHMzeaco317P+jBSryrkreGj3kjxeId
0JOhvbPwTmyHZZNiB0yvqrpMmAifyEtbl+rI0BV8Ip+4oT4jb7sTH8bZtatD0zZ5cBJgqRjMSux8
OBPGBGv8kPQcBrF2SAU62ptGc2mWITLvVrHa812rh6m7xve9tB+SgQ7uY84IiMg0iCXzZQ7AfuEL
cbYtup83is2bxGsxjAJfH5fTvLLEr7S+6ivDXd1mxsX5cvKSKs8fJzFXTsxZevp1HKZfT5ISV1Gm
o5wcuaHgkC+4wt2sW8ttumm0hBjQkRE0HJncKPAaJaGo8Q2Furwgz0M4R7fVzGEm5OzIAyhIZzwy
jwDRqxGD9RRHXSevBGaJ+IDmNywH5h44hsSI5vpGeeOq2VGr1TrrtfDWI750I86h11Flxv5Wo0aJ
uXcyHHMJ2DS/su2jMR4Xw93cujwy8SSqLJRLKC6rhnbeJRv8xJ0WKBXe0xEr6/sp6p09nHMT3Tlq
POlAAK/IwJ0dUAgHjJsFO7fHV3n2ksW7sWKQOgc4h+GQiZAAl3R2PXVfh239YvoiwD0/0gbP1klx
9FXjZnXpMKE5HELRjncMMEfv7aXounSd2+mZoTZ1hjM9M0rBExUeF8X8/aHnHQ/HoQ84EpYD9zop
9+sD/qw8TvOtXvwDPh/Jldli8RgSTECgrXG0nSI/9uuxRhCsjoqGU5xVWBqGo19t7XvkAc3AbLuE
l0hveKXo84ZEOY119yVeFuyRlkn0Hbyobj1ZFLpPlYqTT8kMDASaPHdtlk9D9My8S/N1dVaA6LKO
B+osuGpsEXM1w/tyKpU2Lt8zqyUaItt5Ry0LGRbPCvzOVRzcLkmeyRZxmnSjd1RRBw50rYFOjDJV
0TC+8vATu5BESq5X8zw662dVUR9crkmxfJqmbgYaHypF1VjEC0dRRkKmnXtQMAl8y8PU0+Zb50Wb
u1ZMFZk61aBGDlKDTeXMjHBfYkgLra5ql9QSIXXbOZ+cRZEP003mDnWrLh472ldR81454eDdjZaD
n6E4TJ0PJpgOrNAnO5wCtForKEbxYDfJ1qYBglJ4DPK6Md+meHMdzXYWDIwel8qG4RXkzLfVsL0W
u390hi6gwe0tId3rsCFtoYjRi8QJlJWNDWL0J7liYild4VsnH2d+DIeqnKvTrCprYgdI2vCijbwc
hrkcQnFFLUh0ht9QwJVAqlHFzz4WslidazrHzsvcrslMqpbdxRd+mQc+Fzssovu+sdfl+zj7OSdU
1U5UldemigJMdVQ0lDCdLAJ2HgrkkuWiESaevpVJOZtbWygqO0Xa4oxpgU4jrDFO7QUhD8RmADpO
J4n/l9lCtebP2g2b6bHJafQIJg9zqoR0GrCcUIODXalXCFT4tJ84UJfjY1BsMSNPWNHLV7fC4EaA
J2ff8CESCYfvBF8WM5O+TipmPugl1+8Kbo3hng2JEdq0U7UQ+COkPuJdlFe1V6wfFfgZnFmxN+ga
anR0Z6td4MW2j3pp+dsFpb8MD4A6pyDjwnWX+bCF8orxEo1xslzgdeIibr/bay6/i6FyPmmnRump
jCRExJNw8igmwlKwuOIVBIy8U8kZZNmsS7+pesatLB3dREIr54rw4mVIjYjzMWNSmWR/TFXxco4x
Y2JKxy0GKndnh+IfEOvDaDEuSOq2hAHkbRNUCLAg+N8c2cScimRPGBAGgsalLHNGNxMJahLykC2f
EqYzX626BW2r18Z6ICQ6GWgGiM49rihMW5Y0PNiX/TKU72eX3wSzDWQaMlFh6MAbi5+Dro4Imkvw
vncHt0iR/2OYylgoYHSXpn0d4h7f2ZYY6wDFUsQpmS64oYgrxcCoorz64aCC8hGi0sLXqJiKBby8
jO6B7kWBsWiI52/S036RopZhR4hzTWRavRr1NPSe4AO3s3tfG73MB0evzjfKtOIEQae5b/qlZKwt
Lq0UE6z8CFW57jLcjdF80NodqR1IBiRldjZ1fLBFXJzMqMkL5m6mGsfWIJdsE1v0PCwmwEJYuOr7
HE2hpp8/Nx/WyNZkkW0Rt9lsb+Ki4f6/z/soHo8kF833PgXKcKDIK78TDZncI4fw7cxamQeNFx0x
0FI5s9PWGLy3KnxlvDmSLFOr5knOOD3U1UmoGLBC2FdlkzKtZD7j4QupMYS/3SZRhVtGLRsHTEvk
nES3uaZqNCXS36Fj+2NUrWmRO5paxS9WlZiFJU90P4ai1d9nD3N/jkh0WCULxQ2Y4x34ozBBpSVC
NFtZtfZWiuu3+eJzGl4PmFhR+8nFMI+AZpPyMmmtwtCGqpb44IJIN5lvReaWGWrMUxqH3HfqqCrg
2x3im66pjXXsczs41NhNGbzuhbVcuhVG5axN2upH0NthldW6p10TiAB9xfeYxryrcZ5sh1owAUxP
ZXdxVD4t8CMQUo5titWvvILmPXBE1ghIQ5O0FJh241K6sjba6SYt57Eo2tnGpVvZ+pR08ZinCcsS
cfFWwUmfXlgPtKMcaAeFsaLkFMpC+KDoDR9y49mfYp0n26nbvPIDNjjJXVRvNb4klKbXhsUdOYRx
c4GOM1OOI2PgnVJCyG84O5ePDk8S9IzcGe+YaHFlFoWD9aHdiqpCFx9WJkpHTddrat38UflOzmR+
4Tlr5ikm2VKZ0AS540gYfxDLQHb2Ap5ll+ZHRsoxqDnRxRZiyzxMTEw+4QQsrKybvfBiy30jTnGM
MpzZrpRIOSHcw0zP9dRdUvu5D1Ru0VVecEQ+jn6N89TO99l2tdCXYzwFc01W40qDkis9VX8Zt0H/
qCWJeKndtfNr5G9dcx/qUScH194FYGQYGkFxPEz3WmyJdR1GvXenk2CJUunr+insWvuDof7SZ1/4
qroZeX83Mq6TKDVMgXzyaTvhTyzxLKL39OKHD55xymzjcsoYLVsBJIyc8n7uxuEFc4ZsDqstx08y
GYolZUB7+Paf9vyvGMA9L/d/b8+nf/9bX/1+AIL//x8t+F84rBBBvieP4rthWvGfLXj7lze/xN6F
J5faJ6Kfv/RPBiCgP6YR2HdC5hLccDeYjJBjy//6a/iLS+wNQ3pMXnHHwq76dwYgmLn5vW2GcDxi
/mx3R5HsII2f4Uz0XPM5xjpoRIn2eZ4DhqP71OFU32OHJLeX8SfiBeZy47yVOobxDNqUALCMtbUO
Vfe4fPM7ur+7z3KNDmw4SIMB87ZY+uK2yjNCc3qG9Hu58xQ26QZHFceNk/bM4FgHF3btoyaR4a7k
KS6PjSl4wkUbS/daLXTzudmnpr9tjM8AJi8sIm5xfuXFxvo7EOveyjqNgtYM10MwMACL17uYLqOx
csv3IFcbVBldYzydw6JB6bCwVGZjZJef3ZLDLwbfLoyvRmMAsgo14t80NJILtosZmJ5Q7WFxePNp
vvjr9VKQXJIOOJubDMR99UNGFQVRHazknhnjj9kkXU5BBSem8kS5JB85TVLWSLCbH3O4ClQ4wUJH
XlJiMg0wqvEBy5awsrXQnFx9gbbHwj6Yl0oqBeM5dyi1F9umRiUZsoU6grL2g8xpNR3neCq8Q7DV
rTyXVucPxwUXMhLcNC3xu66fSRxxmGlEsMmDejqNZGJ85ayD+tNz4l1T9VbSWmISn/R/s3duy3Eb
WdZ+l76HA4kEEsDExET8KFQVSfEokiKpGwQpiUicgcQZbzTPMS/2f2W73ZbabUff91VH27KKVSwA
ufda61sde7DjMgqbAlqXGW7vIWZzsHfy05Tqae9UZmJhW6BO19n55Zqse8f0vXN0grXIgAW4wj+E
S+IjeYzzVZY747fJrp3yg2fybrjJ2HxSk+5wWubX4JXrediRWz4bp2ocDnKbTUb31EkCxPS8opWO
2l9jwVJfHRmxk/c1sRbnuPCJPuOIHby7bNLV58Zj/OyicMrrIGrtzl8e5wWmUkSVrcyOGBvydLex
OioORdYnOff87GTIdqfqlrttUu851+UvfNl5lJHnpx2FbkqY9H4/yM/N2vqvuQPn+bhssrt1heAJ
6cCwIMUDa2+OcImnVdQFBVvECnf4ZTB5bRnb/ZQO7ORIDqCqueyuw65ACe/Zr6RMGswgN1SuDF/6
Pi3v7TSx72s+IJ+/e9KPXj6P9+OEffuwwmwiMVIVYxWVyxJ8RXRyn/K5mbcdFgqeywl+/zdbjNZ1
l7Jr3YVUNBeRBM2BGXsS9fO0OfK56HKNabmziOxY7SLPiMIn73Na6g8uXuOviKPOxwEY6uswSQ5d
c10nbwOG9PcM2/uLg+/hoqco7jFJVP1iy7XvzmQ+pYLLRqfrAc89Yp6BJnJhq95aU1AtXsWO3U7X
IGZNjYHF5YKcd0vaZC9+o1YLYXkRTZQZR5NqZMhqomaaaKZhnc9e08f70O6SPuc/Daxgo4ZPdePE
9Avphuc9s4LPtopsAQnKOPdEeYvaQe5ppkkHj7FQ+q3RwfQsg2x4nLm33OsR60DcaUNpYxKs4zf1
8+96EF1/nVazc8uvt+a7g/xe6da8GRARVews9L5becebMhlHLb4bEvymoZCNXube976lqxzgMhnm
KwIxYN+jgt3Q54Gh6QMnaR6+mm6kk6E7TXx+YEwfdCN7BScBfxwfOHDRwYKpSSaX9WKI2PTdNoUx
NR2KwIIOTr4NKH3rTTAssqI2iPtCuR8FBhTq9MgiZbe0ycujlTfFTc8ZceQYCJfkMOvevOEuZCFo
eW3vxhbN0OZAf1J1FY4W9cD0q2BicZlKd3j2Rf4x44jAUmdF6D3CgLLGcwnaLYyqphWSyaJzupxD
WFMsexcGZRcPJEkPhtb0Yp+kQj1Woj0JFRyLTkMFhnU7BgGuzy367Zerrp9CfWyB0uhjlaxGPLWW
I9YvK8n0F1yLdssOjNvbGYTa5paNHdpSEXAA2zWDdQpCsDG90a3aEPD7CRwDU5dCpLGcju1yOA2v
aWqjcm5eB94imVHz6EOqtb0nftQ+ZhyYPqfgmj45pUpu+apzsSSsGd9RlPQ1z9ysRE2efHHp6Mn7
hQ7+Hw/j3/7Uwvj/yvT//tdk334fE/3NpyjETxyDpAwdbFYeXGfCzr/0JFvBT1hKTzhPyovA9/7M
Xvj1kCT9n+zAxc7s0qNE08CJFv7rIUkEP2FR5NgFchHqHWS2f+eQxNPlh0OST3Y1PIVVsRefymt+
sIhnqU4MFrSLZra6tHgwdu+6V5O9eAUbnGV1ZrqvgpYrsopsmdRdfkzDrViINfJ2Lc4VTPeDvMZo
Yr9U65zKYaRtE55b7E+9TKtnjBhL6OOqyjiiRzZrl8q85pqH8Z0POZLVVDWuGe0UnB1ICr1oU4aM
u4vlLPMSbdrT7qOflbMfo1OMy73sa49gVDV6E1v22ZsYwkOe+i0dox8G7SQYjUSJJYo46Xa/Fn0h
YwA26bUqBva/wi1oI2uwbuK4aib9NQXf0h3ZDtj6nDsONHGhMjJUk+s0DYJI7lmxwOWYnflBDem8
C8VEd3xtWaW1c134TPmLiyNw0XhezKbOfGdU+Se3cTq735e41MQ925olOFJxL9OrbqzmB9xLYY+P
mMzYbZfhr95r6HQ49EWg7MM8jKo+q4IW+0A28XCHTs/PUmqBgO7U7cY+BLpMFY8NrurI1Wt7trQ8
ndiHVBtGw8Z04ijQPdMYrbiejq4kXLSzlsFSLNQDdozTYTBFj+7WY70exn0Fez3dLjrA4xTQ50PL
+Ip2vJwHivNMZBxh3oqCvs4dJdR9hXhPJ70dRoMDPqo7yFKlaxmvlhCmv0gdl1r3nZsCtbxfGdzT
28rw7w4JGTZK7sNigW7kbaLmyzXVXXVthxl51aE1znyorHCFYTzCS60iKUbbOquSyW+jeqqmgA2R
pSibs06+iIrTfIUlzO44AanF3/ZhQ88ZCLwunOKN5/h8kW6qv+68oLeO9ri4xXHi71nOZs45wZ2o
wm3dl2VJRiBJSdXs2L7TjDvjHRQ7xJ36UalV3aVek7+0BSrrTlNX8Kg2mxNITijpdrM40UdV2gws
UYy5WrUMApCv6E9R2OMojEavZam7OQr1WgC7+0QwT7vnWJ/Sd9KLeX1chb8EeHRT175MSLr2uzJn
Bx/bumepe4LBlDExnTCM+0ZZN8pqgMbNGB7EzjIYgC44lulnFoyzswdEZ+y9L1Uw7ozLShIa5dxj
UasW3KCbl4rdBlCt4OtaWbei9QZkTSdlI1XWdtgfOGcLZzcgVn4WITIJ+j8bhl2oODXh6ZPrabZP
2CR4ObtsFmNsFKOg0grNN6cxjw2UbxlynkK99rzm87RU1nsR5IOK8GuxdoJcXc6Rrua5JMGDKQ5p
JLDSA7bX/GPYVOMYF0HWyMuGDc8LJBgWP2G3Id3bC+7UvWzH8BVWvd/FRU0Y4GAZ7phwXRpz9OCv
NHt/GstPXlP4YMjqviaPaZXbhxpJ4TVn/EpJDJ+aVU+aDF/ceW9rkroXRbZ19r6osQDhyN5YMh3U
yeJz3EbO/pEdtkPwypmrCi+snr7cMiKxLvgfl2tt3s+m7NXDODW5fZO0c1/eAWHCxEDSCCMB9j58
Ag0TIh7W13mapyXZpclgjbh+ZKr1V1L0S8CFtXXbTvcETdM4VFa4eTcB/DFkHq80tgTGlzrFU1/q
oD4LORjgyymG3twvFnjAvU5A9n0gGNYUn3GfBZSntks7dPeFln4ZmykvT7dcF89kes71yd2b+wXn
T2JtISGhk2d6XWfChhzvm9gH+jVqHCTcv/eUX1r+RRuqpP2UID67RxQrHV5nouYgOTlkvNYo022z
Plcz/K070siI0GIIi5m1L6NCe744YvCf/MwZnLPTrbdK9mNgZTnWlMkP0q+VxaXFlnFbmdzXarI4
22lnkQfNvpCgVuAWPpHG3BSxnCtoiHggm/Z8qOvgFWOl8zLN9OXcT5O3nYBRo3vnYridb9elEq96
s4og3mby3CQ5TiQnWQhHP4tK2P0BosxI740zl1ukLXvUJJaZwa8Bcq3zcVRydB/CYDTB3iXABXnL
5dCtnFE8YHbGtkAEuw8wAaEH4PXG/bnzAzK56F9IDZEe/OSyTJY5w2dnVWnssm3ncdI68xTZmC7w
A1LXDZrF7Yq71nV0dZRmmx+nxiOcClOky84LxgVU+hlYXzQGXZbsnVEvfezi1MHAY4zvVzFjcSfP
Eww12D5QmsASDEkrXhJT1sEZMEXPOqYdV8+uzNAN8V+kdhktQ5GUJ38pNUYMihAwZyyVDVQWK3Qi
ajkDPhXdlB8xQeVe7LmZOdjuvKTHueTRAVTNpOlZrd2uO/eLRjywOxJuLDpLqit8qaPLrr0N5FHK
cnsnTdqpyEuM+Mz3OMOFzlIjjcFS6PRmnARgtMyvEsi2c9dezaJcH61yaYpDyedYXK9TYGNYIe0B
AsDONEqyhqlnItvOyvBiq1DLYTo0Nek6pKYTjxcJZgHSFrj39FR5JyuUts0NnbiuvVPVyeFS2tN0
n6ucDNfcueJ9DPKyijJMODKmM7vHez+2JNhzkoa3JUtsSJ9V6EGsWNLpYcUAI2MIEfX9lBv1mdo3
AyPPU3rZIWVxENdbze/IX1qR7FMXDu7pdIO9oeAM+JFJAI8I6UBgbTIwy9vmEFA9OFYi78TSjvJi
bGu0W8GpSu0nzHX9B85Vi7kJ8ar0BpF7Eu5Fx+43ey3Dru+L/RCIJCBonKtqflxyYB/HQjTJl62x
PDLHWZ8+DCJcxYfU37L6ephwtX9pFn9+dxPBr5QiBGS+EnAsVp1ReVM0uh0WGZuDTLjLPbiKmRk8
HDyVGRSUVIkrWqeVKO8SF1nprABH5R+o5uXkh1FcNQDecCweIBKxC1Z93R28wep6hIgK8mHNZ7Cj
wx1/EDkZIoRVAycgKqp57HZNoNJXUU02gnhhjDlLTWP550PoFi+tQ7z5hmJxv/3oVOtg7i1t9eYo
ZGPew7Lfuj3Re8QVCHurfVHMQVYe0LqATmgwqmqfknhbd2vYl/lFFmDWes3qJcTAIVfR3G6kOJ19
BtUVH74k23BL5zgpDC/n9Mwafq4M3arW3oJfGXT6qAPTNsvIgMnb6Ll2LTlmgqvQ1nnmFaT+U9lf
Jkbn73jkbUb/3Pb1EUAdJoxtMg6m1a4Zrltjb5QSlHjjkIV8CqREsKyGzHXDH2E7uA34aowjOaHn
5NJMr9wrnrB6Q8bvoJRaQPKetrIo7jhdgVXyUzlirE/JYpxLvln0b/Xr2rI/dNwXeFGB2S3E3JNd
gczEGTzk9LzrxzZ4BVkpUa9pkW4wJTXAwreV+piIB9x85U+TuRnrHp0uScT0yqllXQ6Z1qWHk9vt
Pvvtah78bmNJmYxdeleUqKFxgydri5Sotj42ebO9cEfsQByGsD0hp5nkkCCyc7SSfK4HmWn/OZuJ
33Jjcl1sJP1ME9Uo7fxdLi7zfIscwAYzd82nZZEFScysYfzXZVU4hyA12bsOOSkcRqI+E9F8YDxn
wvPbNN58x34T0EZaROBk7XYmrdd7+Cykdsp8lF/90gHebKczG0Rf4bPBp54Sn7Ix+0w0wZUNZAON
mRHJGdAMgeaJAlzbEhnPkMI8r7ja8R85jerhmNU1Qo/uXJJwi/0tT5ISp1bmj2aPXMgx1bWmcYxK
jGjAMRg09C+5y/8M6n8Tivn1X8sZV6+jyYbX+vth/ef/6BdNw3J/Io1OdBkCHDnbU6ngb/O6YChH
mOCZEro0SVCE+Zuo4fg/ATULkRgg+Nu/jPJ/n9fdn/jy8I8Z/U8BZeffyhV+P61T5SDQR9AhyDDS
6eA4P6RzHcWlD+bgcxbMXVT6HEopMrJ3v/tM/jJu/OuL0IRGfpHAMfstVga/I5i7VcVcvqTQswt9
Vq9DGPXc+y7sdv6rDs4/fDsAr3jWcbkRVf/+lVJvC8twDV8EyAHQ3zN2lGE92Tj//A3988tQ9nN6
tCvFpsUOf3gZKLlLDmX7WaJaBvvarsaHZtXTX1V4fa83nT43XobENMQt4Ez+j2A/QDfs/WAAbZpz
Xe4l8ikN8oQluiPiUMNJSnwfnwCUgas/f39/9MKedECF0h9BXd0PMeqCL+BoXPtZgt+OpagGcCV9
1uxIWIx7xb4jJjOeX69W1v1F/P37kOsvb/lnmB61Xr7P5fL9L7DJGssxYntmpBryx6Vy54RFa795
h2Z0LPuMBKXrxOC9/ZIlujP4+yZoucv++fv/Ph//y08BGZLPny+tg3vz+59CAYcvt9Z5HnPt7lWX
PnSI+ruiqMS//UKn7LCk6pS2AsWO6PsXYiWuV3Cpz+xtugNlft2e5366C5c0Pf/zt0Qwmb/rH9l4
3hQJ5YB/TIsL4fPA/4EsUCvLmu1OX0PpT2E6uZke4iShyIKncFvdc2xBaITeBPjMAbh+gekRFrWt
qgCXPglaCt8x6ZEyHmYN4gqD/htJFTzro1HytZoH4hqpAIGxg+lVJ7HaIPPuJ66RjQq4zYG3bbLA
2xFaKtUH2dW2j/9mQvAzW8Wpe0568YXiRnfBDk1aK3ITwCXsawq0IctNERPrTvoW+BIp+w8JnJCr
gPDuZQbgZjlUHiP+Ye7G9hWssnSveitMmBhhKD1JVRBYK+ViNxhHUywObp6jSRRCTjdtp8bu4Jo5
YDuoQjRQi+H/Xk11texg7w3tvl0TgiDVvBXhzi6r5itP+dzbl3ZeTueJ65iHdQKIEvEgx/5fFpXl
n7Vgbs/bpNX2bsO+AiTasLVhR3WqHcQb8bMzYV32k7es0wPo6k1+4EjLducU4P2srVp/NYxxWDKh
rBSnoJmvklcMTnb6NiqVfNwmzxqupxHn3g7vf8C+RABl5oM92lauuwsyMVLb926Qa4mqwHPGusMt
2qs8EslS9+EWJZggt+I28bLCzMh9Volzxo9kMgwAPNe2NVOL0DrXvXVtbZ5lzEuLKy2Xd87mtkFF
kYRHHim3jWCxU4JATtT9jPdrAI1kOrPuBgmLKftQ4V7q7AMazOSwbiw83XoBiG0rbVxcMau/DcFD
VaZdqgfSIzbzwiH1M375O0t4ejEAdoumlG6snNTvnpIJ87KLK9dHUkSpa1I3OZ9axQBHqo8tyUNJ
KxqIGEl44H0zEtNL7tiqC3c4N02bXGJYqsf11mOgU+xFZYsZ5ajyFQd3hFvbquvHXnOM7GIvoSuG
os2ulW3sSl4qIyqUth2iLPjp3Yh7vIKPS2XBh2nCon/sZWbeAR0xdXrSBFehVml73ogqeJKkPPFT
u6r8lpNNTN/bxYzudb9iYo6Ipbf+DWlki0wlhgA0ZsfSn9ZA4/AhKGE7R98s1QbxyZvIBeZeerO0
qbVFoqvzlwXXoX+cjB14M6LtJvgwWLg3TxTQteNRbyqQl4MiMHjGjtiQg/cWl0A/vLr8g6h196zw
1nJA3lhx7cWmhMXeLqwhXDNftW+pLpbhoIgZYkgPlOCPugu5YARllkjPMzsccwAokFiP64wy+oDB
OUlusmEU5SFYATA8Q1/05MNKkEV/hdPWqS991skpiMpqFaKPPMxMzVPXiJB1zcLlHl7lNnYKhTeJ
EtWrKWRRLXeTPcy4lUmLT/ljsZHbJmNltA+9XmJshl4FIHHkXgNK4dLq043fpcZrjWSnblewNfWe
PfSIH32eyruekos5EtkpsTB5TrdGAjKKvc/yHnfcOrbO5Vy2gMFbhMQ7lNLlFnwJZr/FENuCsN9m
S+x6yUnnPqW/GElEfuizXAe7Gt9riZPcV2tsC8F5nQI6fVVxZ+l3K8nDDHmv5wlLUwO5WWdRyd0p
C/GJHMNq75ba43LJrCYhq1uBedr1VBeQSXWn6RQ79R4ba+vq2MUfxnqv2cx8mHJSKadJ3wO/Vo9Z
vUs8o6/gCGYv5LOlxW0+X26Fqz25CxtsH7uiTxCbsxrrYRSgh9zM0uXWLnDbfapnJ8VKPuKz9gor
ebGdvPkystx4WLyZgJavnfwbeWowepg2+s9ABOyrtvPKAg8lPQfwqhlU97MdrC8Nvz4Td17uk+GS
PfOWL5rws4fprQCdZuoPdIcMiljM3D/1c69f1sCr3rQzk3ZyTN29sfK0lp3K5ua8hf+QHfUp2V4v
YqvOC8slIB3AlpziXG7Zm+dX3h3Ys/JRWKN8zSsLRygELsL809Bl9wI77me9CPcRUWD+wh0qz/cM
2WEQ85gTmAd9msh2Lf7CAyFt6FjWpv33hWzcFm28DFyDbpZJ3Npm5huIeY/+jWG0P2605WDzH3AT
Ri1nRXtHQyrVNsGcCOvAm8YZWm0hjrWSi4P4lg/HiyuxAutZjQ5Ni3WOsSiSaTFf21s/f9g4i663
q+c672NWDJe9Nc33Jb+BOVY8WGtsKqNTQgYVyTW97eTz8VghAdchVWPcaDs2eQzkemTdRxaZuTZY
vkhqfwrivKzBo2Ur0i9r7qOkDKEmj+SvWAsIv2Cx21HM21yXfULK0Wbf+WZmr7cizQaOO41Zq1dM
jp1gBOeYcZBrzW7H6fy631OOBWkr3doZLsOERwhZv5+KPdjL8VIX3oRFN+vr/NBZSfHMJVOL45yA
Ltg5SV95+MWHmSUXSZKPss+W7T+cnOxXI57H2PKvR9fr1yp7+35udU7/xS9zq+P95HBepAuN439I
wOU3mRkBmqMkEwAPEeG6lJL9NrVaQqElU+VgOzKg4cs9VbT9OrZazklnhsoEbwq2uwJA92/pzN8d
ZgNxcql4KE7olyG4xB9L2lomZLE65E0UwLG7fhk+97TBMJsEf9VGqJzTwfgfB2de62d6u2AO4IIh
YHGaBn83vvadERiwsU3ZpQkia4SRMOPVjljmLjwf62TxiL2A7ezcUV3bU6n3ZILne9bN9St02fq6
oU46opWsOg84pp5NLoyXnL0iCqzzDXOze9a2yxMWaHnRj711m43OEMMCcm6LMnFf5JoG98CirrVA
IMcfH+57b/q2GnDvpILklwyVdBck6TOOYiIWqpV8MG7FrZfc1spDGmO/2iWTmm76asB/3w3fEswc
5JA9/y3wNC7+kOorgDA9T/T8oiSPuEuabmLm86GUGsZB1Jqx/roGcDuVtCXWMNPKGJJxd4+gtuYx
S7RQ70f6SfpIVUP6bUuLbYnlkmYHTXtBTD/zYJ9abGRqmeEeWdYqBDng1Crte45IUgsKMaqsSVQs
R4/KrgsbQQqmxrQ0qz9foGlaM342sn1YKPN0ov3Hl96NYYq9nQoxgg880RQscjRs1OxavvIUBV8O
gAZ5NECO37nNsMJ26wfrJUwQYjc0ia+jarKPYsRVQ5dONrlkD/tp2OUzEJcBN2d4XraVR4ewdvjM
BQfc9MJD/2IPV4dwiLBuTxwl7IUgh4GUKSi6wCo99Y+AhAgizUSd1YW7nbxNgofMisZuIBOt6L9l
tAo7e3IaWkqQAYuVEi7CTtiwEcbDiwb6rIpYIgGa5pRDrDatCPOwxwstNtfG67qI1JEHeoCz8wXH
YXyHFi2Wc1Rspv7kqWYdDryH4SG3PbAJbriCds/sUb0HCyDseCsn4sIpt1nyoYE++YDcau5BUjNw
YEnrHYpiVxvvFPqnfOrzSdMnRK82QnRVW9+mpMfMYbLS+Rq0dMIdgZqGTwNnN875TqhrVFoWpbsp
JO8HVtSgp2Dp5vnnu4QD5JQBrYBixDe3kU7zJWfff4M1vTNx3gdLd/BnH2+cmRtx+tNDR9WpQnME
7M+AadU+gZq5KEckC6Su6TCZcB3SOx7gK/cFbkpr238r8OqClxn0/OKWFnDrmrPARQvPettLpRkJ
g16d4BtwEztiooS4LkA0ERL3h4GnGxv759XgJYlLKk6GA4YvPpyKlmYyVgWnQGbZwj4lsrMliU3i
p3e0kQdf+E4Qe2n7xObDLaeCu4ifk9sgJ7e+Geie7n5wCqc85GCxsj1YBu4mfH2ql2KzrXuSQwiM
OIndm024K6fEXpbBzs2XzTmGDd8ZuMzpfIdPU/mklFSVUXQFVTdaXTl8ypsR+DbobHSNphgAVJvA
w2zsWyvgg9nLzmqi9jpqFrv/diKqZECwsnFPp9y4ng3VpLrIalz2EtLGsnZrT8v81Ze9IRHYTOhL
uoGZjLhpWbcpgeFne6EL91nmofy6YC75Isqh/Ahyh/qwBlcyCqY1UTTcgobAED1VqXvoPKktoKa+
Ljf63vYdbJ9b5O5NRT1FZt1eeFW2nTVjaj4KeqoRyUTIbaQIcTsUskphsVanBP5munaBgIRfY2+G
Uuo9DoVmvLHdUz021UbATaY6wZpN/mkkfYxU0+yduWNER+X2nQuOz1573rFy2CjtzqQ4Cykd6k7O
QpZBJasi1NxwgiVPH/aOSft0ITmYNi9Xcik4HUMg2futtgdWCQxS1gPpzfQLQiggEDhxWBXVEk4f
iqwakn2Tyvk5yDqnPBOFYQTiUJlgNXEsQG1zVfXBU194II7ZIqtLb2y4D2h+WMPFW05Qp1LaBjE8
rcNVGXpVSrAo9YZvgRF19Y7zaVvemsTJq7ggp+GReRdAKz6G5DuDu77xGOcJOdflipQ8AcIH09ra
831ozWl2vdboS3y3oHJjCKx6h2HHSzSlZ7tAgXY4CT2NJY+jWemN43MW1nkVWHCI2RhNLRsE/v6E
XkSrGD9AxnZ5S4tb4l7CPgid/T23MOOwzgNcOrJSmqwAO6vvrf6h6egPqwEc1NgsKmsUWxfDU0m4
I9l+1z9iblr7jF0kMcNP/rrmPTfnNO8+tjC7Ua5Wx9nYMnuNe0x6LAr7mRUUt5Ihcbj5dZScXqTQ
99UZYXvXv7UGHOF4TJyGZygP2vEZymzRHDFjYxFNYKgIXBUZ+tDa+Xa4Uw2MY+b/Gkn3Y9FzdZwh
H47+OThmOLGsMgqRf5UzmKGntVck5MGDeWQoTyaq/Ms2YbJ+aEdWaTSl+Ut15XmtgKVVuauB2TED
Drhse36hRzhSVfJI7GibYsCoE4IeBpmKn743kE+tar6Z5xXxVrMq0Ffcf+eZaJhd5fEEJca7owxJ
Xi4kOr0P89bNU9zj2XD4hNRSfyzC0ELt04n60go3pcAIZ/e4z/qyBuez9Xq8HVfpvHliTsd3s3aJ
fnVdUY1XLpmg9LJRhBrPC8LwOSkom+jmbuY2ylJvrdcOF/rUglTY45RldNhpN93cC3tbvy4ebZHL
ghoY5ll1zbjAcYFTCktlKCAh6y8MKmdj2epxl1d96cbNmoEMlj2ksSXnxJF46ZnnLg+5g7caSH6H
Slh57Z4QckbbhCYy72zLu9fY5R5ItcMeQVj9wa0JfQk8FWSwlvrGFJU+OEQQWsY7j3uu1br7aZq7
cza15REYMTZZWvdiBrP2fJqa7VNN1FJEIyuFOBg6BpR+oGQCLjeLT9ezrmqBKc84ML8V4bg4DLxr
glIRI5Z/xnppvmTBwXTe+1/btZjOYJionQ+SDqZP0h46tgaHfFi+bqM1HCFiQfVP8O+Sixyfunyp
b8MFIFnua3FmlJs/17NOXpaiMrTeNTbFyyAiMakBTQ6x0W+gpCJn5ZBpMSRGKfaMg8q9M7dMnb3r
q2GNewZNvtCtTSqKvJuKEzcsDzaojy9hot74mvS3NJ1aOzn4bM+MO16xR8OT7liwPBYqtSCnjtvt
2jDqc+drLzom3aNAgv+Suu5loKFukCrB679J6yZRDHVt1xUXub+a+0mNgGJQKS3gXja7t6DX7yA2
QBRIyDlYWAjmQcHxrofFWDvHLT8V5tSUuVjUDvQzFofEmuJTZue8oycA/0Vd3bfJsl4lIuiuBigu
5+BqOPxUtopzTCkHTW0At1OOTwCU2osVDBdPNhceJRjm7FIMzv0yhOleNHjs8VAB17MwCbFm6iIs
hukzF6+J/XQc2ILUzPSELK4WFrvvdbMmd8na+1EraWnGnnurw/rRaWs70iTmz0rYz+7qVWdzmKHw
FlvM30yYPSADdPQze/2El2froMy5n8l5lxGL3eW8rmV6igUwBMfBxkUdD1agXscw8W/lwmPdD3vv
SvHgPLZi/oR9o3pZwTREc4HDozz1mpKubr52oTPt4MM1Fw6Vgue1Lu/DjjSgnvnBY2Kq+Ouqud7n
ks7kXQ9abGb3rR7DrGM15RLn/SaaWuV7icf+3emdDNC8k8QEeJqQNMJsw2oqwCQsrszisLWGMcaG
XBRcdvnwjVXJGNcskffdKRbD6vAZyqTPjFMSlSkK79yj5IgIq5ztvTOsI4FAPaW/6JD/kan/5giG
1n8969+Tuvu//01fy99byn/+b35VqRnqEZ9oV2cF4KI1KoSoX13lqNSeQ4SOKSOUypYegvjfo3fq
J8WD55SHQJBGc0Vy+rtKTSoP7RKKrXIgAJwM5//z31+W/0q/Nb8Kxv0P///3vOqT3vaPCfwkXbnI
rD6mEZdHLP1D/PvfTeBNUmfLWiV3ikH3WRlZPtJONA87sYyZ3LlDwEmHdNLxd5/Rrz/F71/1n1Re
XlVJIandc05A4B9UQMyDzLZ1eDe5HLyCtcruybRkf9Fd9ocvEkqhTv2MVP398NY6J+mCdAjuCm6Y
zyvuyIci7Za/Yk6fdMQfP0Dftm0+Fl7G/rEhbcRei8gQ3FWj5rESOCkuxiCb9lTU2md27X/+80/u
n/RTPjkf5vFpReFLOOrf/76KXMwYRv07UYjuAxHe+3QW3mUPIfQv9NM/+vR+90LyB01T1aEDs9Kn
jtiIWPuAZG1jFX9hX/ijb59P91VIuIJY3o+d9eqUY8SLc1clQfiRPwTIeJm37QKJGFRxmJflzlWp
jv/8M/yBZf7Ll96HC0FyxyPfav/wzShzynp1yVG9koYJELYSJn3XjamplYetCYv70YTJvvZL/wkz
ujp4zEJvWaqwdUmaR4DptNUH34TdxaxLYNA0nXBw/fOf8g8/G9wjsOrRH6X9wzUyGshwVIsgK3Y9
5I5ic3cUn9P2S8XJuyO38JbHoX325y/6B791Arj4XySdNXRe/fDJ0FWjXT07d0s+iAuHwqZ4qxP9
71+YgS25+FXAPdH/0eNhLDPpdbTvwgr7vwPrk+TdGOz//J2QsPmnKxMYPC/BrRe3A46D7y8Vukhy
Y9rscqHqirQv7rfnMA/K5sIEVdDEGXsfoowih9wE3mnM95A+WEFB2BXj2Wrb3bsXeAmOMxKstNb7
iLLsBPmVHM3Ws/HP6VW/VFRDh/EMCjffUYuqPhbzWq6RE8oEL2I9QNrRENIisCfto6+q9tG4lZqj
aenMu556IjgeJCwc+pYEVZei7IvIsVr5tEyG+uCF3OjD/2fvzJLjRtKsu5Wyfkca5uE1EDNHiaRI
8QUmUSLm0QG4AzvopfQ6emP/QSjLWgzpFy3f662sMpmIQAAOx3fvPbdnUBUivRsHHX9Ov8zcjBxT
aAp+A+mCttcegsiKO1Zdxpq0PjR0lpsYCdL8i0NAWIW2N2dGWHuuscP2Yj1E0iamOoHF+tjBCqA1
uWroK+vIDn3I4AfPu5z/w4Q+1XX4EiQNMYwwUNALNHAEc5gXXdgKZOqQdwj+lbaPgAQnVauFubFs
UgdTvSLk2Qef7pNs7UjHGUOfbPUd5zE4sJWnwANlCU8Et1h84baUrB3w+vT3INTNbBvDNjngZJBa
2AiTsmrhJG28YTAlk12Fl7+Ggi7yVx+bKrZMghDxhi3VXF+aMrV48WEJgxqeODHEQtFp3zs1TjmW
bdvZB+7SKxcNtvS3ynfMZ2YXZLYp+J7rtb3YoFedD5xjReAiuLNSp72NYfVdM0FtmV3mXnFfZS7p
ytrX/AceKvGO/7pOPLRx5WcmqcOlD4POWtM11N3Oo3AuWjBcX5LAW/xGJyXGhdrwhJ0afSY9aTXC
VjguTgqO+UPNOSk7+knlYV4pCW8GslljhkbXb9xFDvJO0pDjxtUXpgoIRpbGpJn5IjoS/T9IStSC
19fGSWiiU4Pc0nASoOaTGIWMH784J4nKPslVcdVNL/pJxCLpyA5e5eajxzt1uZ4RNlEkT8JXjTLX
rruTHvZDGpPSoy3vJJlhTpV3qJM9PeS19aqfxLWcl90Lc1HcoJ0jvlUnIS4/iXIFUDKJNLeIdZS/
IdzxbsEQMzgJetlJ3AtsifmbTDyi31hOmD7mRQtsDcakq/YkEYKHYds8Lq47eJyLjBjrKIrkxPGh
tovOqAmd+0YgGaY8V3CArYuTLAmuV72ki1ZJkEI8y0W/XCajSJkZiaLQXBROuWid9qJ65ov+GZyk
0NQO8HNnQZ0f6pNOGoA5uqY5HfU0rez6QMUgmiqiI5XhJ6V1XkRXXY9iCMupeKyInruYUGfvOJol
M2woicFzUFiRAwirI3fcnHRdex6mzxG4laU6a1F++5ixNZWvCMKwy7vn9KQSE0zLvuOzQDuOjGq8
NxZBGZ5/9NmneKxZ0eUaPzfCsD+pkwqdB1l1g0kBbVoPct5MnLpGszZP+rVYpOylwg5cf4XAHWlJ
csULCoxfHMkOo3M5J+4WzBLKOO1sVKYvqB/qI0/iuY2MrhfLNaj04ZMSMAHwOtODix1gycX1JxWe
4YX8ZCzSPBVaBfXoJ8V+Pqn3hKgsEeIjSK50K0XfB8PvTOv6pPvnUCIBYJ/8AJjXjVfZDbgEEpZl
cHQn9wAPsJRBqmnK276Jiw+0FExUkDuacYl3DFKQM/aWvhlOvgQ4uoyamdHgV6gX6wKBMVwM6uRo
6HrbuRWy1CxSUFgeDOI49nHMZH4Y4RT5V4qVvHkuh67Gy2BTAqhtEaxx7FNPWBE7ZbjFrPXS77pY
rBiOzRVZHgw+lD4MXietO4ccxMI5E+Z139loYJNmJeVaG7GrHjXAB+JKFHmmrSu897wFN2YThB7/
O9osd8WS1EMiWHvB3C4Pu5j3+gb86hrocgrsWvPMC2hUHm/TQ2BD/cugE1uyiUMbIAL+IruFezVG
I/3xwPwvtIo6TmKksfu5g5FwaTc6niIdmBzwI8vVvo25Jj4VYxQ4sDmmud8QpUqfh7LMb0muj9+1
xDG+s//GBKOqlJ+eeH4iD0MUJxkDMVGojdb69ofGTBLoWzWzXuOTnwr9vp3ajJnehBtj3/oq7olQ
p9jRoTZTK6klHfmdpCmJ2fWqcOKtV2TWN0eBF19rXperPT5ZKiCVl+VmOEvkgf1C9dQ26OhgjgU6
1h5tKDM2YK5rmigDkpSbsckX80tpt4/YTzy1NqlLe4xwVmBz97Khv4gCLp+1hjkWhK+9XFmkzqBy
tWWDQABeE22tViO+uqpyvyhMfxWcVokdA67b2ALplJTgdW5P76MztWQrlF2C01e9MEAx0K6qbfTM
TuIN4AyXS1FXJJf8pIheMM3TMI+hHrR71HHvGB0Poi1bjyLaAKFIIKIFVK3C4obAiIbhUFrnlRa+
ByeVpYCzB3MIIkNNUjjltQJPYBoDVJEpV/3Gy6PBXPOCmtNTvDjFwkxLeMy7XSTaK510b78VhvRH
xr41rgK38Kdsn0YYHy8hfY7JUfEooI6SthJ1APRjPWKU9A9uIkrgS5rbPelsFbAz6FMchTTL+Qlc
VTAYYUUOM7hfCgWqBh2mLRiqQBdDOzS8Z5PJKrl6miDYn8y9Bhs6jwDTefSwsGNiQAnxohV8s5mg
UgMuYdJuyMEwffGFlTHdsVw2DpYkBrgSEb6jLfMlAGk8jYYspBEVLbDzbKINwiIeBUM+NuQa3LDx
qgZrGPYYJcBkKBiXO3Phftymk5WpLa/sC628Vo22lwa1Ay6xEX/fTdLTwhYTEX8kSH6Mx87R9eQh
mqKcCbkzB+WuC4x4BjpNHcO26LuBqAY3ho3PpeepJvCbpC/4aOqaPALQAIrajUDou3aMW7smW2l5
cJXnvlH5lmC2l99AaSZ9mVfHkbDHeFAz0IIwCEgnhRJsVsXlEDffAbowzbTJp2G3GypCRUzYGupE
6e40QmuYjMuhcTPCFuxUhpA98GCEwJKBisxay4tY38/uTWbwfF3Bmi+whgUZbWVqRtjmXctOdkpj
n63AuN0rx3C7i9IdR1iwWZCT7yWJ9jSk4Dd+uG//M3n6L1wRP73y/Fp4/aX+131d/u//aN977baj
UCdtvr+ZQi1//2MK5f1lMyxa+AE6fhPDWF65fgyhXP4JIQjIUIalU162vPH9ewbFCMrmLY1XCgZX
uFL4R/+2nOh/YaizHP6M6I3n2g6XyT8ZQy1d3j+NUXjdxAzPJAoTsoERhKHQ25e1wjbVVLUD2Ro7
DGTfHHSarlUobWuvF2l3BQxfA1KCGwC+H6ncg1fycrmy5sQ6jok2Fusy98oHshDtrYNEzLUbT/Pz
xFCUSbdf3zNH6M3VTyf8d2OsJY3wf8MfPjWcHQDcTM/ooXKxs7z91LldT0XnAe9tIDdGUJVvkzSe
MlplRIbVkKWKCHL1gTJb6rhLMuM3BVVOr75pWlcWjtujJUz1CUgalZPKpTElbn3jAi0CVRU5Fyxw
2VQonXyQDV1r06bXU/eS1cjQVuTitJcucuR3PR2bj0Tx1NYZrPFrZo/pFaQ8D6F1ZL7WdVV2SaqJ
Gh0skTzDO60KPYKI84r2DfHq5BHejLR2Lq1Cc8KhQXn7R3MepmIMFLjueO7SourzTv72PPVMQQtv
OU9ev7b04DoZKNSlQMbemGhA8MRBTJ1+mv8sC/9FzfJPV+mvy0I9fPtS/evb8K+74dub5WD5ux/L
geX8RTKJXScRGDoKnQW39mM5MKlWs5dqewIiSN8ENf5vOTBhvrmMObnxffzEyyD77+WAPwrwjAXc
Cj84J8Y/WQveDr5OABb8cawGDOYs2zgfDscJ4pbXFZ+dzNDvSf9am0oVxbEm3rQ2SYjj2R1b+70r
lLH523t5CWsxT13m8aTJXPfsGnUCog0T4n/d1VW2GSgXULt6cqIn3LpNsM70UUpaUUvo3YBCyCzQ
BXNvNln/leqIaQdB1EJrwW9U7HGqZMauGXrH/KQQc2OcnkJ9g9KZHjH+CH1rZTb/iQwQp7MRQ6/i
bTPQprwTUMZwEw8jZQHYB3EbAQq4Yq+AFi38fLqJSTtSrJS5jthp3iAR/ek4eVnaZ/Mrckce4Gif
dAirDZ9lCGutaRwNL5+jFa99qovoszdEFqMNAvi6L8i9J4pNBnXxCssGxgAvPcxkakRx8BEH3ack
yNm2GjHlQWyWFPsH/Gi+OQQv+JtpSa9nlLgPZlrrXyV7oc81JRDVTiVN53xcyBBXDFlk/Il/pCil
UH5AC13XphaL+2AsXHojc6jvHlgH/QIZU05iRsJORqvZBond8doHbMtbWjBKrPC7MunUx6boIn/L
25K/YfqnUy8E4WTfclEBswnmKKZuUjnpblBaYwCRLjVAcApXHmMpq4Ge4cRseEXt3tSyk+XWmLvG
2IPiTABp1bzuE4Dn2bcpvSrC2+KY+aCHQjAw+gAxqk/uE6/8yuslE5dAOr5co0oLnCWz+9zkNRut
LItxZMVYS5KV5wwkL5JgKAe45L0PlEtTRR5SCkiNRQ6+lv7mpsyfEtsdP/deDxqW/Ri4Mj2I8oo3
PsMG464NzNkm08Lk0zOAbghK4Iehrregra2VIKW60f0cJf6krUaX87arq7q3sOz1LfiLqEh4FgSi
bPeQP+dDENvxxWyDbzETL/s+SFl+LwfSPEDfkyjGcO4k34U+YdljjgJqL4aA3Cbci3QQNua+qdFP
w4bcd4nxxI7BLXYlgVozKuUlsy3W9YntJjRc31XGykqj9BtuFlAsrRV1TwOBemtlCUnLNTWmHSGa
tDlWEKcf7AZXzXYk6Wvjh3QA6ejwR7yDrGS1K206MkI1WRFw/5brBdI0PddwdfR4A5m/tNf2EDuY
cRrxjQFC+lHGEZo6vUPdNSGp+pOt473asG2VlwBZuJv8PO8+1gyo8MrlAJq9tI3L3dg3+ZZZm5Bh
3ShvZ3R9zIFLNV8GZT4j0M68564KqwbW63vCw7k3c7xVEFnSogKKjdWqNNMxX+WY3YAmQ6nsl4iC
4C2OwdqwnfUlgdDUQ3e/cGw/ZHlcjyQSuvmqVeX4mcop57kG4vRoBRHTZ2Vmwy2D8PQuywd6hUpt
jhl1yOB1RLVgX66UZx2NuLB4tMu2fbIjJCvS5653beCKu58mxU3sjn3w0S7c6VM+zMUXmxQ3xDR4
zVAya/jGVKUUOvYLvZhua5tCxJCol+g3MICp4Shmgh4rXwl6J5jLxsaaNxysVAG9X+Ymypxc3+K1
a3l/QYKmf6kA+sj+pdXNFDosN8tdTjFX9z21phlzJPGkq8CdIBpbfo0513LKCkQ/bV6EaPLYNDFQ
cLmH5ux3JChMgXMdb1+Vbmccsgb0X6dzhm1Onkungr1xnG+l53rOUUCVEOnaaSQqT0F1jZo2eqwk
bk8Txj+XKrtFO116VRi0hr4DBpKmBVzCn/iReTOccY7Rc4d51t3gG/KItNS9CdYPxF/u7b16ohlv
qzUe52WrSeG7X92BFMPOxSvo5VsSfDlt711D7CPdmbGjOUxRZymyq7qD4rAWneyhJ/JSLvYJvnzS
LIPVUTdqMxqrTP7TltWb17ntM5Mjy+ZOwa6B8sxm0iT5hvnfAv+8dc1aZzYaUM63j7Re1V0YUBVq
H5dHlBFC1XIDb99mQ42Djqpg1rikBaLVXXo95dhXk6BqooD3JWDigIRYyq1JWdF0zapK6zWj5qUC
ezr1YUenbmxIJfRkd6fObKNvu+iRYgvxOi2l2pJgL14ejart2lSNyRCfUQO79qWNG0+bsxtPHd2s
L/oTq130SgYjuewzyrwBalMjdmr4jjX6oDYCBhCOtVMLuKKO5QrIJ+aVpMOiAUiPynA3bZPHJo5x
+C6F4kPZ06GpeXn71SYPTeN4qfjCzAknxIN5aSWPM5k1a/fUVq6NDtbStmv0BxaPLqHkHtwoKxaU
cy5eRvqTlohD5xmZ3PAQMmn/GaGhrnzC6ReUluGWpUrPx3u9lKm3KqKDA1AB++7y1LfOLHZ+YfaQ
TivAKgO3d17q36ylpn0Aop2FFg86+hSWIvcYVDQpYNz3gO2thg9P6Fp/6U4N8EFTxHcBgcWvCisl
WxFX8kWHqVF6H7bUffDQdX1KVsBL4a5xab9htWGE+8GRvv+JgHHfb/S2wOjSpIydN2wWpm6nKB6i
hEm0kCqLLJZw0MhVfZaWx5JVZxPGykLYEDGKtoUNCUTIe9Cw2o+QuYXbbBajeb8OUvwlq7H2imIb
w2/HWI/gE1pBbH7DCW06q2weki+xy/0D0QhxGcJL3jBhxHedwVvKaup5sJkVWxv66LXNPIMWMXPG
x2T6AJVWSrNoKmMJZu6GrqBfBIkKohCIAHsQFuQRFwwam3uFeR6eGRuzIUJIY/lii0NpIX7H5did
qzfuIRtt+tWkBVTEgbiarufOd/GRYskCP6KoQd37EH4YtAQ5K7rbTUWPLRI86Ap6mlqmqthSd3PK
wgS8jv0PI1CvW9ugXIqDkPVob4Awe8Nump1hJqmJUd8rK889pnra4rFz8FeNZsQwPI0Gl3XJZ8UF
b0JBRgJl4hJBmTlP3hM/WDE9Gq3QZSTHKXa8yNnHvJmLUJA+epSySVl8zXTpW6O/59vQa56xRYxY
1EOZTFNYVnTPrGhatW+Z3/gfxlFpe2PWyQQGiqYSN17icDrwuGthJdUzGoa8snsSH2GGifuaS1M9
g55NzK2tRqlWdl9oR38cvRtGlDRHOZg3vjf9rG4lQdZ+iwWRtpqZ9MfKJ0pwT6vJYkWdPAdjiUgI
HbuTb3+pvbriERVY3xHAG+5OUDZZmKm+ZLWjG+tGVZn27Gd+9zJ1WZxhjB7w3y30oifFbuE2imRy
Be85f+TXGg6YDfF/AXLCzG7qBs4x8svZmsGBeU8W18DPgm0LQyh1SHJXC2/eRa0YnPXgaBSxjLWf
fZYQ9lCFB6jQu1FCSeX+10Zww1FdExOkTgDFs12whjplEHdFVvfxrk7Ao4Rs8YlN9LkqHn22KjjC
c5aYFTI0vuhlqw8gHZcNK4COax98s8qgik3j0glGrMTB2NsSrwSE4l7KIZ4/OkVCqiIybPLZ1hyY
Yhug6N4iEWqvjhlrx5nXex6SwvCeKi74W5A49oeg7/3DiE4FqCnLbZKDdKbAjJKaEIc28KRDDSA4
r9XUzaRzmU0k107eB98BOlnPTGIZiYtEc7UtNkEWBQDRfH5s7Xa1RTFvjQPvbPklzLvl0YNbs9qS
N6MPMTh1I8Js5Ev049KZCJ2O/kT+lF1oe+pVJOKC1Txd2hbTU/Oi7JcWxp5sObUgp3bGgcnjLTpy
SUz21N9IqVV3I1BsRdi4qbXNZrAT1I041Y3HbPSJRpeRQpl0tqxVzBDpUJ+KIrNYUBrZLv2RFTVQ
FAum8VBeZiDBqZjkeDM41yKjFGFwE/fO1yOL5CrbRNQFyhluXPL5CYWPKZs8/O+UWRLPEM5leiq5
jLLWP0Bpam+LeNI6EvBLIaY4lWPm5lKUac1O8M2IivSp5CZ4UKdKTV5uFCBOj9hx2GhR+TX2PfU5
HQWnG+XP+urPS0kVQMterLm/9ecqCdi3NibWE1YA+6E7VXxG1Kjdjqfiz/xUApovfaDUI/MhTESZ
j8apMFRkjX9ftIbnrSHeeTtbMKpiLyQpGk0andJRYQwtBU/mTBmp51Qd1QHZUlKKYZ33nr7V5sv4
VGMaYE8tNxrLKgGPU9Vpag7W3tTovGJtbSlDldZSjMqd6D3UsnVJballmUqrk73+VKnKYs/5DYLJ
LNc8jIOSIEGsPQ0lXazZqZaVOyofNwDYDLK1svGSFXsqXLZsEbNpm53qXavSIpmeYdKFk+SYNMCe
tG/lLcWwMVsXfzXrI32OYNbVk+BVpPrPeOnvbKPLOOb/b3f83/+Ol77In+dKyx/8PVZy/0KMZAjk
Y0yEzLOMWP4eK9nMkh3b87F6YfzRHYYr/+bnGn9haGMKhQ/LAC3j8Ed/j5XMBcjLYuJ7zGN+UHfP
nI1/cjq+tQPxrsh/g5QhT13Dt0zn3Kjna1NtdEyBKZqxeX2x9ry5HpuWXDm6uF2IbZve/3Rqfjce
fjtR+nFEDIhsmJmjAwl5O/VsSiZZ3eyBN/H8C0uvwUyn74ytzufmfx8DtZqhFbv4cz+gixLE7e4j
r66zA7F82hLd1+iY7tPVjVp955uuBvelWx2bMHiHe7IYYX+efi/HxrcHRIdfD5KNsUzUfvKOUkbI
GKZiVBB1L4m4KSJrlVCC3hDsj2NtbevXAAfCcnr982n99bgURHCV0Z/DwTGcnHkg02GYkhwHBWWs
1jqnf0/rjOs69i9cawPSfMOm7INZODvffcd8eTaZNPkdXdQSHIsuxlkQNm+/cE8KJ54mUuu1Teca
Bi1Wea8BHDze15Yl154ROe/8wL9ctRwSiQWsBjcVysjZNZSOjs/Ui0OKZvoqlBqPZNzwNAza7ah7
D11gBx+pJc/fUTZ+c1gMy+wiyRSjbZhnh9XV2HqwSMDE0lxvrKRhfkUjFhugNgcA9msrONponS9/
/mXfug+5RQFpm0yj0ZtMb5lQvz2/reFrLZCejMiiLWh7M/ricSr8Um3/fBwm1W8vXI7js9iYeJDZ
hJ5PmF0oObzwVPTNknwh1b9VJu86enVB4O+dE7lMjX9SiPhKDvAXB92NZPZCK3v7ldx4tDyHRoKw
8vpVOl8za6Xu952D/HreloPgF18G88sy8PYgDa9NtaEtDsQu3aY8O0Mh1bj580n77TdxXKQp1EKm
/WcHAaGRdVRBwCtI6mirjYpuwLn5YgHjXv/zI6FC8CQB3mYzjH/7deIsyEzucS4D4oOs22FfIz/7
2jtf6HdnDWGTR5Vtch0sD56fly8PSoNtNnUGUTm595zuri2adw5h/PYY3EUkAvhpfsFdadIYGn3x
ho7C6EKK583bImrr/djVd7NeroFx0JYNq2RcW1qQ02A88e5a4WwzuxG0MyXl/UbRMPPOB/vN5+Im
4/QuGHkY9WenWKWNmHG45mEO6BQrVhnB8q796OM//iVNqAW2hQOXjL9+toyUmkFLdLxUATopPcU4
SYE42YTx/nyYX5+CvsMDFjAC9UWkjs+ftL3eGL1Ie4ikSn7tQK1SE5/d6wERGD13NEYd9feAqo/P
ZDmZFdcu6SCzHcSROtr8so3p4yX36xxauwkHb7Bee+ZwzE2tZD3rg/7tzx93Oblna4IFxoGOezoe
UNfPLjzXi+0CbiFnZbor1Dcvumbc82GyHv58mNPz95fj2FgtsNaTIXHP1h4joLojh64ZQgIBSTti
0mMIcO3DF9PCqls8SR3vjh6igoIXaFGjOeTmsOlIye4mLWdcqBftO2vvr08WtoZ4vpdNnw9n8fyS
wMurTwOs0hpPmN9N8S2x3S85/TvOoS+ltq9aYnF/PhPOb04443auQZ09JtGZt3c6faEVTxWsn60N
1U7CBUjS6hjV/fHPxzm/q1w2QdxO5vLkNMBknP2wmUGByFDywzZTrN3gs43WgzTFO0c5f3qdH2X5
FD9tu+a8jqyyoqc+r1tzndDhwth+di9MgHCbouyGd36x87N3frzln/90PIJ9acysJ0PfubKNi7n9
ZPzTdeJ0CFwMyNHs9mHrvz2EWwNF7AMOERSXeGFXCxgP5eG9ZWK5tn6+ITiMbeuIlyQ/TFgpZ9ee
medDnlU6N4QTy0thae6uiBr1efSS8VrXO/FFCMTZFFmCMcCtMFi15nrgRfLP18n5AnD6HIZOWIj7
gATW2ddVxWRUgkF2GIuEigOHqCKs3VUCJ7s39XGDn/ida+a0oP/y1dmIsEri8dHPF3yoZRa4ffIW
DCXVzib+TGKJOG3kWsVqTsfsLhKBs6aHzca0Pq5dSzO3Kk9ucyNuQj27hjy4t8gdGW5737fRjz6a
N7G0nwNhv7nGFsGf9ZvXMyfQz64xZ7Z5N7KhEdmE0V80LJZb+tAXMTFS75FM3zvWcn/9dD23NMg6
JtCJcMKEMunWN2SVLfzhd77S8iP+csZ/+kpnj1imRzKRMzt3if/oMq4aOgsW4qZ9MyFKTmYCC6oe
vtDnXKz/fHn9Zhmy7dObM3s19u5nR56x3pMm6bjM4bABUnPzi87031vsjF/uJh4rGLUMXoaWr7nY
S34+jzwcQfWkJtsaPO+gZ8r9xGvfEpgOwTFumdgyBor3oCKP45DsqIp5Z2H65UWQrbvJGE6HJQri
1/fPVsJYI24++zYk7Dj+5vX2dWHRYVbrgDPL5AbB9p7SzLVIkbi76PDnk/zLVXR27LMrtq9HoIRi
7MLOesEtjtSwmBv8d1aKU0jpzVV0dpizk2w0kqwFY4SwldPG84a9p6VfekYsK9dsji4E+nycDm1B
OZan0VpaVckawM7uz1/2lwVr+RQe1jx8fsTRzl8wcuAQIOj5qalEviU+fAQyvNGM7M7CfxzV5T9e
IDnesg74bI9wGuEtfHNp+V405ZaiLD5h9MySsVOqWrtcU66zVWS0/vztfnuSPRN2FpczpJFz8yH2
wVGImN+ylcE+adJjAgJSBOmxstsPRhZc0VkO83j2Lps0QqeakPuQ9N9Zo893RsvV7NkkSU3PIwp5
vjOihUIOsjfacE6I6t/3wmSNwqbg3WjUBHefKiawzV0BJbPdqmJsnI9/Pg2/LBu8CGP8YsFgnMNJ
Pdu9VEJpc9+zKcxneclZjnGRJM9/PsZvLiR4Ssz/Ft8Z48CzJzCVviW6h96FjcLg5Qxh3CS3PnYE
V6+f+mh6Z+P326/00+HMt9eRBMoxLzFA/Ow00SGBHtU43P35Ky134Nkd+uYrnZ02BfyIYcNMhZI3
OCtXkiitsF5G3I2LZfXPBzN4VJ8fjxdjouKst8yh2NCc3RuRoxEJKOnK7nBqh0pMIKudwdC612F2
6e40Cs3X1ggKebQJ+qi+q3n1dFa9O+C3aWZaGmcU3cxxqQbKmhskriF5TGLfKa5xrVWUxkxjllEK
PTnznTl76rqQhvY0EcW7sGZ9zp+FgFiydukXuJGw06hqaCJsTlOWZRxe+MM+79ru1vemsvle+al5
E+ljlz8ExhwbLBvDfEnN6Ucvy/yN8DTvwfP18oM0E+lfpqaQ/n6SgfbZCFJR74QU9YdOry3qFgVc
KHce1SddmiNbktmfoFmV5UFhE0LbNqPXlAfrE9WWzRXUGe8680j50LnT7O08f3UcMdsHkatArhrc
uhNixRwjCNYAfkndUMM9FXHs7ibo/ylEU+T+XVRRDjV1Qf4Fo123TQPDPAKw8eQG6wDkrkgkI/GG
gEyFiKrLyHRjn+rQZu6OY59at3mfbQuzTy6kE0XH1kA5pxibEFDbuY+6Bkls74Apu9SNCvFOgXOa
svnOzSmVaAlzHMhYEfMEsrUVkJWiNquigyFIFEVmDfpTVkm/h2Fay6+CoE4Z9kMNCWWw+3VJ3uem
g4pz20d5s/SGldZ24Bddk5OYh7sYFuSD0yshGUmljQN4FhfkAdbJfGHkjb7KW7PkxJWbHksc8Oau
Bfor9ORWltNR2hmaeEW0ztfbXdnk3pNbF+K103trQ3SNIpkY7b2Z14k+tbeloiGMKxMlslCv/kLT
qpN8aaZOyICgTu8aZzqauqQEvrDdbwR8kgwXA6CzbC7WWkr1hzd7jSCxEFvXbWnmtwbxtw/8Xv0N
kE3duKJ46qujU4ej86NhE40LzrNduZjs2FFbQfVqjWpiN+vfEtyceAXFcZ0ltNpD3AirVrcfcUV/
pa/V/ZwVVnVpYE8Dzrd8wDQHVVO7zSGtvdkI3Vg7mI352lh254S5TGCL0lTUxIo8VwAYJn/IFN1V
blMf/FEDBDXYH6PkO4Q4eKJ0kWpP1HfcTDW/MQsTTbyTdT9bXR1Sp9QcvQZTBv8SdWoeDU/d8sCH
+uRfNPyrTtQM5k0aiIm3k3oKcVbg3FS6sUXevwEwaYYCQ9VelrzbF/KiUNjdCv2+sNpR4ExELXDi
Zew1jlgpVPoMPSRdCcJooYraFws7+qZNi+YqMIyZFHiUL+5065tUgz6HIN3sY9Q9A5W7YDBnyDDo
qzh48kAryKi8Kfr5oXSeGnJpgyEfai4P7KG4TOuNL4dqWxXpsE9EAENHw+RxJ7Er+CvdaM27QX+1
Z5PSWpAmgOPWfpF8BrbzJda4zJShdwh6Ql/z0/f3OaOtC5GJ4kFEdrpGXschSwNtfuxZ2pAjgVVr
7XbQXBMOsuZu01YEB6rfDG8TE4PVc+Oqg0sUU0A/JbKgmt357o3phSicY5XEQGmbzdwLbqDchgPl
qnIzgryJV7hSAL4Y1Ij4ff0pHgu8RKZhQvTt4Rdm3SYtBY6Mwufv5byzk2Rv+2JDsvWQAGiydaC8
g7mdCLn1PCCKOd2OdkXUdHgEKrPWs5TDZVQoFv23oYxFzUvKXhjupscF6qph3wz7zFIrqJwriSVE
jNGaBwHum1r2+7FxrcdWGnDkK/HEOkYxGbaFI8mrIy+7HW+Z8yuyPbk/LKRN4X0iSjReZy7LQuw6
tFyB9m62hPeNr4aO5Xl0zRuN6+Jod/Z8pWMma7dQysGu0UQWbMFTixeRtS9+TGpLL4q9n7mEhvqo
bG8aGxjbqGVGt3Er/86K+aWFYyc32TBrNR7Fed4OXdR+xC4683tbVAjVk6nfmsaCfpjs/Os8e9DH
p+ibLwwIVvHoftKruNjPVnJlV9Fln2ifqJx9yrAtNNQBrWLfv3WtSm08QQEbFsNbzErtx1bzLIRn
xfJaaTIlaUECn5adITAOTkvu/Uiu0P5QBgwIDYUTbAVyy15NHs+HuYge+6o2w8gfsmJTVq1Ux4gX
mx107l2kuL2jWRte7bIZdJppoUvcE9Ocbi09VztNK7VLLBiRu5tF6V30VZ5o68mfsWqL0r4i+3Lk
louJjNdUinVoeYJ5N86tlex94leG8SIG9aiPCg4UgoJNIZqMXgJvUkshuE6S03FuC6p3eGMv4UXl
zXVq1dOObe1aU2rN+8Ia8/jRtxdMYbMhNRpiGLLDkTgseQ+1T6HSAikgTsL4b/DrkEyQ/pgVSPdH
vag6+yONWdb3zoDn5jZyILfhbfTOvbL05IoRyU5E8Ig9GeJnjdrrdLwmxrsfmsDFQpTUh4ImXRFi
CYsp1Hbbj93UDcciAXVMxjQtuW/87AkTz1QcRaImY2U7sMeSksR5NwVYjtuRW5SyNLM7dM4hi63u
E8wu5+h4urUaIMq1oU9XT0A3ujOHLROKFRezThRHYKyCWYeF3bWh/CXzPqHc/R7AdM0XpMXogfgy
RQplx9FCTJzVJsCUuo/igR5TabzEulW9iJoUf1gbzRMr1ReG0A1D894W60AF04fY1OSehGV7XWhj
5q0XJmUaimiyrjWLVgPs80sZFJFtSa/fRFhIZVRDgCeNSOQorb5S3qSva8fKHjRyMaThx0zti2Cg
bZhBAv1OutOle7P1BkHjURBfZ3PrP+NblDsVkCvkkeKoeG0Kf/GhG5UB1CINWicsnPqRUpWQZrEn
4TXgXwvNA/g9qsve1A5O094pnCfPKeasXWGDyWpczaDxy5GSfkopr0u3nG6TyqNfTQ8eraxvr7C8
7sm4y2StEqfcecSfKGab4huD8tMU8lq30iwo88aIx31l1nODmah8EA5ZwHUrG309wTa5wugFW4zK
hqfYrNmgROmStsWg3vQVkVbTmT/b0wSBXPjZHjb+PvGbUMNLVyDgj/VtL/3+kuLk7KWcrGqtV4H0
GRkpKs1wh4/1heH07cc6ocdy4mV93Sd2vv9/pJ3ZjttYuqVf5aDvWeA8AH1uJGoOSTGH7RsiBgfn
TXJzc3yjfo5+sf7o6sJJO/Oku9BAIoGsskWR4p7+f61vAepJboQ/HFSiWwalxngzz+VXmXUIzAuZ
YIVYeDSPRBi2V2BgL+UiiY4FZBinbqkMjqDLgHgQnAFl80s881ROBdxtQq0I0WJOiy7Ex3p7e+4J
fEse/NypwnLC6MkfwmhfC7e8R7GCYiZnLMFm1DwN0b19nwGsBHOq6Ud7quTJN5P2SzGN93Fh3FnR
+KJN1m7wChXvCxgjUaE2JDdWUNBF7L5iGrP6TSTJHF/lupHdWimLDQwNSV7mbaqqlng5R4tQFfpC
vg2wOl5U5Mt7OIL6tWnxDQ84Lx67uT5NWg9Lvhrq+zSFe2cqtSOkywurqs4/50TfdZEcv9S1Vxak
p1KsbQr7OXGyMQQp8+p16feynMcbwiBjFKKpEx2l1+HAMIedgXQfY4IJMS5Pny2rqkKZd6QEL4pb
7Ocw7YfiRIarc42LzNwhD+tWds92vJ3SS6zrN0qam2A2WNi8dnhoiLQNQZwQ2ocSO8yq9BWB1tqF
lPkpPZdiAdb/a9n5RzfNNzUUCA6na5dett1V2k5l7AcKBKU3g2GJfY9iD1Fb0u5dMiFYh30ZBhq2
4NXANBBq9byMxzWCP1IqSTSA/3n2CpL35olg+5UzlmoXgGNYD3XBwm3S+u1PltNXyXqU0c4dXXNd
GOpzBB/brPRJNjBERr3c5ZYincbjUPLexWi9Bmcw13aTDN9AvAahk8ZvrjmS6heB+6yS9j4Iqm+i
mZJNTxZwedNIuVDl9cUcFCX5QSKjOzc1myxYiOM1kCIOfaceq20W4Cp3O5SMIa76mAYZ9UJMCwlE
ScPdNjZtIDtlPoV4J5v1OEcC3FCiHeRYB5s+azKbZdNLFEQ7ZtUykBSmmhTcK8JmWsIKkE7avomJ
hqeK0pc8iPpFqxVvYX4xiedJX28L2dl704tJJuA1AF2cj8/CDjAoV9olHvPPyuzkXeYqQZrcEBRX
ZHi2uVdMowAcuoF9qKEow4QukaJxyMARr/MQAGTi1BzFp34xJd2QXDzNFRt7S5RLwCGMqWiRaHDE
jMHZGvgckCGqMt8HQwd41/Ia0eB/Yc1U57xUHm2qaAyQNxMnjCHCCHL3XlK9sbZ0XHojJCc7OBBg
V5jHugZce0uQrojWWiLaARY5FtWVzJQGP8s1Nl0xWdNLKm3TXsfOwBfINBAy9G/wgCiCJ3JgM+Uq
hhQXwawu+3SnA2NqdojMM7myOq9+bdxIonzLc2LpbEcvnqYWS/VmGKfpifp+bu2aegq+EwjbqxAY
en3TZ1Zy67WFegjcuPtKgEskNvE8JeNNnfXDkT9paN+G2MfykiXSf07KuSdfsULV/pbifLvl2FEx
KxMZaV3ZkHjDc9KRax/FaYDpNdUm/5nsPxFdk7pv/VWMWSa9ybrWjS8VcGvk5iKumZLKesWSpG7q
CswmClwsq9V80ARxFmtbfpcoZ9eJI1RLVCcHLbgIjrSOZS7AvVai77oT5ehCrHFFBDvAhsEuZT+m
9ng1VEiBByZn7cT5hsU7cnkbg8tkq+FMD/4V89kJGgepTKLBC2RoQoH6Dfr8fZCxfEoN/Ac1Im+O
XMgOB3xeCXVsZY9PaW85Q7+ro0cteEhTeUwRlbYEMCumgtoFYOAPWxa+uk8uVYKYzP6exmDbs60V
HUmfNm84msdHVtM+jG1OsfrO0O+cnGPxSJTruCml5ZX7ZA6Ry8cpfr5Caw1IZKZkCe50pJmpfxNN
s99s8YFtwAnPIuRBX8iwOUEm2tT6dLLki+19m+ZgPUsj3UbWVF3iVFrFnZQmvPSsXJOhMSNjBvmZ
ONVdLaCvzrdcsPoykGCzHfrsW56x3Y9nsuSN8xy9SD/U4M/Y42lquyhMMocKXSbhaGb2GwUPbT30
ZF2thBRgddObpNHVWXGqc/1VrfGU3AG6lUHG0pJmDjM91Xf9OOvfAXuY3Sp15shbW5YvHwvOAkAh
VgE6zaiXJ92DS2WZRoOXpHmqT5gi8ap0JIxSt+HTJSpxztuasm9MS9WFvq5EG8YlgdCmcXGbLBZM
526gbWsU4sYWN1N0TV0XLhd06pATO3x1NnuJ9ma6CEwFgC4XJw7xT3QfO7JC6vVEnqQyjM3QC5fZ
vajXKdp8HZAnaw8EisLAuGWXByeYm2KTghUnDLJOAyY4Ag3kWrjJ3aSXlra1ZZWoc+lox8Q0v5Fh
Pr57CJvDytQwfsQDXpA1LySHGw9uiMg1ii6ioigjqceLG7w/Sm4xDEL+YcwBODLhOePNai9x3kQU
dKwIwU+i84XZuBWbrvHsRzWNp7zDS4tQugZlqx8I6RzYwtndOMDH5o2/aHgMV2QnPDaIzOBMePb3
FjAzmfEvquEUti9LlXiUrADgerQrLwbM1JVgbd7kjJNH9qTxvQrqrVO4NvL9JHIOpkEJah5060rC
MnmqBamg/sqCdjI+2m5lryh9NevU8HFttF6L8UE9jq6o3TdgFtFNlvseFZAU6wgrMy4nHMr2qmyZ
78Q2wYypHRDrn/O8Nbbg7o84LS49ocFU3gICAur60mE1E5VuhFPnt3noqLknNRQJsRGj8Vokyrw4
Tn6DD3lWoQKXRlFUOKTqQM1I2Da8GtGQjeuJnfbRE6VJPSFHcUcxgUiKpC/Gay9yZkU/nTmHedVn
USRFdif8WX8IIvpCWBzmFp99ob1UYI1vwGLo4poLHV9moMbogDlOmtFKgkjWVl4ku/nYO61+YyGx
8jHiVa1gt5DwlhXxHOY9G9xtTvUC+seci0dy5IYD4KXkpUqsTNy0iVmBRsmLBkeUi/b8il8kznYo
yb3paNTxI9snIm/Bj88wa8bR/tTzqRw2bc75sNfMLOwomB4Io1Lvke0Ojy2L/kehy1zb9b5W3s2F
p9iY9pER5nXecHqAVbZMNSWi2RktSRIXuwAXyDv2SZw5RhbvI6h7ah3lqgKmVqCEOeA6B7njG7Qf
tlnrjRgHqF0T/nBfKy+JRjZNc8B6B56EEBL1FYqbzclLs8e25gTVeszxKx2YMpKxbRLB4Bvp2+aa
Rug7QW3jLqmBPO0dkSa37KFsgonkrdXOYp+XeLUmvXWuOGTw4HaWFrKGDtkxVkXxSOoC8LLWMaoW
uiKeP85n5H9tzGaiCr8fC+I0QfHnhP022uswoJ7RdDvC9wqznyymFTPAtP/7Qv+vXQVevx+KJtfR
bXRT3i88DMO0ZxK8B7luoSKnlL8m5nA3eIzG33R9fu06LReiqecapLP4iC5/aTCaY4PRvKd9QVdB
rb0MaHdpZC954r5waB0wLHIwcHqyhP/+Bn9tzfy4roNeHIG3Dk5g+V5/6MInCMIJJ0Ht1pdlsdNl
nF/AutW/6an92m9aruKgbwMo4Dn865fHCNxeEW3MY8RavbYEvPnSbLaz528FdJqD6iEq/f19/doX
/nHFpXfpQVdAYvdLh0sl5LuAD2MBKK/adApae+3CF/37i/zV20FjNHBQPxOj+QN9+YeHx85SoKhb
pILpgbIzp65N0FsrjzXt379QQFuUvqjtWCASfv6Vajj+pbkIMXCkbmIt2mUQ+S+Yj5v7NMp+01L/
i7tyECzQA4WqYuMF+Pli2ajZpg8SidAsTodsPdhnt5hZGb2/eX5/0i7wK4FiRnKCEQAC6Y9Ezz88
QIJCyCOgoLzuvwRXgY9JPkXlBjA+uxnq5enWdw6u8bt3/i9ukEmOW0TqhCvg1xtMZRDHxC/iFmoT
ESZto7+MkTmsRV5UYVRl2m8e6F+MMQSRmB0gni3j7NcxRpFWEkKBHTiPIYTNervqbGPz96/IX1/E
hUeM0tCEtvrzr+bo7BeGlCFG8hrw9yZ3Qiux/z3M8sKPoS3vIfVAxOcuyqmfr9LRYW0Hi0cn/GvZ
34vhw07uZfH89/fyCzP2X5dhFsSNAgnk1+aq7kZlXmdjszYLWmVZ/tymwyurH7qd4mhl2S2inq0F
8wyLIIQ16e/zzL0xPYBbg/9kCh6z1trTOqiCWw+ewN9/vb94fxiICEZpn3tIDX+ZWxJVtk3HroH6
k1Hua0HJvp9qcZCodNYWOqPfLELLT/fH1vbSYDZRakKMQjDPb/vzQwc1bVVmzSjx22xHZu268P1L
JgPOotN+IPtoSuSbyosv/+5tgmBBzbvYHRjxzi9vFGY3lMmeZODX5Y6VIxyxmDmtex+p31GC//xE
uZTtYHJgVAY/QDh/XIVG0eRmv1QqSsrC4IB19CaG5Jj9m3VoGWk/P0kWBJShLHQBZlbnl9eXQFhm
0Zp51Gpg4RbkAuCUE8a8GWQSTgo8Bii7v3+Kf5L/EhKnw89ZNDvwz5kIfv71/MG1pOaxsneGba2m
0diphMAsjkC0yvWn1si/tlW7j+lrQEEFMU3VzlL30Gmb33yVP909ZC8PETgCeOLa/7SK9JqBR3dR
fTgpd2vdVQO4gghTq+SYVuzF70wzf3pvl+sB1sP7Ry2G/cXPd+7Q59JlZdI12BS36jSvmhC134va
/f0T/tPmgssss+siPCc4w/tlOAqXAoLLuWFNOVxgRGy8NcKl+9rRHtmEpmsfVsT/3xXNn28sEJZf
mjTxIDB+yAJXQaHRP6EJgek6K3+7Si7P6Q9vLSJ1e5EEIcllg8j8/ssbhFSpUbj5ucGqOxpudLHa
Mqw5o1IeqeK9OQfbGFB7Utv/fGH+LXoXbDv++Z/L33mv6kmmxBP/sP/913/tvldkLX5vf/1DP/0d
PIL/97oLK+un/9gIaAHTXfddTvffW5zd/7IXLn/y//X//I/vPz7lcaq//+f/eAedqJZPi9NK/NEl
uTge/3tb5f3//l9191akTff9P975PPn6KdP311R8//Uz/um0NBegHxt23JGsuUjNWZT/6bQ07H8w
aS4+KiIPgNJZXPdfPD/jHzoQP/b45jIcvYUo/y+n5T9M0Fds85ATmQTn+O6/A/Bimv51aPAFFjEb
k53OGGHn/fOL2rWZ1yhZLOQlWragSx3U1ntFS2WjLaGMttS/ua1V76gjdd9sdia0hdBxgAavXgyv
H68yrjMaGZontnFkBM8E872Ba5VROFP9CgEluDskUkaIdYUY3lTqtO+tbDo6Ja2BH584NmQHa13x
RsONekCriGKRnk9mM2X69IChHcxgV4/PsVMDq3as/N4epHPjGhPkPvpz/O0M787cwOer6tl9ipJk
eh7p8KGyaT/syeATW8dMDnS2yCUnl/k8uIlFfYO/q08jxaKoEGeIGrQEC3VN0jK/pk73sSBmLx4p
lzByLPOQ1boOpBZgURxpL6ko1bVSpQcgzKtetLHzLmDMxa5DqXgop9S7dKpuP1MtfetLLTksf1Mb
+ES6884jMZofEFmmU18jp499vvIwcPFx1JxPULfePk3B1/hz9kYd3whnz8qvEgiOtf5xG7T63H2d
8Jx+fEt/GvKrTufxgiLiY8Bm7uUz1baapnJKpmZYjY67F9ghwlhTzqed6XQcO1vO68Qc1LUzSn3v
tEl+dWgyUCACz6w8PmH0nE9+VXrYBlj4g67BGFq1jWHsChr/T5bOY87KBLiVwrqSgtShpskXV+gi
KXHIiErXlF8H24WHTFyfdyHHlzvR+PqOV+unrqP3u57cIqcMnxT6vk8ouAo25mJlNB4uRsqsHzCv
vP2QW7hXXUfLnNWPH6+ZFMlNlZfvlodL2rS7n0fwz4g/I+cz84q3RhRc0Ro+Spm9yVYz12bjIPbh
sQpSnfaBzS2LiQfM2v42xzoSDzqvIaQL4iH9SX46dpwerIofBAK6h6aj/bDGyL3YTj5dgArY38zK
5Cn6/QVF93ArJn3ASEYPhT/6rEf6rVFE1Jv6pjIPng9kmd5ZU5AZqrxNlgwIR9MmPxl0YXZeP5BY
7tPzeEb5IrHNSv3q0EKBbGT5N2Wg6xSPYKevAmuothiytVBj2CK00tkv1GN0olRhnXNaFKFHc+Zr
mo/D2rXH9BBYOfszB9dA4qmlD9d68ccMgG4vPEFkIw79aO91vvWBCZqlQ3HOX6hOqtqUkeS4UM3t
WcU1AXiVr75DCCrohAXspeMxmOkNIBpjmWqvAy+8XxGOiSQA8BPRV87Os3P3rtEH6wVa93BPQka1
kTj6GshcE8SZnoEwz9Bo/cIx9rE+DfdT7CEe9KzuhZRIA+UU0ZbrvGv6sGr0+NKSdHD0qGFujTId
Vi6bJMAS+B42lTmYVE2b6D4gS45XSwW3nU68dkPk0trVG/OcT8F8oQWCeywyrZAWsVrLFDzTxLSR
rKUk9zVWARFlOpj91cIw36XWnG28IXMviDStqy6iARV7lGwbH+rc7Hgod+qSDE/NH93zADr4reSy
2wn89QKYf+88t703mCqhAvWjc4Tx42ygOFzAZQAMjyN9bTTtoyH4bTdgqSXJXJG1saK64RsKubV6
hgT2HCc0CV08aFCl1p0oh2Ov2c9VE1S3SWcYiISq9AnntTyaQrPf2ra2lxxSlCOaq1OvLBuVH8vW
XLBAsW8djNp4anU3fQkKz3kBL3wEimGvZjVguAQLsXE15fPCaUhsjHLaA6MiYmJRNB5t0UbPjqnR
7QPfsKeuqm7hdHR7WeLfWFLpZngTOQezrM5Pysi0syu96F4HS7zWo3rxtumdvXLcwWggd2gzhMWZ
TVkNN/WjriP6TVVFvCZw8MTwwsmd04euTYM9VWRoOD5jX7H8ZNFWB9ANIw+1ZpsJ82AoQTcFwN0e
GKK3aTtdXnj+HUdrsgXXRZldkykVW7/xm6d4aOYV+DvnmFR6fBvHSw2ZY0woHXv8OlpeekpmOpJ9
25E8nAMZccaGLiqxpZsE/PWqQ3620itTepDS4te5M7kniWSRDq0K9Vn7AoputnB5EFZPlabKj7M/
l+fZKVCDSNM8dGJ0Q5lCtZEowgjMNfpggw8w2IAl3Mc2ugs9Uv17b5NBR3D5qlLcr6851EFGOwza
oj/oWGT2dVSMwPIqpzoVZWmhE5rg8jYVP4eRxiPCht4yTlCZ5AkRLr1gqK68UIbT3Cd6nYBlRx9U
6ggwpyAaDhIM34vsdaAigz+8axRkFmnIY9uL9CCrGrlIHczPgIP900SvbBkS1sVLYpNJ2J6oyxu0
Dlcu8k8ITYPm3KVpO+2dWXMOo5GixJ2qec9Rut+YJiGRLsoe+gBgcc3ZKC4RuBvI2y3SVb7IBqw7
c6tOIikGCPMge+/Yzo11dKErXPGs48JtMLfUy0rFepcdoLVldxgl7wFYTRf6ucEpVXP+0Q0kVVaR
QwJ1JR4jQOVrjLzDurbM8ntsTOLsEjMCDImadpTZ1Zbyf3VbFu1DSShWsKrcyNuWxJp+J98UbLk/
ToBvmPBbnDSlefKBrt/ppZtFtCRq7+hyQfJN+uZKk1r/yHzXO7W2nzyb7vhVm1r7BMIRxE5ko70M
nLS8K+Di3Ewxk5pbkXDcRDPIcyet7i0A0fFaGs7SSU2jq6qau5Fi3c6sCWBw8UKkEJv4Cxpvu1Tm
3uHzt45W3nYa/oy0F/2DGDgiEFMw7EimvdaJ85xP3nir6VEfSoVPJmriHhYmwHwWXHu2yjNjFSF2
w0vc+vZxIKiLg39dXj3Z3LYWC0Bamo9JhgGknN/YwU5hNKYJ/jDnG+18XlPlW5ta6vRAZEraZDEF
nMiKB9TPxlZSc9tUzqgfy0kjTDwD0E6iZvtMY9A7MdOIjUFdaVt1Syezzvs39OXV0gqlmBX5qbzO
jjEetDKyr60g/sGzka7TFg92bTV0qyBI5k8ZyKMc9P7BcNro2pipdnGE32/sxowRSFpTWDasc+7g
Wzu4QdXGoUO4p2sjEUcW1iYZLNA2k2ttkdbZ71aK9KRIvKkhoWBEsqfaJ5fF7VxSmYKHP5EIa5uQ
3+ARaubAqDHRHZVuE06T0J/8sXTfJ2MstoKN79rx2mTTIlgj3rNrd92k0G9CHdpaFWHLfk/DTe+q
MqTNdEwCh0ZPx5A+Eih+hlVIJEJXoKylGn3MMlHuSOlBsYgaAvk6WhdglhdNY54gusF9slT5kklz
2MyG2WyUZ2sH4sprRDwjgDwokRufViGSQIuKS+8sSKPhbmwqqg9BiteSSXFtxIhgtYYpLq4cwomF
Nm2xBxqIFRUpSES+nlKCV099YxE7ZA/d3jeUvyOcKN1pdqN/oAF2d1lL9IbeWtOGe4rCOO3mk2MW
8y0CEnqsTfMeuyX5v6n8Bv2QHEZ7yu7wwoudFYz2TTXZ7IZ7/1I7yVWb2bsZYzKsslboD5NuXJVL
r1+YAFCrbvJ3LAwICibP7Dc9qMx3coTsrwWr23uUTMFB1D1vV6XPBqmTA90rPZo4Mzu5Zp1JMKat
ZSz8j9Dqu+EErFwePLuwbhmxNRFJtnP2a2lBKTQUMdCIUm4wHlSXqI9UtJ4mZ3zslda8EqqihbVZ
JftgZkrpWlJ3jarPzmUxzCffL2d6jnXqgv9r52rV9UZzD9xLoHnVcFtYiQQC57jRbrDavoKVSBgx
USbIWIke0O47hmiJd96K3hzgUnv2hO2zE+lk0bjtPB0IHrKfOBU7KNNdtQUE2uyAb2AJIQaY1GZQ
VP7tENQ6Fja9oLstVHPXk+RJorFL/OyqReNxmEuvfrPc0vtgoZgPAN16M1RkwN26vTnvFOFsq8Tw
u13RDN7zMEJldJJkqFZ6XxnnOCjKg4iC7Da1BH4Ds28JB099KzsnuXOmIYhvxWvnY1I2ScJxB00w
LS9kjByV7heBiAFhfet2tr9EjLzmGb3jsm37k0+IyQbRE15DF/dI3KeQ4WLny9im0xqc1lNJSRnI
R/8h+Z8IkkeWGlcTkzTr9A1ps/Zm1DidlHPdbhrPf1V1Nm8a2Xf7WCb9jY0Y5KaP1StaOMwARqct
RjcIwhqbdcilyUevAK7G1L69ud75OVRMvuvzNHl0gYb8GHcujpSuhF+cNITPlF0FocY5j1mbnm1z
Ht5yV+aXgsDoTyOojbshjtObwMzSEMYnm7IphZxj6dSVJ/3OE9O36YfqKO3j88h4DeesGzbTELlH
ul/xUTRK2+SgNcK0a27GskXJy6E0lLFd7WotmS+17PL95PXGM54l1CweSUqZJsTKMdVNn08fzJ30
TkXiY3Kwt5WEQqsHJZKB4DmS5WM+Tg+lcsqtctFhZen0KCpEnrIl97cfnsYS1nWbZvbXekjmU1Vm
3q01ReJJGxH/0lB4nrv+K/pTcds5HmBPF76tyVA413XGat59YHlByVAabwAfsaV0KB07X7Ddkm63
HsqM5Hhrlk+6VoGN494OFfvdbTNnD5QYDl7SIVcD8PqFaAvU++N8pYJghWMq36ZUfxPLXirVrEc5
skoCcg6hwiXHrMwR1Tn5N8wPqJMN5yEatM8R2ybZY9dKH79WiBq27jjclk41r4TXTjdR5GpHV/nR
dnatsLCMOpwBPa9bEU0rvF8vRj8wwQBrGzo/I/0dMU2lN9kmaHPzbGV1v2lmuzrmMbtJaBnOUUNo
sa/tutj5cYbiTjNWQHohrWZjtNFx7GxqF00AbgyAlKq7WTSM72PlTfTB0Q6iJDXmMGCRC0mXHR9J
fPJPPryJb1CzERX4ToxbIj4C/eW0H1jvOivXcSj8FV2GLSF859wpnWvQiH6XsRdeUwb6nJSHBpdQ
npXSEPKTK2VuI1J3+GnEibi1b5XdP8zSRqwTmGeUqac+7T8Hp3snpmhLKf9oek6/MthTpMoJbioR
ndKKdZNKziUJol1BGUizslPWjMxsGMc2KIurLTXCZ1FoJy3Intq0hn1ZTxoRyJm/NszqE/IgJgXz
g9j1A1buJCSFHLuYk1+6rh5CmHeSXCvkk8iFXhok0in727Uymz3Wfgw7LHN+F6Da9FscGHAwCxoN
6aC5Dz2LZM4LsWJr+TX3IepgM7N3tN2/kPobgk/xVz3HwhhX4UrLELBoXbWLbO9aaQQRY6oBGplB
FS9UUYa+CYi68VNAze38yQtOQk021awB+i4qx+c6dso7ivPdTgvEkYTGmgJA8aQbMNULLduUqR2y
bD9rKripu2LEjNV9pz4nVjyPr4WwCZZLWuvR1KIXdE3zXZ3pX6tWMl0N7RdDa+5gaH8v7fKlCYI3
UEqfme3f9CUnF6vjNB58omM++DX7bhK4TXDuYG5H2nhzp14TbM5Eqc+8bbXVbd2iPcTKlV9qTYPx
Zxj5VdFdYK+ISMgrq2yDwx15fpzkbDTbIswL11wMasGeFa9egTmfdnaRhMRrrvSm69HBI2apy+PY
WjuJq6EUMac6zd038fwh5nFc83UgszfzCZ74Vx7mAyL0fVVWF4F5aZMU/bazCpbV7pDGcBKxYFIR
IDd7XyBB3mKVcK+i09bFoufMBuMhwAlInanfgirF46Xr9bZKg3Xs1fc5e/PYtfAbuxybCu9WFdGu
Csqj37sHiSje5VQBWR4AZeDK45ikz0u+kTYlLTl58aubWSwiusWub9hRbIqePNKhUIQ622gw0aX0
Xr1nH3+nzdqZ8bDjU+7dObuaqcSnMTsXm+494d/DevKLF1CZ933NQhlVJ9oq2jpourDK5idi2qC4
JykZKjnVjNZO7tCBzpjhpmdzTLCGRFe7g1EaW/quQNlLpxmXU5xH0Da7vesiPrIEvHbd7b4SfHDi
PAxAWWA9cSsj2ddMZbvRhLJatx5vb5JQEq5qPVrNaI5epcRUmedZsFYkv7VrLTfr+7bunygSGru2
0IwjyiMdNpRu73LRIsSLRNY+z5ogdxxXHAWMQCy6cp+ootpjVkw0NZ8rLLaHrtLVtk87j4JD44WE
RgrcjZSGSBRwjKO7IFELs/cPkeewCUja8U1VIlgpLMxHYv/6MztV8QGOuniZg1geWmNOj8qjMkyN
YAS5KsdSPHgySd6jtjS+UmKz9wXBh7cQmdon2WYoDeWsrUzQ1xzLVXQsQHgf48oOu6D98ZWqZ3Ym
tJUqjj9Gw3GvZaMaThW534ZWnBi2zrb3UOhg75q2ES61W79DzMQ80d63GsK0laZcjnKJIbe+Pvcb
w5PzNZ/r6DyZNvkrYBluk4aTsl3DUs27zl2nutujbU+aZ69PxGObFPlrjL59B8lZbROkzytrUItp
adDu+lTj2yf4Q3fAb6BrW3XWfl2yUUNXjT5QYxM7UdubxTawOYbpnRp2hOb0N5zWKTi0OOsbBpwI
GqoONaSIFa5XJC24Bh48Qu7CYGiMtVeOzb51mmKLWMsBZl7ad/40f4frE525peiQEQtIFmHJTgMv
DG3cWE8PIoXnz4rSnkThN7vKA6VH294yvrjZ0J85dCDyZ/HdTui5wkEzKZNYcX6fBNP0kFRVfPC8
pvjoOuXdJ077BVWJScJEp53JnbRCkbKNj9gYH2th3hGXlqxFN1Wha8QM7oaKhuQLvS6+locaid+2
ViVmp3Iad2xjuq8zdYOTW/nTWpil3NsNqX3d4vmCjtCeJAKpp6ZpOQ8bzNj4RpKbpCr0m4717waH
N1EHgWcd43w6wEyjctM5LXmrdXfIpfTXtLu1a6Jn34g4Zrfqpg+Y5pJVWTdXMiPim1qvaWT44jG1
lXnfB5lJrVng5O5UCaur4MCw1XUH1bQ5xCvHzsShKIM0rPM5v5EuEN5sUMXegwkc0mQ3SnDjoj/w
sdX7DJD7BDMZ42vVaZsuXn5YgojkMYYiR1+F58CbuYkj1wDhjJiahM+HmAb0pst0tM6Q1FfZVDoH
jEcZ8RpZtYlbMv+6GAE8hvthlZadCAFSx8c0K4zX0eCMqEy8q+QfULNQbn0eR67KoXJYG37sbQQP
YxuJTu2QrssjUmp8gKPjXIupf+zqabpXFr7RKtZHkmhFz24ZPJxXRHeY4f2tM8FUKad8PjatqpbU
z3KTpQOn0GpiS74UV6Hjjus6KYmlyJL0njdXfYgCc6jr4mcjqJB+lZZ4IdgUY0uO1UMEl+tBVW6+
mWneQLwbBI6JDAq8O3rHLuPXoGRdhegh6lB6SRH2FqZ0ai20TRZiN5F54NvBEd9pueaeowXozfc5
Vy05B2PuWudMWOUNEPVvtkS8oia7IIWxb3a17lFA4cxVLhrGmr7hkfFr3vbG0F37HDa6WSuoROTs
7cG+F1tn8Q+4OLCH3EWTLmyxTyEq7dJpfOulHoVLGpagMjnHJ6WN+kXhd/qIs9ZG21zOxnHqCfBI
bF0eK102Z1pR2ZYN6pYa1waqvtqadmew3xZzaBbCCI1S+Vst1pyNGGo8iVGk70aqECeKlvrGSOx0
S9zE9z4trZPKkvFgjfVAOnJmvOmj8InBtMYwiZHgCQeNh3Spz9Z64pP40IzHvhb52h1mP1TMDUDL
Z7GS/4e7M8mSG9mu7VzURy4YzAxFQ2p4Fe4edQSjYgeLZJCoK0ONGWhcf2J/g5mSSL6nzJXqSc0s
SIfDAbNr956zDyDjaxH3/jU9GO8Jr2V+HYW1sxvjtt3XzIK2Eb12Q1LptikMkfJj2oFZIPa4dHHH
wxQ053mWAUnJRZ+fUp1/YtiYXzS5PV4P/N9b1EMWZGzPObaZrT8kC8EeqFDDQ+Xqq7hQlPbfmfGI
u7PNEKkJRtMaaoL1mS85uAqb5mRv2Z9cbNUo4zd53UZU0N2cPA7k115U5PBucqIgL2K3EC0m8bq8
90CB71BLuk+CGORb0QbL0VqC7ouNFOWm0cv41eqZZAprwL9OPI13DJkYXs/10ly0U84xjJ7KHbEV
dCs8Dw02np8dwAh5cqtFvoplba+2efHs66Gg76ryZ0j57S6HEb/jMoO7OWHKNckhP5NmzNwxGIan
oRnek6SIboqWWoa+vjs+14M13dRJiiB/ad+D+PsUl7+kd0tr5/Senewqd1CvC6/4nT3jD86MMK8q
T4I7aa3E/9DWyLNCVhlKc5nZGKLJ+5kad3grxnkktqbCi7rt1YjZ1k5X0H/PtSGX/zZRFNFvTbhy
vygnANl1dwarMz2nBiZ3SkH4cYpT66Ueuu5YknB67l1/eLOnoLgXnYe1IEJ3eCNr/9tYYj3eWMzi
3wjtaK+9YFC3Xi3ss0Cbj2/PcDNh0rC+ebQ5DFPIaxN11ctgc/cYzn0LDBNfM8/k3cUMONXEHYi6
eGEEZjHVWcZJvCNCdRnNTDDlsfV/bvxgvMfxNJ7Keab9ZSnCI52ZibK0UYq4dnCXmTE8RUmcUE0m
pv+G8qJNsSgO7g5kN+WV55Q5IUlWCSucjkbMo+P4TN211+fhthYcrM3Mv9jOA7doiud0Z5MGwRys
jI5Z3DV3sQ6c2yFQsCo8+qk9a/IJsIB6xcGLDa/MuLOLJACiWb8viVrVyyJ681qGDEU3fb5eGzQJ
CybFxIR4pCF8vThg73ZgSXAdEvLweYDzvmMmFG6UFxfbOh/edcXDEhQ5l58NVU2UiFefq9Gytymp
QMfIK+Qti2pwB3RN0UsLwSw4xlSfZ11L7PZu0dTWPR/TXTrasJZHie0/C8nTVzG07je4Bjx8styV
ku96F7asXTuyUFza35LObpfPy50afWZy8jNWegQCFdlcBEFk6M+3o0jUkV6f3BSyqaFL4r3dV+us
3Jb5ZxTaQi7w16bxPaS1uw2wPcz0cgJRvjFmN/ohsUFMXJu8JFY2CdW3uRh6ImjnLm6usq5LwNkT
/2FIf55HcxNMdfqVqGEIujpt6/w218bajX7liUts6ovaL5wk4wcn95zbOkRK5G8sW4gdQoVq2Lfk
cMPFrpac8zLrgloOy9JPzyFdlPDRjCmhG5YfPaQJpEf2zcZ2cbqOFjuSM5t3R4iaiSxv0MQRvljM
TZ/G8CscjCGvdhFx+qXznT8vnHrYTdvFeimiZfReSlelxSFDlzBS6w7ZZV45VBvgZFwexKBzU7ar
NHgddeaYa8Y0T73DfwFrH9afICaUy40asBkQbuL3Z0LIOva3LrTFczJVoO/x9tjNySGIdd6NOXgg
zc/ytFREdWyg0+i9V/fpq0360qdBD92NNQ4WvPAkQhy/aGBMG5w4ubdJ8HXSh2jKex9h75ZZE94R
2oIspEePJ+oyQqazE5xPMV/6jD13a0/vEOTdsW2sywW5KZBRAhkPBCKSy7QkKYmREdnhc174dzS3
WSP03BLaHo/QTWfqDP+sFPCkl7GFxXwBMs+GNUFSd7ofGX/k/QWtj5KBaNU1V07TGJqVqZuvcYuT
06JtLoTKd/GQJnLno1rAflzEsFhM2Q/XxP00HfXvylWgVwIkQseu+xVXbkv7fqw4yGEnz6Kt7QX5
51yXKF0rx2neY+258tbJqogYDFJSvpFrJW4tgCqIZPmwh2B2OSNLb1mYhJVp82BTKNmXaNbm7JLp
Kby4kLik21qpCLzBaAXDueSqOW6FUGpLGxn/Jg2JxVRBFd+rwfF2seJx38jKIwac6Aor3xNNnlrk
NKCH3Q4esJgTyUP5eCqaoLCYlmQLCURlbQXBocU1jw23CiAzG+bVnh6THe/fNghDQp5DUZzkgsI1
sGz3lo4IaXtVBxCGpIsDDrpoS3PgYonr7gNVsuSmdelXjidlu5nasN/DZthT2rkxtUX+TI12vdA3
MGgsIcm480mJyews7BEAtt1hW5EYf8/dJJuonV+tiug3lIT3XjWQk5HTQqcE6bZWL78wj6T8rbqX
hp34SjEQj+dYHVLX+thXi2a2Lu47GhjvhKEzpmLpxN5RXIixRbiQcjKhe3050QTZDaMbXgELeSyM
KbaJ8k+KoLRdpjkh6bKkL1E5m8ybt/FC1yOuoCSRgEVpvIubjpgkgW+bQzYIyw2lymGp++BtxmyG
v9nGh6g4XfP7AbXRbLKF639YItWgVaGjDqudzijLGPOpvTcN5BJFpf8CQhgwBSyOepNOKJrTHmMs
OJB9azKgVYT4AelJ6AIRsl7eYMZMXmpGILSTAGZc1Xh3P+hBF9fxHD0VDcWhN9fPIBeyMdwGGs4M
Qdzc302dzrq48UMPvgz9SKymNolO0AqMg0+1DSKifiq9V5WY7mgaDOelYhRJ+ZNcdJ3ex1E4bbTI
L71+vNcFishU36mlPtIxPlm2Xe0blapta1t3NMdwNVXUF4Ra34ehZB3IPLtYfWAEMPfzuM1N8FDm
THMhNxw6cGWkxXlXth/gmozFbW/Tzw1Ktz5kaoF4vzi021YsCg6qA5Gv5SNG7mZT15ODpHbGL++1
2CGt5bKf7OyiTBHRwZxbyHXuKB2bNoL7FS9U5ByB7F00xw6/YZTeNQEtz9h0F5Fdp/dF7l5GGP+A
BM2nSOR74ljUCSL8i1J49bsG9ScFSE3GGdGcQerT4RN99cysdPxEFiRNtA7WjOMnL1YdZ5elzD5C
RI4fptx5m6oSa3gLlzkYK8Zmo91euCbaS7z3dbM4p9nXLtQIdic7fDBinBAsZ+Oxxad0gQ25/0pS
zLsA7rZrCQzcNYA4CGCpnzMGyKex1f4NqkSacEucX+UYKteBI1lpbXTKLTkdAFY7O0czYYTltbyz
MiU0glFXuLDgrwpt7ENO+8XQ5NlETeLuXVJECCd57qe4ulJWTqcj+sQ56jVsuxR5NTIUrcYnrYH3
xR0Ig2UerE0LE/5WJQycOzV/8icOzbJcA7/wCEuncMh8r8pbjA0Mrv2YqBqUTPuwRVgyTJPYkGv4
yStsnKoVgfOxQ+6K1OAxHOq7LWi9R8ZG77kFfWqcJp8mY9rtvHm5jp3SP9Wz92Qpb2LDR0aIBodR
hC39typzSIGRTDFmfaT7YW2rSX1MBzi0ibE4PnzLSufKlMEXn+hM1nJgWu2qLC6i0nxIe4ZKQiTH
QFh7YaJDb3d0va3zXLh3TsCv3mLgOc2VdG7mGMKsM3xO08fKTW8zi+KoCdSONtulDU9WyW6AdGbd
OUiIj0U3I6CRxWeCX3dzHV23bRW+1kP1knXFfk4MheLIuL2xgauYMPwCLemQDPn8wWiHeeT8YHyf
tpbvnYUxNzHBYfuyz7fkwH3kILzz6/ib3aViE3i0bYCnIryn/eZn1oH8sPOcS02xha9cKk2F7la3
4MDTA+oUHJRAo9bwoHANo3udVP2aGtIKE5kpRWgeJBBbTVeTsbnGITi4IyqZ1nNWBpKjr6EO3BV4
bm8dN7l1df7kR/4JB3UCTKI4LTSkOIYMnLWGz0RW0u8t4mBfWemNzlMa1J55qrr43JlsB8Ptk6T4
yxqr3XQtTBotLoYIflUeQYYgvyC+DTv4Ek76HHnNhYxqVITdfWBXl60gLCmBUeMHO7olR5l0N2lV
u5etDasEcyFh0GIoew50OVD65KyKVeNdMv5HLLvzDC2MsqqeYh8SSKnCe5OTBlTN1mFp1bnrs6/p
QFBh1VxyxBErYSTFku8OG5gExErjq8p9G11MOn0WU0bVQDt7HwLi/SgxBtBrjJNtiKYBa7efw6qp
PI7XjrvO65yDsaaRdp43PgR9JE/DSL5XIDrkjqIpEA0NBBftGkdduX0nblrFvgVddyFcS4f9OEOK
0DpOSECau+LgoSFdGOg0oqounYIXLYgVWhh7DshsS8qTiMNbg8jmdsxBxmgEIkHGheUjc62aLWYZ
9AO5ls/I5qstHPHi6HMCsUrFVs5xzmX1hKJzZYgoRlLFNRont7YiThE1liE9VJLKmF8Ot8pIBXLC
s+76PoerV45M9jJcb71uyH/z/as8bdptnI33CTwbIM38yH5mIHb0CgLL4J/7tswuxna67CQhUUI/
s7Vd2qX2AN5SKyW5rRCxCvcITZCHYFTFfSdHedcMBRAbiXbUzzBdQ2Vs+uTI4YTRJJ2hLKwv4gag
yFR/pjnNrCHtxNau/K1aYEsm2pw6b7yyOkMXKLq2F3mquvyZnQi92rSTRfVU5yMK336ka1NRZ2/m
MPTfld/octsTAtjvkcror6OSyTV5U+kV08ngOmIceo6TRqZQx9p6Fw5avbuSOi5pim9ZwHaJ8qTY
FWVC5e61/r2gOt6OUKt36HIJae5q/waUgXtV+PDZvkvy/zAH3P1ufPg9Ueg/LQa//OO/3QKsfOzM
16/d9af6f4PtAEvHf2872NKsMF/bnzwG/IHfPQZK/aalJ7HaSQYewH/lf3gMlMQuEKy5yi7B7WtO
x396DIgj/E2SkUNEiIP2X8kA/8EfJgNLOL8pPAscd4M12Zvgk7/jMlA/u4q4HtDp2sZNpRyuz/2V
2gs6x0F766IGjHrjbmxLz/Qp/eUBnaf9ILtoHYb1WuwVQ7gvNtz3DUto8eiULaEaqbGXU1WWb3le
TtRItJVZfBlm7fAEx7zZiwuCahyKikO+oaEb6Ni7LgX2/O3iM9rY6DbqP9BGCp+BINI2HmSXf6Sl
UzB4NhVxlMpiDlOYZRchGrtGuRYsu7QO6+s8s5dXJN/qsQcFyny0rXZJET8RMofcf5QV0bR5rck9
boR7YYeQJLfEFuwzfwxfEl2VXxBZun+VkuD8bPdZb6jG8kPLEMO0vfo3fjZtxEEhOHfOKOB1Lj5A
dTNnrYjI21J8+ffV3Ir3DoDZ3l3UwlvXjbQhm7BtHgJRZC8zWIJvOOGX4xJ2NWJgenmMjpHVGpZZ
csJLNZzTONfyCKoq+lvWyO/XrjD0uji+xHe6/8/XnpOEnDdzyTy8nEBZoPm6AP4zoTBOfJavxP4L
J9YvDpd//MDVWfiDg1iGdhx7Y643HG2Ys9u3RRFuRFvhjVT3+BcOZkXPqsln4iUPEIGu8iW/ySEF
Yc14cUK6Kz5iIsraH97gPxapH0n6P9txf78uxHjA0HGkYf7lrf3xuhzTTiMPPIGrU8gYNWRYaWVT
eP0/+BSBnAIOIO7iX+24tdU2refVPCqW7q4Mx5x9I5my//mnfM8U+n0dPr3/6798/zKu69mBrcj5
srVcn9gfb7LMlkQBrEKkBYdik1SKUPVaAHiiMAif4z6mLkEJPb/YrrGfjXYx4vWunX4ycmm+xbYO
93BfPPKMowoJRtotSAKKIvsqnJxNXy2h2NPRcuM93ppmB2+pGo7kxuzHUF4j2ujv6P0V6T4FkPFI
G6R8pWvnnjk/olLVYb4HZcMRpil7sHuL05Ytrs78NNnMOzck3i8nWQJM/R/Y466TL6Zqq2/dr7vQ
T365/237FdvCD4/IasP7w163+vz+9V+IRE7a5CdT3Pc/8fuOxd5DYhlOTPLZcH2q9an83RXn/aYd
sb4ONuY2MOe8FH+Y4iT/SYE8B7HBg2xr9V+mOGmv2xyGXf4onnOpnb+zXf3qScXz77Ob2rZnO3jw
ft2t0kmR5jkXqN+EXXwkdzQ+LyoJdnHYDzBwc449ZpnuvNIeL9Epthc/3Kd/siyw7f5o5XRY3HmN
2Mbxc2t2zV+snGqWHUhfVW/6xiUsD8rR54QO4iPkFXP4mx+FbT7gpVrJJYGU3wHmP7y0hRVCbBkR
IcgyzT9MXepS7gOQakQe/MW3+oebqtyVJo/REbmS/z1W8qf1gQ69MRPMJXq1sAeElVigniluN/Gi
q8PCR35wB78QILri4Css8Vme/vzbip8XXM9ZOQ6YEKRQns+Dp3+xOrZJH42gcuC0hkNaHceAUeFW
lzm5wj6rV8AhpTYHwxzt3Hoz1PuIIoliIaufZa6Ag1uNRxNipJxhzGlQrf75Bf7j9XnrMyzBkVAl
sZj+vIYmCHyYzUGaKjHdXddWOpytoin+wuDu/MMDpnC1U43ZyobcwQjj549p+rQOaBghD7RKmpwu
cxE242GBqaONY795U5SAYbSQciqcRcuFjT0RrKJXqPcRG1h8nxgnvm9QBDJabYbK2vtRQjegL1L7
MW0rzCM9f3VCPy33mENE7U0ReCQLe2NnmQtahI4ESCAHEMZprb78+V38FRTg2C7UfYyswFCkIjDu
568HqqCg5Qla0+mz7OBmtn9oeN0243eQUhePd3/+eeKffCBZqJ6mVOYlwjr/8wdGaACY06C4FuA2
1Tqhd6S7G8J+54TZRz80j5WvcROQ4V2pt9F2z7Yf7krO56VbXqPz3DYts8M/vyoWw59WEe5CwD1w
FaMbW4Ce+fmiPG3ZBJfPyMAxjDwyyCxw8M1flzbzLyea8tu8AV3855/56/PrEC+jHT5yfcN52395
vxYkSFOkGKgHmV+dYsfOQIijvvr7n+LZsBI4ucBKkb98Sp9oGBdOyLOT1yUsjU5uQ7d1/+L+/bPv
wi4ASsejzuaA9PP9AzDthkO5fgri2JPQHWPFwMv/Innon3wKe5zPvrbildjvfv6UJigLCz8Yr2LS
fCqUHD+Kxqj3v7hhznpL/qs489jFbM7eK1sJ0ALBautl/LDOTwJnpBj0FwOlGKR9zDTu6CZLUH91
BSDcobajlzaCnoXJTFnOjih5T+8jMZANi9ErH3Exy8q50Qk1HgznzKtuZKG79ti64Hkgj2JAOnUK
BAGh8KZLtg7SeiYHrZfre4ByTX7puLkvryIn4s+qvoGcD4QOtSXcSbHgqgvT/tgCSYMzauKuZhhV
qtsFCxI92rwmgJHwi/QYZQY/T1MmtDchwHoNo0YNH9VE9Ks6LbIU79KIch1TaxrxYtXjSnwESAzV
mVmcpeWMkgqQb3uVx0XPEVQ2i/1EKkbkXAy96QB9BMLgC7GsCE9SAfvbZoxZHL2Ens8uS2jm7lZ/
Ly16zyE0vQO8Agx8aGcYa7X2CeRTi3mxa8i8u57w2+5QhLW+LRuT2fuZ7md/JlB7gBdX6kowdoI+
jZC5beLd6EzVjKBOee1OhSL+4LtLb286HQfiYM0BBxih5nDcNqmDSM7pMASAIzKKA6hsLLZvQatx
D6qjj1DyCXm0RWubQ7TkFVg3obg/WauXE7MNAqfsNrI/VnNRMecHN4i2kwjG5iCguBB4Wa93UOcF
8OKZJv19N63BEAl79s2MOnUiwt1MVOoQUVt+DGIIN0u6DG/TXGdfzSiHdu9FaUaPlKt/MugAOAso
9SC6WVh43Gvgv1ko3GJvwDNPeNemet4nWbi8ZA681uupSmHXignH+iHAoo/0ryBSw2lZhM8OAOpx
4zOoy++soW3MQZDmjhqRwTWjNGwZr8IE1by36qZg7JKb4s2XQ/E5xJNEE095SXI9N1NUcWRBknEj
qqVBGzLk/o5QuzY5msRPyaSyi+Z9kA0WgsBJhmMiMqAwUeOCqx1bxM8V3LWUG6/RIPAszWIfKot5
DHYtGvpDk+foaGVhOspGwF3MxSZJH5xYiz3A3wALKTqzHmTixKCqJnQEOnAK8G60+uxzM7Nr0a6M
RAdPU7XlZgLXgLuksshZCcuWTTphrvpp9mjZH13ozmaPf8757E/Z1DJPqKppYwqAXbvILrqbgvml
d6olQ4Izw8d5uNN5wJAUX3aJLz5zQgeHn/EnsjdyIXe4u73wAH3exSpT1tgjwTzDKnaW2uputPTV
dFHO/eLd9UPrvLlWU9e0YeYofBIMjpKzNdcoWAqHTEcEdLQtC2yjGHoYcqNfHYGH0VSxprd0bK12
mw3M3XHReGI4tEFbfiSBbbyXcR4zhHGYA3Z7f2w09IEspOuv2s519/UADnmLlC5bLuKsVgYn8oKS
y8FJRLsmErDA8bB68uiXPWDFYPbpU0agKq+wbKNeBGMlcOPgMVUoMyMwiNMSeP1elsa/bGoksejg
i6Dc4lMpbwi2Z8ZqVBVjRRkLtdw5fo981nca9W6nMhQXakJBdXDTKX4ReUXMWk0/6z1B/03YjYTA
LGubfbifAhDMZdCiSUv9+tIVjcsU1guvwxS7A338cqVPohTDrJI3zTHJsSExyTCoZgZduo+JNJjA
fbQDO9fO1XVWr9byJvRQaMHqzKIdQ+kBzQo+yLODINhcM1emGkpjaeTJsevwUXkL33goZPTOMVrc
WGrxmhNt2bWJ6+fEeDgq6JeLLA8WZnO6Hps7DG2Le2Igiw21xFHrbl0SjUJaLG3zyWif3naBJ3+r
qszDDwjO4VlMRVDtyR8yNMhBO6BaiiUGx8Bv+61GZbqNZOhu0O6I24WUmGhfW7odae+xr20iRxcY
OJRAJNIW8gpkrHVJuoOzcCOC+j4vGic71CgEGuwKUDS2i0fnYeOkAhJr6qedi8rbsb7xLrSvM/Tn
T1WNrXMzLo3UG6+ICRYapg6WhIhrErU8P2yGzThFhD/GGbmkvH8RagV8Tz3SgdrD06oygRA3Hvz2
UHlDB1W8xaa6taLCumOuWGVQaC0UTQuf+UVhuEXwqapEEBAT+z2WqMLYe2zxo7PvpIxeUzan8qwi
JxZbbVW0hkzFeCMKiyDYFciVH0M3cZBXiCTmwcn75EPWTf4T4qHwW9EH2I+tpnHsK05TEyzXDHf7
Kn2IvrX+EKuTzmTxPFPBoaKLWt3vEFRj43eTUHqbxiKPYxOGxlz3fdheWbzUDf4Br75zaxfGeR4O
zlMexp2/ZSnx35auqe+1lZdPVdYqsc0Y5eitYzt1s6XzaQ87Hbro2hjiSv/eq9N8Oop+UtnFPM4G
Bi835EaWHtp/zN1YumIfHxrrSzN+KchZ4ZcA1JCxezJ/4zdoepwBqcZ9XJQDUsuOpmUxFANBAoTT
1RtH9LZ1lFT9bFMkY8wSXaGX9avBh9cqSNZfFTVucaMWUSY7N8jAjm96ON8TYRuzJVCW2l50t8pq
pkdLqDQ3W+F6nXeu+HfkKs3okHygw97MW+bkboTMefKm3j81baXpDFSODFll51Z+69HiFSgZI78s
AAbQ3Cp23wu7vzXm+L/ZXFoL4f9+GPL//r2Lk6r+ubu0/pE/xiHebwHZgHRu6OTQx1nPPr83l6Tz
GwnfgnODy+ydmQhH4/9ALqnfkH3DzkJigXlerTXyH9MQ+Rv9WcWkmX4Q5wGYkH+nu0R43s/VuARL
EEDqA9YpFMeXX/u+KTkRVJTTKsYRlXcmv0HfObVuiKFjl8OfnnYRA+/VprTmQxDe6WH5Xqy31hjT
MndVjnltYsM+V0KKd2IQLL1jLhMvT99A8A/xOZ4kY1RiAfAQ27nxMyTY4LhPXZPmydn0FVKcuEiF
ukgJ7Xmj/x3etdWSFVQAGZZFBjQsfihYindIUNlHsmoE4oSsNdEFZcHymDS0cnegnBAQEQ1VE0Pr
18AX82lM7mUjuztkdzERoy5hJxe2Ngzm+Ut0DIF3rLN1/Gcu0QdGeNXnxUPCGtlGU9jrFUSSpGN9
aoAIg2aYg7zh65dRBGqiC0JY+SaKDlNhR9lZ2k1g3yLHoq1QaK+JDllYEnG6RA4mJNdDHoFYyDIF
O/g4Aa68TasOksFm9O3EJfalmcd646ZYTDZj1+G4qt3Fjutd6aHi3evKsPLB5RZq2jVTqmnKzX0W
LY9eWkXth4H0DorppNJx66MJTXAxXJaT1dn9/YCZHwVuM1hxGtz0HPvb8cFhH1nWEgirBVl4EGBa
ZBtJr4pmeVjc1GG1GvhShCtlbWkAUgwyGYNt28MBZ0JvAu+QEeKJ6UCws7LdNrK+rNk9u8uECdVH
vH0VaonJixss3HMsiAxG9EvNQK7E8Ii2F3qQSiG0gy9xRPkAV0Jm17Lt2uzCy4dx3EpkltaOECga
8KLp8XVRXrAxiwjZ5U4mjueclg5/kQszesSXUo1NkBxn7fSntuyndtd3YbCwSlYJJIlUAxlgZjd5
B3eOFE9VNNjy7MyxXV1TYiDaYbMvP3AUbleefdbdRQSuDDsheeYIXPPUjix6r73oosW/Q9w/iV3L
OBqnBn/VFb9QCqgrK+tj0PvwGTOZTK8eJTRTRCyl63PLUR6ruD2l02lAreJsE7dHRQaoqIGykw6I
sSbdYYRViC1jJPXQ3Hejpl746FhwUkEmkAK9qXD9I5uYHBpXM3i/1TQYcky6F4HxGK3VY3KcBht/
dbOEiBM3g7GNeLJMSmyIEyejJrDayxGIgdHvTxF7qXMKg3zIsZe1i06v9ey1I4Iv9MLuK3bPqoy2
DCVSZ592kEJecWl43e2cu1S3Xdrl6mMHrqpONhrTJAKZjgSUZAvZqQqpoYZRXmte/uEmbsCVgd7v
dPVFpHgot01EMIrdDGWwlXBt4KNnKt46bmFuBMyFG6sRo9qKQfj3zdL0WCcnxP6EfrTWJUwQctXG
SqLUxFZSq20zJSB4ORnY907ESHJvW/FMVzXKJrjpdkb4LVEP/mPvr2ImRqJIiEQyLvs51/F9NMns
gk8tgK2A7MfVpOKBgWRTtBiI0dzEB7voE1ALzYqlz1Y8TDr2ZFm5+BY/I6Wfgz3ioGnBuxmkCKBT
Kzj7vUDEV/KM3LtziCksTWJ3z2qaUOyKNgZeXGWDBtajsfzj4MZQ5lV+9EQ+2fyphYSd7X2YeNCL
klZMVG4h74LJkhykYIB5LSNP4/O0iEbtcHBDyesQZNM7D9FnIqqfttBKsjNOGD9BKklS9maYtSSr
YMbxu4ZR+s6+CkJn2OQc+ghfcmP7vESm5sGxZfENVGV+aTqjngYEtmDXliKMkVkFzfjo6nUdIeZk
+LoOWvU5kVBCN1js6g/QO9QNHb+GmepAY4geGVLp3STS+cadfDYDp7dJuvJ9t/UvYha6llO9a+4X
s05G/Rg378ZI08JWlkBTrjLWvLsy8zK9J9KCFypyhgFDVx4IDnzdxDqh+vne6Dqy9jNHP0VkYe30
/i3pRMkA3yvHebdxbBs16eK2QVdt68Ce9LTzMslPYHAk1Hs7LxQ7ne+OwUudRnisOWSwTXoOzJoN
5JCYCKrZoKDCjYtzYKNiOkXYK1z3PkmDpJMHBUEOWaatF39NTrVfAJJZ3dmFOIJT1+kcfzsGPsfy
oFTi3bGNVe4hDrRY9vLVlYEYgt2PFDX8qapDOk3OgBTvZYvy+8JZ22ebbKq7Hikk+uDuIKd89Rdb
2Nex2mH0Ggu/T3Zlhj2EoJs4I++gVujzLeJg5KYh6KN/GtEuPIYc81wM5nlzxyvAd8XugWQwWF0k
RRLytZlj4LRweDaAq8XUrqIFgLdPnSjoL91+WU/h0Gl09q2MEw/zawz4cFMI0AYbZOf0sjYApQHq
AW9ArAsnLn/2snamV9PHffTBirVV39hJp5rPaWun3F0HZAwGNk7WRDN0i8lo5xGBUCW7Il9SPJFx
F6Hx9eup2LZpbZF5krJMg+QVKdEBI9z/DSdK09Hy6chsXci+uMu4edmmqNZsLivsQDvoAZzEPrOy
/BP/34x3lVhhBIYLz0g+zR9Gzuo39FZ8G2N107xqsR7zkNDioFxGTKqbxYzBN6tNl2iXgTi/Cewx
eQwIkUHbGOLSIuVyeSFSV33kUoe31DLLdZJFUDo8k3BYdGPzQQ54pjG8T1l/KBTbIyeBwHTrI0ZD
tqTXw1XHFSPtyU9GuYkDcqY3rcQ5sc1khQdaB1HVbvIJAd5+LKblKmxXRaGAV3VkR+3I2HMHRhBJ
Q2JP7KrujLkNy5KXZebB0hNBL4m0qytUa6YiwUpXz0iLzc2Auhv+91KnD+T+tu9j2+qHLAvxlgm7
FtF+9mndbNywofYjVRFcAnO+bjuUmPYWDr/eSTMhWZVwNEY2yaSL8oBrpSJ4KKnPFkE6hvy5sX5n
yK6BS8WTeaVCQ+BYBrH8wgKL2G5SmhkR/IUOPA9TjNvYq2ncBMvQTKtciVAFEXA02/I0jceuDBNg
awLkzSxrh4LTr+0vbsPRmSyhERK10QE6QH+eEcoWjVt+WOxIlpdTEaW0IwqfmqcsK6ZEvWvc9iKI
/RmKgRncN1tkqDVmWbnlVcwLShpfYPC2E+RI+GPRCdI28WSKcsfMGSdv63Vk2ZEoO7wBYUs5VouG
v7aIZxa9xc04llPAoBgOeogMgyWibtt7i4US30/sDTrRBGG94oXZmGQOiect20ghy579p/Xzx307
hXGeQEpoOnubIxbsvE0dYhJgx2h6SQSZFWNgDGQjjlU0TlhkgJLeTqGMYeQ4k6w3hEZmRHwilb/u
vcqIC4tqMLlwg4XaHHOFC7gz7u3jVJKfsavawt9XuQn9Q1FYBDKFqqXRrCkWLVZsxR3bdM7y/9k7
kx3JjXRLv8p9AQokjaQZgUYvfJ495mlDRGZEGud5fvr7uaSuUhXQBWjZF70QIKUiMjOcpPEfzvmO
SBkkde53wY9kPg5j063KlInfS+FYc+qDFmORve2zmD5C+vZsPtxireVT3Ti4hfEJN6egSHsDwkJb
3hut5Wf8eEP96lcYtQRmXKWbzTQbNScyiDHD9QG6ldF4ZhJTwlof8oACEAfVTFIZ7+zZ3SSq8u/r
2VdXjYkO/0LYjQ9sbKCqFaK0xkV+21ssTMpImB92kQlOdvPmgw7ajGqhcrJ+5WSN3210X04vSqdR
eUQrboXrDBMuyb1MnaYFIlkNp7cFtjVNaUFpogJmgCMWWCbtVhdj/sKy9/8FHkBUbpoey7H/UxN+
in5819HnXxWJv3/HHz24IREXEuRBz+xw2yNx+kcTfhMeAj1mRcjXs530b632n124QuJBh853EejI
4s3mu/7swp3fOLJMz7TwsQOBp4n/O1044/x/6cJ5ueJ84vdDy+eguMDY+a87MTWlOJhJkqobIYuN
NDyf6XOq0OoFwIhbniZYawt7yHuJLzRg/MzOJbmDTI+WysFY41EdDfUmw+ucbYJuBrVDujIvXxx3
zEwBN4DPlXNinnIdygSEn+weQjvzsMflDSF7SKQxFBgiqrd9UDAvbkB+BYvUSAqfMqhHKRloZXyj
DpMcJp3OjgQpoWHq0nk4mAO2kYWoJI65LrUoxWXTw7fJbMM/DoQxvaaixabXVmS4OaWOn3gcsm8v
L+ReGbm8hSuZ62woY4y+vHWhkDpq6bXtHCHrD+LH2izzpyEqYcnArB/eSQ+wD30CbpCGubvF/way
/9DsjTQ0yynptkHkOeY6mIgZW5RN4f8KGtE/j9Jw3SPQGGfTIezGHTR79N5RgcmNl8KEibQ1G/Uo
m4IKgRUy1iYjE/UDp4j4hMdf7mHixebBnabik7UB9MyMDuqUD1PZLUIIC68jo9B8G1EyEMFMZBUZ
fFIj1+xi0eOOqRVrus7u3imehmNSIRpfcnyoedWCX7mbWXHmmJZmXsjI/ONtXEriSUvS3UTsDg8B
b4ujxk36XlmC4WbcK/rqRkURqXqqVZAZIzzV8DRc++wm2rrQEKNkcyefw8jBan/1sAu5qyEW7ZG2
NnnDtotgwk1bWRx6frjH1slI5a5aAUgGXiCWBHz8QIVsFoNkR6AcvwKvwWyj3Mb59kb/M58ELgmd
xEyc2cvDfYjz1LsOpZ9FK6JLmqdR+fNXD9z6PugUMKGscP3sGOkSzp890JN5CiyeKGsm0rzzUvEQ
uIDO82YqvqCv4DzuPdMjUa9nHdhSRF8Nr9DEDk82q7smdkZ7lyap2AXYoqjTm8A7C9xl+X4qDaI/
yapC8zsN7vTqRz3DE1VGU740rSx/nRRBsku7guOxYW6sn2/MbxaVKBmfMmbaxaZ0x1osSyKb3y0U
rrfMt6RENGTW5UXYBYZCihCut5lbxdVlxUr7w3C3gTI3qw8ypBhNcZ8nwzpBLdKfJ6u/vR4jWTPz
TaxbHVx1lVrBWkvDDRTh/JBjXOk36uYcX7NPmyn/mS6MS9u3FHs2GwYeBow5wEzSsQ5eVQkg2IWZ
yeDpxmP7ZZkxyhYUBVNFyi8bSPZ7GeF7Y0G3AolCWou2g7G8mYzBfyvshJDxcMo7JNHWYHEfVs1D
UU/WmbmVfKfd7Hk7+oDJl2ZSG93NeDn+qnWFOzybUzZZrs2moanMqMNGnDLpdrTbYNvMEZuwIQSv
3s4WCl4sGMYnKx/wCpVNXWomiL8xyKbeGfgtDRyGNxdubIIkaDmFMIAXldPt5nCYMzZdXlFuiCQr
njCHCnc9OQRkHERtxb88LD7XmE7SWWYVI48lud2p+eDbOvxUgc3ps3Bnl+otBGkjoa0Qe7co+yRq
Hvo26aJNW6iyu2tD27lUE+f0vfJYsS99TOvTEjE22OveYW/SYjsAlybrCtcosBzch6qp3+jP6wOT
tYlnp8jJU+sq8xLVeV2vFQ0OOgBfRT/wd7bv/ejjjQ06Lj9XrRhWoJ2YRwLjM3+qfjLkLZvTrx4i
28a5ERO+/pKmvfmGV5DDFTmPXzxWTCkiWgQmnvF1QHoyXck2TKdNOlRptNK2pKBsY2nNmyadM7Uc
29S/1qwhYnLyCg1REIx0zojUKFg8+1NDzMZMXlq6RCgTT+wjA7htY1OX57LJPTYtPGQfDbZo/Ntt
7BYHkIzlSzmRCcye1i37jTBEwydTVAq8k+jbm4Vjri1GuS5x5jAR8afSO47S3Es9dDd8XwrkXk5t
si/9pHiv/dC8D1JIeEd208A8wibC2KkCZT9NYCyyXcy5dZ6mRs93+UyHsoU+ngA/wwrK+h/HIM9A
gsmMxml88EZMqwvWP0QKc5wPgTpalmePV9li7N6bciTOc4kfBqjZTCMHpih3THh+SXNncCHTpddz
pE1lHBNlCbceChpwzN3f3538vya5ZffwnyqyRVT/19PnEKV/rcl+/54/ajLh/EbNoziylbSR/d3S
ev7ci4jfLEZlHmGdLE5syrJ/VGS2/RsLEdbfiJOIFhF/qchs6zd+H/6nQDjiEZoj/05FZv27SAnP
vct+RSLRRDYAmORfCzJHoStQM0u7FFSt9SPga25K7cSvfwWlCDnR4pA5K4dZnLRWuUSdOWrEQXiI
PCbkRp9oklVq1334n3+n8Dn+xzulY0yZf/7X5rMp/nqz/P5tf9wsGICQ8Hk+QYMWaQEsy/7PzWK4
v7mWuLmDbjptIU3rn3eL5f5GHhRdNslX8rZhYyn3Z/3uk3ZiEmViIuzmpiF072/dLfL3eL6/iNoE
vxmrOP5BdImm2P03URuDPhIiK3spUZnyguurGU2aL75bA8AFBoAez0B+i4z1vW1G/Pc7kV+bqg93
BqO2JUYXMpEr1DpA3oEAcNYMyHDgVaGLsiC5HcF2TgvSX9e1PTnsLthxlJzpi4ItBqyD2lyBYiGy
2nmua8hlQ4WfniH/OlWy2nWUrEeSLh5DY97Sh/dY5DTJtsWIn9r3NuZtkTcFGpUvbA3FTOGq8CAu
C2QNLKwi6lG0aA+g7fXNL3cPH+Y1yHucmqjXKrDjYTBswKRqKqvgNtzLT0SceKssmc3VMHv2G5KD
cFvOWUmRhYV1bsSITpKtXmA2z1kfuyRE22LPQoixt5f9ysAQrYNqaO5ML55/uUb0gcQqXd0Q7KuG
eNS9zYx5nfGHXmNCQ47EKSf3SNmtfYaWhMlR0z9HAB8h4QejdXADbc54B3keHfQQLBzc+xLoyVR6
H36fWl9jTFobluUxG1a5VZr3KLx6vaoaJzgpeyzZ8hTOfK7Y151pGMkgGHTsbXQWqF/0NLj7Q3b9
a7eVlPs+rMp3sJ03qzb0jDuNe/o1rThEmOrN011RpdlF8FSANssYsLtaCqJg0BLdNfOYn6Na/vLb
NIIRx0cIh74dpv1Ee7sdp9yD9tC00I22HsTIQSzjXHm8wXpostB7iKvsYqtfDUDg3+zYUSN5CzpY
4bwxr2UmGmcJTt22noisMMnAlfd4Vtk4zDcTp5emTEqM2CsWRKYbfHZVciqiuV4XscjZNzBePIxI
DUD0cDWIYC/Xuo3ma0AZjBKXdqHCSHVBXCkWRoUJetbyRSLmSg4EROTbwnJ2Pct0Jl/BtNG5/ZEB
2yyQPLEnmqPXiNZ2NRfgEmPB4MlkCTu7ApAcbaIfzNep9sLDNBNYy5cIfV+aJAbCc7sEg3Ny6G5j
9pBM+XHsTG+yis96ztZaRUfwibAxFOC4UK+7LOmXRA/gNDDgYFBjxOWiBGg+o0+ukfBUZymTq+jl
NgX0g9d1Baj4Sd4UiKadbkeTlG3EYRe06cvW27fioaccc+ttSQS6tn8mYl4Trc7nab6ZEHQeuqS7
wt1mjFltOY66Tc1mzwzsY1pTvk/BmeEjoIx0XJBoha7EXpMW0RMZrQjdiYNdakbk5lZcVfppBRd0
z6XaECp8TOFvwu5HLpq41rIbJ4vMQbFnvdQcesed79yQPzeMk3FhZLDsKlZ+jzw2Jyu+m7S9UOZH
lDBJBFUuZnc73dZDnb8XzCz9md6pBf5JX1MmconR5Og4DmXQL4dTBYkgAUbsN5+HGskW0DXSb6ut
U0iHPLOaXGf5DAMPgkzD5IzI+o/AtK1TGE89/rXoV5GmdykTZXSaEJk7s3orq+HLCPwA410q90Dd
II6gWh3TCy3EZxpFW8sY510rrB8TJCh9TmGoQAZowCTFeZDeF4SMrBKjgJpu3hSRfrWV5hQJ1HDl
pWUaXsS09SyG51pssFQS59sn4bFhGGssSEqp9bP2e6wBBgll8GPaEKQ8TOOpSR91En5HBnzm6UZ1
D1VyT4u+nHvUqkE/r2EPGQtW2cYDklgCeeb6wSS94KHOAhpzbRuXOOwLsQ4oKJBgmn5/vlXXK5vm
dAeljv0LkKy91qX14ltM3FmsFyBdcphIjB/XwO0AfsTARBaJNX8mdeOfcUETcgXhRTJtXdeMCBYK
aAJUeOdMCthjGNQ52XnqLTUUa/iUjTOCDCbxvXmqozg6gE1lNalRfzl2XJ4CGz1RmPrruIQRXWZP
VjrcpRVaqLZMljUqxlMFKPUa5C1nf/gsbwZqcKivVVZsnOQzQgXqhvpRRpPN9tL8VpG3015wyJti
10esVduIt4rwxqMG6LI2kuqnZdlnlXQ/szFqWEOSF5wUyX1tWT8ro06Xk4ZfwXZ2h+Oe3lXaaCKS
NQ1ZtoBjBO1iZtyuZDyuA82yGb8knLuJTiAVXsZRiEQ0DEgfh5/+M7DwAKRtfhjZy371UKW3KMO+
/Lo4DAnwDqlZHt2Y0rCxQAeF6zjILlMWXavKROZWo9VGLLq+sW2CqgRn2S9yByXhyzy/Ny7gziRa
hHza9S1Ph5uuAU7m98MprXmrtU68bruR7Iv3yCAtIIH2CybjVapkGxvvXt3sumo402Q+kS1ekydb
AS33USh04AFdue3MHHpCv3GKcT9rj8cByaoj+zvdllehu2OEinsRxfkP1CIp8+bmzEh93zX1fsid
1ZSnZ6bXz0EVviEJPvR9d0i4iQs2bbqNj6QSLrvc6nE8mh/Yai5eVu6diemWPDOGeo0m42Ab4snw
HYu9lXGRfv4994/4OcON1QdMGksmZj2YeC9gNRu728D+dDrkCjGQcFPrJYzJR0e4b1PzK5Pprs/0
2Ws5ZnBjLUjtuhSpRVgMg0bwL3cxITzA9e5wKpDeEEIAdyeTx9xeoGUhf0KF51AcBxEAoE5/MnTY
65Lobdz/MYFQ3WTNfOTDxh8/IqWQkbT5IhxdscaNc4Zeua0yw9grs9mniGUNrBUxofaojEFVk/Om
j2J6nYZwqzLUPUTPGDZDttgcyoOJKn4R6f6hBxrdzyNZBD1aXD9fd4H/xUNLxyq2Qdowi6HZ3buV
AMY0GF9eWe7DG0IKqDy3xnJKw32RTbwK1Tavp3XcGyvTe4J5/1nj3RGxsZo5NsDRVjyA9SUwEc7k
7YMNdknehkdGtZ96OKOw+wOnQh4joiUJ9ks7Ts6qwVsxp9l70nyTnXEZ8+bNtib4FdPOSdyNW85E
dCNMRdiFKGs7tPFey14B7gMMxi7b39ap4PKa3sqn3YeEwVHlnDDVnyYTtjd6kPtOds/FQFRUNrzP
zBoyLy12qNrlcWwMEJ3Snw5t9sWl3Cc2nwlpIfDczjxaDBVidFQO05KAnXCfXBilIDEe5L2HBG0J
Iilei849lxKa5RzJdRPaD7oMRq5E81BRaPRtf2eA/5hR4LghuUBzyIaWYZQ9NFtrvMWmdAsiKR5H
QZxQgQ+DZyIrV00OpNpxxn4HguTN9/v8qQdJuhZu4x99g9sPnYK5KEi9e5pE9GYxaJrHS1uKR9Tr
K7e3Nx10lFBVR8+2TxLd/9DcdpWOv3Lq5oCfYOHp6t6p7QeFRH+0o4/BVHdtl20M/2QPxiqcza3N
5Lrjs2cxeMoG9eQIp9/MZvt1O9BZAWe8D4p+mzIkXdbtc0WC1G1zfatNWd+B2jR5a/thsK6VsxhQ
c7K3Blz16txmn2AgN3nkdttGHYgTWqgq2rFnD9emjKz15JIyZJYKdwIhSr79U9c/8nCKtpTqMLmR
Ca4zu3sB//puTeqDLXhwcGW6xjXEEUBMkbbjV5BbawI7wDRSLOb4KmLOhX5GwYMVjjdHxK5fyOCz
dRmv9OlFFMhgeZBkHi0Fc9FADDBcWWdn50wEF0dfgugjB8GinCsAlW2fG3u3qd5vcvcsRdQDQ88o
zQ+h003C0rYNQhab8zqBm+UWagGF1VhUuEsK0C5tAIyMM+az8kjOYZ2gIi6IazzJYYbtXC5LD+y0
47Js6JiT+dw8A/n1pb3NcxbYUcFbI3bWVep666SQwbbFAYvk5kFWHyyHwS5DeSVd5kEoAq0QS6rF
kKhNQCxIpadlH7nWPjZVv5TyRIO3CaBK3ZC3S5UmL1XfrqKJNMXRv6BsVEsj/eFbzdKxPhvp3E2O
/GHpnynspS2IKbBd8aGzXnE8fbrJzD0jnqI6CTfZDJfMltCOjQkjhoOtoMgr8REGVvDOKJ0Xaa7i
ylgM9rSdGdhieCe5rKrrR+RvmOALTE78mp7OzVi6mzYqqSG8tti3mA4WGYgY5v3UV0K7M8eEdxTw
w7AsvSF6ADhHuuZCG7db0oNJoKM7eyJfbpQRSRbVo4XCriiG+eAPzatdhQ+D69SvsZl8xbd3aZCc
DIz5tjVsAc7cw6cy12RHXYLO/Goq41CD5l16uUfWjVzFQf0F0xCMIeStUZ1tz75g3VkTiAByHofn
Anjaljf/GovYSfMqvYt92j3bMpJz3lfxpfRrfzc1rk11CjgtWvdp3PlEVzCiudDpGhukZ2LfDYn7
mLY2sRsqD99aDwpUgDoecwDT98ixm5NHLvqyLY35w9BttRz63mBxYalzPxv+zkc1URD+UPbNogkG
b9Oms3FijJUSGml0Jlp7CSETQPHs/OrLsEQCEufDJYlFd9VubSA4nxWSkrzA0oMVhfCchbZq5LNW
FwzFuons0joV1LlDtWXr3BX+Li6QfK+CNtHuS0bCF7Hbbq/rLXl0xjnwdLTlTiMVKQfmNkYxdcdM
CX5XDj3mY6TjcgkKNbr4kRhovo1239aIy3uMMfmCZQQeB6BAgAsJTcC5MieMnEs2+Cs+LAtKbS91
sWYnw787FBavsMRRpjA+oxV1UoISZqFuxFeNJG6Zzk0MTsXPkRRZ2pmmVZg63mZIKDYGi8ObIrXd
eTF89ItEeGovxtiL9jNIerVo9KR3Uy3ro9+lPiHAvAkaAbqBkgzH69KsNHc0a4w4R59TyEvQ4mWJ
MGdwBfmfu47qFxlkmJ9ZdvLDM+Ut7xkhpcz1MfwMMVQ1w/U2dYIQ9sl1yDtdTSO8Oa2QLaHzsCKY
kLRrK8cIppcK5rnYeA7PEi7iW9lJ6gHrs5K8gtnkBSZlgAqYLYQ0rJ+K17IJ/6iIEUYV0q0TsYtZ
yCIGgf9mlWejF7kmG1XxQe2DHIbrKQaVMlLtWigczXi2evprOcr6kk5tNezTWXrjIxKL1PqmgQvl
d5T7HD9DkzuHEL/D+JaRjXhqW2femXjbEPqNQM3HWkWkMBee9cBipQ6WnATWMbCEz8lEsOq0zcle
CrZuCxp0MQBI5s/lNOE8K3N1jj2l0ClDY3JXIOdQKxf8EiWBr8noiB2Pa0FoRHP2Guyq+G8NwsT7
JHF/FK64WXRav8V1OOYuQqAZRjFONIIjRUXu0BZpKLXe1LqsE4vOlNdyVG6JPcIyHrwmFd85kS8/
bAbH95M1Nt9FS4WS+om7ausy3GIhaQ6l2RfvpYWtApK5a8/7wZxMeGl+ICNeJpAhUXbnOJ7tmYzB
KC4PfRzo+xiZbLhSFRthshd1jVZqtKEhA+92qzB6w7zUHPsxne47bIw4SQYJpp5jAEjiHNA/sGz9
JjXB32MC9R/L1lUPVaSKs82e7d50LJfeLR+sQ92UXb32Mtd/BUXs3lf5YN/a7jiB6+g2yL68qmGJ
lE3kEhM3Vt6u/hAzEIlc/47+yV2ORhzvG4vNbBVKdKhugDR5w1pFvbJHan+ZteJeHwJzQtUV5o+5
FOKaR7WxqTC8HzNH0y9Yp8hEs9jIhBois+DKefPESQeTDpQWSZD2Y8Jx+YbBoTzEVqEfg7amHnGG
xmeU1TNtAxuJjS+y/bcGRxCv6iiIfRLjRv2Z52mIuofeOG4a62ciU4dMr97KXuJkchkzamJxQdcV
pOFa9bel8yv3EWZIIq5+GTED9+U4zH2xtduGVwyfs7fxVHQxU3In1znnC0W7LruHuMrA+oNpdN5F
0QSAzclsVCeYXt6rNZZUM1o2i6kUvcXox6J9mx0bU28Ba9lbVO5IkGGOFf+ZmeswobIw+x0iaiJK
SdSYQ+cqPHScViqcbWmKQILq6dIN2vJmxxhO7N1Ru3e1pQKaNVHAf/0I64cBE/AyUMI8MfmcpBwf
Jer5A2Cm7CC8WWwi2RYuDM2C8tmwom8rmSlxRiuYDnZaazI/lfM4iJwGwZkh+kE4eRpNsvDQYopm
ozt3PGOsdWhby4c5caYLiZkBD5dQR7env+Lzbu8FJwxlR52zT3wSCRMCmxHDLvUre+G0hbHUodss
vJqRJNfCHI+JsJi/qLrfpCLGMSAy7u4hB4zrBkxUW8wDhDqmvE7deMtjla6AWLyBhUSiQSVcbI3R
v8novnInJWrFWRiUNrJJ95k/7TpMahgnKTsQeZvB3J0G1QQL+KDWEmWqzc2Zs+uTDJytou7PTjEE
B6eeXJqfRHyRCWgQOiPCbGMWg/eSoHpD1rzu7bugaqM3r4mPk6pqdNBZeCYtQ/waKBzQxztmj3XS
JnOrmKbv1BHpu+W0ziGYjBUb53pd59gHeIqIRSPuWZX+vk2RdFITJvm45f7MQvQHvv2Gvi7+Ei3x
fkkyi5/O7FXY8qVByhuJLs8sIZAhFz6qAETbmpjZxvjUdSW7lTTGfRgm3ZOF4Qu9P6zi62Tr+X6Q
wIrXChvOj7h2SKOKKGP5om3nDubOxPz/VVqpPIVUSNip7aT/rFtUnqRoVFeRp5AEK9fcRrMh6bnk
vM2BGRsivx9H5kNdcJzwgJMGGdo3KmP4NtWZtR1CePc+OOVlVlw1r8AVHGWMkz5brABJ+Z6k3w36
3ENlIkzlRZ4tYv/2SI4RWS5zde6HDN59XsH27fWRsVa8VORprZ2U/MBeM+OdO997GeZxPeZiV5LJ
+/U75h7V/rEdowTQcdfuisBzkCe5zmo05En6TOy16z9mRkMz2zb9rpl4B1lA1hIGotJ1bAJSg2cP
KeUWrld8KsgJXyCDBrdawFBHuPNOlNp33I+rOENWaVcxTVaeHzpG8UublE6CuPShb7MX5NiEGVfi
U04dgyUg0ET4URZU3Za9eLAvVcwgZvCeb7a7S90H8tqhaDxGRlZvmGmtJ8CRpCsb1ZIBL7qa0n3s
B432w5wRFLLr/mGr/MgyAv9GC7qkMN6rkglmMY5oXLiN/bKvlwbbobYTcq36LxQ+NBe+vSPyPiMo
ur8PtFctnJzPpU8zue5U/zoCHuA5di8MbeIXys9kW7h9v+Z4R/bUsLLHTsxvMz2QYIgquthgfyo2
fY/l1bGKaVeI3t2byrP2JDbxKGPueZ8wFVNaE+YYCW2gA39zVbFtgLlpRrtrTAtiIbzp3kp88o90
fOwmoXftPIoZHirGIbNu5XLMcPmiXKP+deyrqD3GxAh60MziSlc1rzfyWBnUqeGnmgeXgYe5ob0m
r9LGjTMxNxxkYj2kWO1bU2ZrW/fj2rCqNduYjwkbJVO2koqpa1+dhNF55Ve36Cp2aQ5J53iPuT2o
w5at4SGsDVjQDsSwNmO7Sx1mj4Sr1PfDwB2TpOOFlULLWefFm1voximrk/LRD8wzUXTWvjOyp8aa
TrYev8ZRHqqyIqlOnuIyfvF/H/UN7SMVvImaPEvvS0uOX5rBnR2H9aXplfERY1e9emaC+3esyWvk
XbXGlpkeCYiIKT74YfCNzPekz/9oO+ytAU8a0hSBctgxFwphCHsdIi7q8NlhiE/gRMb83qay7/a3
FC/4KfesCHeZkrvwBgrt1cjbaaD8Etkuaep1Y3TXHGphOcZvbT/L+wmzh6in/D5uKvezGHv1AAQo
ndk0cduOiZke8cFRVoy2A4Op7pbITpr1MAME9Yp8IwRzzIwty7Zv0/Y0IIK3GeIte3O4NEHTvfh+
Ak7WIN/XbqMHK58ZubUY+LtydBZEiMxI19VnVbFWvJnk7fMwWEx1mj7YmwWo6OzGoDA/JhhMuxz1
iIp8/O7dsB2EvsXtiqeOo2Q16rE+EDXe/hjjSVKMJiU3Rf4gIijz+XxSlvdgsLi3hd6mHImKISBX
9CDafmH7j0nO1kaj2moHsNGBcdSJs7dz6nO/+Cixmkd5fxyMrKUQh5XglEApmplxYlmmjNY52P1b
tkGDqlxgPilTfpo4rr7wVz6UdXLEVn9Nw3qF1WNcMOL3tnRL0w5PTbgB8fYyMXzsQ1s8d5l/6Bjk
5QASEYX/PhbkQRhDu3m5JTi/jhlxmRVbF3gA5bIeJntjAak6oj16j3V4RIjEsoAN97ys2rHbSDy+
a97L0ZKg+DfZyNcmKx5pZ9Nnfpxs0bi3GBO1R2W4SABjc1aUqy7WJDUehrA8xgyQ7oaONNNucq9x
9IVvPY5whDGXAdCwkbg3RhrC9whJzY+6Ht0rivr2K9JD50E6JjkH3+Ftkh5VxBmSm82CujAYki5c
UFNkZATkbhNa6L9oWhCDxB9pXMWkSKrQrvtp3mZuKX9Ljy+6PU8o92/pVhkawrXt2xXCaYPUQvJl
W0oYkD4d2xRr69oDU+eg6QEmK3UDN5tnZCbJTPoRCymHuISfMqTEYB6TfVOMavaIcb9sSVPiAEst
rY8akDxrsuCbVLRFQx0UtcWwtSnMwHN72Fk7QmDOgSMmhpsNxkQWiKO1TIt2Wv59mcf/TDO1hc7n
/26mJiS+GT7zfxVy8x1/ykD835ArKpptW5hwIW5wqz80Q5aPlxqi283KzJsCZ9Q/NEOGJX+T8OuI
NHN4m5iuQjzypwzEsL3f0BKxceWb5B8qpP/9vyAh6u/iTzjeHyTff/73XxmaN1YguqB/6kBc6HV0
80jJb87sGz3t33Qgg2qxDrcZhxFUPgynGNcYmoXY1aihrMFcOh5ZAqQ0oDq6GpNZeP7CdxvV3aF9
jgDGVAb7aBwTMTxtPgTzHGWgVxa+HjTkE2H5SA0yO+1OmofMP5htQ7usxr5pn+WIloT2o9avUUdv
vKOba4OzP+j004QskS3zPrTIFDB69SlElhEa4nd3waicTxkLNltBk7xhpHA33gB8skrC5N0hjDSH
nZD98P3hNm2PeLjwdl8M7UdvwcgUUFqtiXrYF69G7qYfCJ/ztYNL865OI9TAltXSK1MYID6uae9q
Dhg19SyGJy4pGAPPMJZcNU5wU7KH7TrDeUJyUV1rmIDZKq0KVg2jVkdC5Nzt7DGNlzkM6mbGdLqI
u0ZiKO/FxRqoF5eqGr0vs2refVuT/8fGZBEMtXXX6EFC1xmCYoOSI6egiRmHAn8at3NLbYmSJbAO
JpUFqFCy9a6Ub9EPK2doF8j0iYFBuMfNrZ98zUsAdYPCV+VB152mSD1Hvcn3YR3Ep62CX7Uq3ykn
iF7pZrqiMu4ODXi05TBBXBeh7+4NYFcMO8rk2WMSbhDVFhb01QsBXWdTUJmuQi93N0WAybcto2zL
BWMhJJrmOWkr68qY9xwVyXMkyCzEC1T7K3uM9Ms81cEx0y11chH02VfdMzxkkzrvLMGOdWHAizl7
gzF2WDzrYiljNLAhfzfmZ5ZXXpumHw+N5GqNKcvVRVH6IblvnHXwz4xH3+txXTUW5i8nvgUyeQXm
qHDeVGFHFTyZ7iFIcabGiFg3gpiOtI98/rzm4mkcsR0kAKqMeEuaqYV4YJIr1YtzTpzlygPUffIr
70IcijiaIe00dAJjGTa1vW1TW5/JEyyf8lhml6Bo4y9wwh6OywbzetpG/XYUUwTuKKxevBzZLw7I
clkRvPuzaSBjERtF0ZXjGm9zlo2VZ3EDGvax5mMj9ls1+yazmYVi/DvkGCo3+E9PTAnLHVM5KnBF
vuBCD6D2cV6AKCJTlIuQUbYpG79T7E744KmseKbC5gkfCsM1Y7C3caxhY0XTsx35NFIcHMwIi3Ba
pYqeJHOt42zcPP629TFQXO1b0DcPDFGYRGgHHhq0/YS0oXK8KqamWIYp6U2jd5epb25ntnXX1mCQ
xphbnAPL8K8Nk94Ly0ENwsZtjkCtmWCXme98FZp0erTow77BI32syFXbWLIBTYWNr6gS5m6wRM5A
apAUCI8XNN67oyYdnTLajwnVQ7VsHbSJTWThQ03boz57ygNYYtDwa4nxRI9v7VwAEI4myE8VlzyM
gvRDIRpiysi3tcihuXduWgzM4r977FfErl0VeQHsSEJGMbXNrljfPO5GXcd7NsLVyoPg8Dp4nThU
g+UccXInS+x94lDwmjblf5N3Zrtx8+qavpVGHzcXJGoGdjewa67ybCd2nBPBzqB5Hijp6vuhq36s
P9lAVq8G+qhPEtiu0kBSFPl+70Bo1Ji9J2bt3TfzQHFEOAmrs5m6S1dWLKWKdJn3+BAY4Q4pRpAZ
cDmLg1A4OaCBzoQa3pEsx+PeNRmoDRZu0xW8pdDcREF5GwwKASukMfMACx7dh43PXN7bAdZnNuGJ
45gbmzTHHYPbbcxHrws8GEW0IaFlqORNqNRYza0k9Cu2pOTDxQ8THncYqEUgpEiiq0055jurGm4m
SIFdZdQH2dZH+Fh3YsHmP2T4HajVmHuzsDZZMj/X0QiaJLE6arNrI4EsFHrvtg1QZ8e7GjAw7cE8
G3s+GHl8G8kiXI9V/tRbWJBP4YK3Kr7FoD78dd+Zxq5QIT9Xh5zMD9+bv9nJkxEyz/nOa7OY6yky
dmY77qsRvoZk+0vMnp8XW4sQKNILr0hvXRV2foVz01U4VYQJctHolMk4Ps4puQBdeat3Z16brusx
AJOzdogJ72Zrxr50ACSPmT6wghSghJh1VciGKeQbXXdCsUNopQWikInw0UonJgd5yHgRDQROqbza
CHu+77FPmnrD/sQER2lHwEmgLhrbhI3KBFcSCEMOdWV2sFahMOMZAAZlET80GPRtR7+8ayzruorS
J5xBdm2OM6hI201TGPLgYGaFBbcTfxfSXpZTkinzwWx52caCrIfSD93PDWYpwRY1zWcP/sUhbxWT
oGeZVOHdGTUsk+muVUmxcwJQB7YrEGoQ+8MYDH5KlCIgpfg5IWi/Lu3oW+0ypbjUz4i4CAmEmJfh
GEzqPZzS/iaMjW49Da11zBpCJ1xycTaNp1mPVnVCZsMCnej1rcSAexek9olpEeapAvFDP6XA6+qN
WcWHqA7uKq+d10OPe70OWiFBLqq3KKmarfL1k9yP38OlujGT6QhPZXhfSotk2uCusBZ5CFWARMau
nhwjfHIEaBCLlzdse6NV0Y5ILXK24HBzsVqpodU3O5WKW3MylpvcA4NNc/VAGsspcEgLAbZnsE/R
SzrCupxGIkyBnqKwe0CWe42ck0lyzEnMsLAEgE7zogp04Kwi0PqCGd405ey9KZxsTyCb5Z50J+Rc
qD+SndXgZ6H6wXyNcYtEQINig03isIU2wVJoJG6xM2t5DcxebJ0myb6gcxWvyltueJMAMA4+VMOw
CuwfZDue3NKQGNcM5ZY5EKjGYYvqufbXcJQ+CaKDuQWzw+lrAMMEY/NfTcBh4mTCJ5WzkSWEtN24
sImR3Y3QcKsWmoiyq+LelQj8CDneoQ9O1tRiX8IAs72gzYmnWVb16AjsNTrmQAvNXWtdY9KQnnLY
PaMSr2aCPYLB3j7G/SvG4XKddtYDiYfytkit62KAS4rrndgLPBG3Ac5jeFHasCPVI1rlxwEdIasU
k/FbX/W5u6OwSDxjkP1Ee2+tSQN3N6GFti9Kln0KjHTIxpEkNZapkDdml0VdH6x6SmPY5TQV4AoL
McqP7K9N69U3i59OmILuFql/mGus5bw6WKuieaHS56wjGKEYCXkjfFOANTyHrQRjHaPhnmKtPQmn
/ESWoImAUX2SkiWUW9hvoY9cN2m65ZiNpIt5Y0PWoPmI+c1dmmo6VtgA37Sx192Dira7jDDrLSti
lFIhG3LIT9V3tqCQzExg9c+m0QdqTRZz9ObgdrMa/RxkK4mKzlqVYr4Gs+sfKlpsFSR2Y6wJqn2W
4RSs4O1am3ShzITBBD8PqlnEAZgMVwsR2dkh7ByB4q/yahgThTJWUOpm45S7DWhWUcRIZOIGFgUe
NdZD2Vn5V1tEnFAu/l2YZu1N72j6gZrC28idlvse5jexgmWjQ/FyXHu7WTZfjUnFxJJF5pGkMAJ5
8mk8NjG2M7OEYsPKwKfkjpSqlQtj2xOZtUfm3uxYeHunyUOYXvQjsaIaeO4I47miumR/6eaGBU+e
I9zvHcJuE6gbfpzcLzE8EGea3vENMA9ZSqIYRLTeqOHitP4IK84X6Z7wRDwqhHDVaWlJGNgbWF3f
tvMwXw2mLrWuzGk2RtxBqxJPnXSqFqjYztJBF03i6cbsTap7COseQzspFMlT+Vxs7GFqSRTSilin
L823MWji59wKKZKKfHKuay8WylvZI4nhhRdF7XdLZK4LRQN11GY2cR7clrOdWkQsFIl7U1XkeVwx
VwOfMo2TWi+SEh50SwBkvpp9uwfBG3sD3AJgJez3LTmTxk56QGjULtwmeCknBGCglvBI1vgXTOIR
glNbH2wyJzIM+jBwGHjYXbfZgs0K77QMSS2/YN8BIbqmqiXWrUNg/GaIy+4rbqQAqF5ByOomG0F5
MJtZFhKW7aVncl1mnI3YTLE/w9sH+et2cTE44IGNYgMbJMd5t42w+NRI0Y5H12WmeSK5J8Qyt/N5
TXuNm6lrfDIbirNwOBvKi107vpVDVVIqDwc7eYiLoKhPViyc6ghZ1qcqkuTQLecxmU4Zwtvhiti4
ZGu1BfdlYaC4tHOjQ9D7aNOWJE1ZUG1/EIYdHa3ezN7zuMS0fpEA2qJ3jj5E9vu48MmcI3ZlR/+Q
tuZ1/jocMYBYiQqPQX8S8T3+RvmnBB+FHNocw/LoOwKz2nhxIb5oZbMnPpc5CFIx7mRmusfQ6rxD
A23Ewvz7jtcGbiYkoOOe0X5Jc7/eukPTbKuC0ZNBxPY6s3kcEpAeHHiC20yNxRfsUN/CrvMPtjs+
l5OFR5bw2s1gV+a9hED5FBruU15wnW1dfF4IOcTOusc+tjkFRRRgU6Lu+4TMsro2d1YurswMA4EU
9mQniSe0a/S0Xf6sYATu5mQiwzsgqh7484EItNcWSJBdQrimDEAdp6YAmvU/+gprqmp+Viq4VXP6
Eg6zjenvgDg8cNJnuvoVcfV9XDls90TzlgNwoKlzyv5balSHwkXOt8DDHtPu1U3pgCnAV2HZ2DGs
VlfB5ambY9pQtkhj8QwU+tiQOx+PRAnCP1j1RXkKA/XDCGp3VUdBdStF92TnZF/nRnEf2eoxoyhk
NlJjuaJd4yl8M4XdVejJ+37CawOe8M9AAow02SkLp/nawuppXY0s5qtpm0DrIzRvfFiq/Msc+F/Z
nauDlYVHt7FgjbnskHgMXaPe65dgCSG4+Qk/d+W64X3u8yqzrG3eDzsmX9ygDPdr3i9X8QCjXps5
4lph72B57hcz20S5/97PWt44H31pvc5wO0jWSl7nuEOWopLjvISvuZ9+s7E8vTKN8iv4x3Fu4eIw
SW6KGd6ZrIrnKZLGFkcouLnem8CEYyPwawMoT9QOQJx8NKs6tLwF66i/9Wp7nNajXN56m+GYlCnX
PeJSUkKPpDbFs2yg46A0jL8Glyw5EsEgr6ZhYTfCxhWLpPx7m4hd1cN0tJjQ19JMr1C4XvseTPYa
EzGx1BAx4OJAPrUescD5XGbOQ5fCd3Wc9gHMlh2/Tyv77tELEixX5cFfEJrze7xqvb3f50+16A59
0rF/KfdRKp8Mlu7GFN2iIXieGhV+zodimyfhxpOonILss4W7Zt37p3g0jlUtqES2B29xDy3ORZsW
gHaCPRjBStkbUl2NfXggywZLrJ69ffY5l6SS+/nWtKMjrJcn6aMJCFV+MltoT6OdXAeGeeprc2+Q
JWl1An9sypb1kPyA9WaDji/W3sDPBq3/FjLfowUBH1kHDzjv+Qbvbph8JnREHvx1Prf3/iL8u9Ft
7sBRjkA2XyDVfw9ZGC68ojd+n4W3iWUP14YaSXkr0KTGs3UV1LI8GOTHtjEzRjoiTU3jWW2AgYN7
pahbjyQ7r2qjc7fso57JYrTWGMPZJOBO2cbCP+Qhx9dbaxGuYPBZ+xatLgpy0pUL4wmr2i1MaUJ3
uxs/CT85kHQXFQSPQxSDWwjI5nNtwA9owDkCNGTW2gPlOS21fTIpc0E52dpZLw4APLBXc7mF3/jU
L4xbu17zbkPMJJqrpfHtHU6sWMBNyUNowcPxmNcnEMrDIsBmQrFN0vHglEW5JzVxhzQ/XMFUeF/s
+EsngpOX1VvwJh6UxDNJRi1vrdRat0ZwJIZqxX6oX0Wud/LyZesX6HhK0rSxoon8/GBPhrgR7S1s
AzivEHsVWqYM4toKS/pNFgRrIgK/lwl6dWyTSPmGohojNQjn8bmlTBE00UtXWYzYbt/xyq7YM1IR
vme+XmFoTpE13eC2Q7iAZ4kb6WSPYRjsoC5SgnrMa+/YNv5nQy6bcSkeJQ2O0dKR8PpDXrJGx3SZ
2vrO9QZ41gtsZK+yAqTWlKbLkdoPW3AsZbLmjRzULVS0T61iKw4pyN1BZRlWjiCErzMaBE7yB1b6
B8TuPyFQrfMBYUDausjXjFCfoBpW/TR+SrzxJsJVoewaVtC5+xhr8Y+f+tuudMAEDfTqiYffd1Mi
UFBfszS+Ib5o15vTxs2Xl7aGxRBAGQxrFiu1CzBTVlS51L0fWVCc+qu5bG4Uaw6PqjacveeJiC3k
I8lLWmR3Ixmz9tDhW2zfJkj5bpyCucPBFQhfOQwkvBBPhtl5nVv7LnPa23KW08qUgceMn/frtjeP
LCSe64oQUSJvyRt9BU87Tm6xD4eE6lIYWccwVNdG0BH45QL1Sl2VnQb5OQqrTV9QZvQ5zMrNppt0
wc4MMfqTb2CNnkGmTiZj1ym8dMwESnpGfYqEanNnyghOb1O85QRsrhyYlsM04HlLUiLQqmm/2hML
SuKC1S63gbjhzeA9NtbtqS5gNpcxtlHAe+8DXbBJAuXtldsdWA9Clccd2YQMQu51iN6PTOKxo2KV
5p9LBPfqS8A2iqVsYs/B0u+WPFd5w1ETOAwbgmAbOvOAYEDkxhOmmgXOg8Kvp3kQay9pMVsfyKTI
dgtmjTVk+qxddkqY4WOHuRR8IL9KqisbSmC8z8OUXPECKTH9QYzW1lau+amoCQmAhpqLGINBx/u5
mB7V8YQZtmPLpcLvUJXVuMuy3vmJ95D3WC2jemwMPyMINhDaRovVk4dZSM0cEeE5A8IJl7XbulFb
v+oKa7au8R6u2En5iHyKQmW3iVtTWwiwW2blHNhribQEc8Y5nr9MXo2nCJUJke8wG4jZ1ZMRHOtU
6OSznELcZSgK4y/VW8pz19FULuEhI6vFRJiRloyI2nZamKzx4nXHNICRiEGYYU3bIesGAP3SF2ge
q+IrSsb+gaTy5c6csigmLYs17/9/Rbey15Yo/d9l1Cgy/lRx+8+fbdIMP/7LN84VN4cwR8d2sS9G
f43lka53nStuQjqIsjFMItbG8CUOSf8suRGOhXExFTfbNyWf8biCvypu6P5JSzGoufq2aZGc8m85
J/2aHqSDg3zPkpTwsES2XcP/rdwW4tgI4xyq3jzNXoDVfiqd5j1pQ6vpQQVdh9/9rXUuNb+/1/h+
zdfhjH6AxtvXX/0wksIT6u/pJVSz8Ree6x8KIjIH96ZCNu9iNPg3UKw795HKO/H0b56U+iQ+VEjY
KW1i7/LbSdkmjhDXFeV2y2reIZz24gkm+kA9ZmgXkNaid/8vTipNDy0zqlhdUDV+O6nbFunQKo+T
VpwOg1w3A3rEU+qmBAHJIAFOJqf+853+lw4lP9IPMAllcFDe/Ajv/Pb2mJRRhwnY/4CIivNrar8N
yBbpwpBA9ea96hS3HRZDBBfjz+fTN/HPei3BapajYwK5SQ/tvm//NoCiHi0+/Mq1gQ8nzpPumHKK
c3fGPfgZXtBDnxjwUPgpk3AYUOT8qzH1603rAUxVm1onzc0VmMZv8T6twCMDHxLsd/ok9j1kw7pr
87Y0OP/oFYj4/8Uo/u22bXwhSVslA1UPKdN09Cj/WzPndpq2no+2NCIQIiN/B1WqAP9s1ThXRy81
ofmjujPQ6a5jg7VyujNSryTJ/s/N/+vT5BvYdGDQYMLIsKW2T/it+eOSgDS3/IphJ9zyxaMwt2PU
WbRwq4NRkAd5pBf/W+dkyoIgEHi+wSl5lrzf7j1C0GtL9P5aKzmKJ6twbaYMfPGB9uYqYKzPI+xS
Y/vn08Ja+NtIYyKUFowAi+7F6i2wfu/kNI0HqOHQdxuBGvAJaDnjhMZMLBaVkhIRylNFp4396jzc
k67WYyGnTfjcn6/lt2bHYs5i4rU8hh7cB7J4f+1+ilM4dfnQr9H/wnRen9tgYgITT8gQCihEqd47
/aunTXfnP582n/M6vuSUDu4qrm8Yv3W3TDK7awKguEpCpiWttk/RJwBgLP/6ofLk7y3uSR4mvEUt
/GD0bf7W0cXsGRCWXVD32JA08uSpljuDMRS4zS623Uk8IYrp+V2FDWRrkrojMRrep7NTGQ+WUbIE
/lRFPqMk+hgrKVujnspe1kX60XTnrFPjdY9knJ+gnbHI3RYdhedoCwe34T8D4yDHPIH1BwgBifZU
tYILbcjQnG7csEaFc+2UgT7rXyevnYnDOInrpMMLa8I+AW73gwU8BAJw4d+gCkinYOMlY8oAGRTu
6IwTErR6b18ZodHGZMT3gQUHcwCu6jexBEyhiNER/IWbVd52nK7GaiTrjiYZtKhkiDnUB8tzX8+x
cecu3pOakedrhZ5lyu+KRIohvWb1bHrJJ9bTyGrRyA9j0t36uVG3cuOScMQxZE7aL9WAgCQpBfrb
qNm9u/xSTlIP93aIavMLTI28fpGDV/PxhrAS8RRyQFotRZnK72rSFxkeTuqFXHfVDLrRJ/x46b7z
U3S5s/P4VWWqX0jEKQvUUYtiGqAuf57SL40rYxB7tekFUTL1Po+x1O73RSpS/GMXKiucWyKH8Jod
60/8sPYZEhGL/GF27l37fD5PS+QLoo4idgKxQS5ZN3B4ndzO1JVw61hl13JRdjytibPXkwpZWtLd
B1hb07SXoXNpD5BfxSU79lByv+Sk6BtgQdWIJxIQmZdKCsf6EE5eDt4+VdbHnICFS9aukYJR6z5E
TW0OqM6SgeT5dUNaaTSiA55SajoJRZjuOcB3bH69HIrKpD7GjGs7/411VXHTQ2jACT551N5p6UuX
RJnv04OXmaqfHNU6K8KUivIHtcia1sHovTLe52GMbELuw0o/BpePB1Y9MIwnQt35YAIezdkqLGto
WyzhZv4mRvbjPiXWXpDzPBAZjG5ZKQzcCHJMiszeEY2ygE5cPm9lBXPS7twJuSN1c44jbEgdirDY
6XyMeKFkN5BOaTnoPCwa8JAS3EPfR03R9nix13EJJiQbzOunz5kbFZb3EiyJ8sW3xp+DadlBQ/T8
DgbTZNnW+xygu3NOI2YdWftccRYC6Wf8B8zoSSnZFfNnnXYcYUFXOlQ2HvFm0c8cSpTRlCi5RyDz
43n1lGeEJfCMngdyoSr9wbAf9FPZVZNP4BhOgEHzzSmEBMIL4pSy93ZuW8EHLw/6eeD7mcML4/IX
E55IdjPWkieIIG3dxLNrJ0wtY5bnNH9UuFApnqFiICRfTW5X2PNDE2OexMgNzEL3UDTolZ3SPfsY
eovyhqvLcoSI2F53ZVpobul5xet3QdR0O2o1WS1B6iREij3KNdzDj0O8JMOyy/CRDq21LGufiUmX
whniULVN1lkQ3+i1Pkj0E4daRXJ/qCuSpWf7nrsYfrSVLRukLjxYt0U+6vdD0rjcc9rbWO7tHCtI
yvoGM9KhLTe90xuOWM04bvWwIVIyoL66bJzzW8exZlY2eUK8bgP1KLIxv/Pt0AUhZjTwXaAr/S6K
YsbhUyVBWW/Hsl74ktEgJgk1kSIKwZE9Sclna7d14xWHQduLEk6IiTkYJKK/KZipHjkFjxGGQvqt
Oi2N4uts9OfBwy/BayxjZdetxYXUNtJaqvJVNHGUwEbX0MC1YKk47ymV6k/6NZbL2N50GRdJJsjA
70JwTPerMwv9cavjIQAiwuEkhfJit9UYbyLyNEMsfD4O0fZZiaRt6obGhxxUexitRlnhFDgXYOhZ
u9SL05bDFxS5OHwjYlTSqyn1SwhpBhbZvQkfx66n6mC0zcydjnhfgW1RYWOQHkJzbrjic3sWTqm/
rZK0JT0wcOphvE8S5ZnG6q+bb7GUf8JQfsF7YMWzoVu5RN5Pk0ednuTzTKUcMCLftLHXrd+GJSy7
aWqhtiCo/qQi2HZUpcM4fe8Gn0waSidLe5U2QAhIqrE+nDeel3vDOpobhvvuPAwm7BGZO1Lc+PNb
2HI2JxZUD3Xfze5AHyykLNMSuAPwia7wmXg3fdBCUcCYB0ERYU5d47lfz13AyB71PWQFFHiU6GbN
lHaXsM+Y6is0dPHHbGrqQUFMYMwTGZOfwdmSjuQNsVrszhiy68aSjP1Vg/dwfntuxcwooBgBwKoy
vhtbVHf5IeyjmWEr8MLSbYQJFlc6FWHH4QO88Adx8IMYfGsbuHFNR+oHQR/33MLZjKMmCT8hleME
pLT3ezglXsMbBpsiBMjQTDxKe7iEuCxU5n0B9Z0byJjx4cXjzQEh6d3IE6LcHkwV64PBJ/N7xqpR
W1g/4dfPFZmUZP3ppRuw/mEKIjaED5K6qH956QC3RNQIqY1au4MxoyRrQT97dRbbMQhqy0Z6k7q9
b23tWjHUL3d+7jehYTyiHj7+glbe5/DMLpQcb8g3Q7Z5cFTV+iYraMr4QH/zpJ/2c+uWKctPKJp5
BEET824BPb8xJ8kHppK11l+fCyun56m9jFhV+Sbd1dV5wS/R5truV0qG+jJ4nzCJlDEUeGD7fNCP
5NC3uucTSEX0blrJaYo/ne9HhGUYyKP/MaOlE2IcWq9rTb6VekofYyIRTz9hiaO7kJqk5JcGWwpa
SHSR6I/Iw0pa1nQR8rVvUd90fDAjXJdP2JGt393+OIX2Z7dYsAX+1sm5tNz7CHoIVxWbUp8GoyIX
bM+MBlZoq2bG1Kh96xYCvZlHEWEn7o7H0oCoxqs+Y+Zy017gIVvkaEQwDr1MYBj0c+kj6Jzu+RpI
Ijkp4oHiV4PwNtFs65x0PZoJvTONuxSmxKFhpuipqDX5HdmgGIQacA5ORWGYo7seTSrSmPhSCuHV
FeEwxlvHXLycdwTcBoMVc1mqjJcVL7CS5XoCS3AMdgQ4EI30cNm41PgzkX1BLy8obzqRhGROavHq
XCMfSSyWCezvKw7d2HHEK8n3U5NDk4SnX4dLsug3ZpISDOLtHXvUywfDkhJjIQunNz86jmPnlPFD
AEgvJxD8BB+tg18JrHBXGQEeakB3o1349zwbftnuzTzNhvSqC9qC88WLpZ/iIukBXPGZiGVkry3F
1lCb0Y56TQDbtZHWdbjALIPIUhQUotFNFpj2bEoRCL5+eXuPrEg4JtO1/p5RSlaalyZDus/GJRTs
Jox1gb4dxbPpxvp+OnceDFb2vt1V86PVM15ZfYYjKqQ9AIxehDrTHPPLiHUOy6zzkqrJFeuSE4R6
E020W3YeJYTLqbM5SC11EqKe4LrD/vWZbgcQA5Z92Pw7XN3lWqGgl3h8pY69VNQ6IQDSfBH8qTTd
8MaZ0daGGc8MahcUAD5ptk2j7xG4OvS8tZXACmk2Ydr4ZbolhaEN3wwWaRke4nbYG9+L85LZnFt9
A9LqWBsJk5wsiNgt5k3I1UWgtxdxhRp7vGat2XMFqb7I98axNcoxni+cSUlPTz3yKT6f6HXKO/O/
PlSdQ/2i28/4m/exHAtTppWnS1cyn+oeVZbwIwfyHgLBap1aEP7ZynwAWlWb6sPCyasZjUzNGhCY
cTNLoQqO7dA+RHOASHl//ngXpXomwCSX68xQbmbyWlIUh/LZ1bW+BRenJU4Jz0TvQJEx643SZYfL
kg+P5FujDTpWdoTK6KsvnCVO5Pviis6OXyd/1uMzm2I9lmpogBylgUDeBp9IcZoGdZ0mKuwFO984
xWOlXbH9LSk1+ufF/mVoJrMbcAD7PKQv29TxfPAwxUmepb9dNbK4FlI1g3vlt5Vf+CwHP/bRYwQ9
sNwthR9gdrBqnNxX83dpUNDycFU/oyLBgtZjaw55Qvv0Z7CQpKSan2ogTT3agrDlWa8IXdMfwXMn
IEhjQXBJ/wY1SiJ27mNgh8gifIF394picsDwTpKBXkzGDkS1/kA6lzGMOYYtnIhp1MScn+ieJC6y
IkZ46YqRMiezFGOJHHV97gs0eu43+wwZtkhXdLPOUgMOpRcZXJ0fz6OHSgp3Skp00zIJRjiFRv0S
aabAzMyjTBG223vPjnu+0LAL95NtXDEaZrTAvd5dXQatY+EnDs2yq4kPWwcF8z1cc8jpPpbawh05
pupH3f1iKJmpqRl97PbNEONVb32ZG2KWrVlMKlNt+AYpZm3N5Ig+2OW/y5C6rJiz805yIqG1So+2
G4ETbs/3fBn848dq//LcFy5kHB7jgP1JD60aPSJu670YU/g1Ro67+3ZGFEnj8FbWjw7aibojMApH
F0ih5wO7M0qV8TSw+eYg3Qcejgl1TvcMKIeq+OH8OfWxGZJOqDcYl2nIIGCLL0GH1QCXi5SC/zIn
1DvwC+o4nkfSSE4JlyN1NYEdmlz0JwPT1M07Lm03Dftqka2L7pF5h79dxpxrtzLkEuBXhcO16EES
hitbMPtXMN/ZBAblKUGhlxQ3ca3c3sa0oiDL7HUZsb9jP83qnma+XO/cxZYWzzu4psibMM/8+Dqo
q9hFlEyQlB8c68Gh6rbLrapqoydq9r7IvpWzwgXhGHXSGyE7TH0xWw/QfGwef6Tl+j+3Rqs7XF1u
8zKE6/O2tKtyPWcbnTRY0Q6E2CIcKBOx9Juy8DQWeYEwLs83+X164U55UeOFlx4MZnMmliliL+w8
hB/VkT8jmL9C5rBy2IcBG1MpQDWI5ut3bM+lVigJSgKX/9g+h2cI8TIDzqwL6NQ/nxLnwV/hS8lT
AFoOgCKxh4b4+ttJc0OKEQdxUJMz6lAZwqEZkVLq0aKXqvQhPEldNpi6XNbL03BGA2wHXU98IOJP
JukDUXC19ZP9tOuKzVBn09haq9oiiIldcE9c63jqQrvjmH7n6J8ETup6CC0NszfYVJsGNLmoHbI9
9oa1WP73NhxNd8BLH2cYCDdnKCyohcZXwbtNDoZthH4VnqtiFTsmTie8wvHottGtyfhhA6QhNmeB
KJ7shzTWq02q2nrcX7AhC4tNzt2fR8kFITCiuY/qHc7yeQIHcCKzCVm2i9CaVwWrR346wwaLpXRZ
h3RIE0msqPULbfn7omUpGv0KO/8Oj8RCN8IwtuVPO4tmEGsdZsR1X9ZurPkoubGhHbDnyyqkYd3m
AipDe9GnikgdYxxXS6cnmMs1lbi5Ne85tgfMgiWOF0x/l6XllFj6NZyc3/xj3pi8dS6loMrqJt08
DLkp2sPTx2h+P2M9y13ExHVxgssUflkxIIjQXxjtOEHOA8BQddYpwG6r6bbT+froez2BXKZUVuYG
F+1jksxFpOc38eWYCB30bJQ6pb5cu530R8ghLghogaub5/Y2HgY9rw+GkcluQxhyCkeRxCUNkYVJ
8nG3UasH1uUNcLlbHHX1UkGel36VdPIsAHMEUEy/lCUTAeALq0/x9fKUfzxY/w+Sg/c/qtu34kf3
H/rY36oa64co7v/Xrz+i2LycevPWv/3yw5b6eI89z492fvzRDTlfPYs99Sf/T//43yiwc5RPFHn/
53//BtWs10eLkqr8exH9jzLX/yyjKv9F5PpPjSu++NSkeFc5dkCNyuUvF42r+Q+XepkOCXIdPuPz
l0tSkbD/YdkOGcOBlIFtUdBj6vqr4m76/2CZbBgGXGlf/+nfSgx2f5t5z47qzIBcI6mTuK7/Wjuq
YqO3bNvbeansDUwil4ARXsDGG/I9VlrGfRGOzhMzYeps0mnpj5MIHLGW4ETfIwG7al0Cu7+Rr0HM
99Bl0xecG8nKcBhekGZltZEqVi/oAQCAuj5Vt3bvxv4VdViML+1gdPERKFrxbbSZCVaBSAO4R0VZ
pusGfjvRbumc436eDcFT6iCTWXnSNzBJtqt5ROgTODhRIm8JXgyMWMl0NQf7U0VYaIuFbRz+jDIj
KjZZRAKODjUn79bo8uR5ntOmgqaacAYvqdNPHggN0Y2Ik6oNVsYQaiYMTXC1bIHeN5NDKXvtEA3T
rGHZG/hNl2b/bCtsp0+1ynQKd+exIG0icnD6lTcpFd2IrM33nlGOGE2q2ccwfcWOK022RW2l5c8/
v89+K8ZBvZCOy61jTOlSJQt+K8ZBTl7k7LrHhDrXXWZ46iWkOFL/i0rz78NF52eBXgWmbWHUTxXu
1+ES5GU/jNK8w23Osjaispvi0FZDFx/GaEmS+z/fExjrr+9o08CBGxU0QQGkDFLj1MEOf6tsU3DJ
wjAZ3uFOkWlEnHD+hfia4i3B1KM6LImo4lMArRdSXOfKkpDZOAAXnpdWbeMpqa9AZIlFXfCDek1b
3443MZ3WdD8gF/tm9SViT1bua/wC7tnSaSZf1PsGvFnqApjGmtiBul034/rgku5CWGbAu91qWECT
mDFNJ6sl1AS3jTwGn0L/exOYpBvdw5GvXnx71l7VI2ypzWJ7/nZZIqLsc8FWYIOQ2MHFTyWm/ylU
Vg0Nr7WtYouaw2p3hl+3G0LhOwwdapzQEKBZaj55CYAe1UBKeDsnrYbvWLR7X2bGFrTB1ie2EOKb
FhwmhnsYlnauD03iCIyRKe38IOTUOSmnVjFmfwPmk2kmkjHAM6XjnTRvZFPDTMHRWQIiQv0ynbvW
m2GRtosE3COEtHiHnYuKOMKeCe+Jib3SxobY6e0Do3Dup5JErVPiYj2I8JkmoFSbYYYSjVG5c0c3
IRZIepmx8RwzbNYOQilcUkBj3sw4wqVjyAr8zqltIG/qiJ4sdvmclfJxWUy0mX4ee4rmqIbbDstR
59rtC5wIDdZwp45EABAAqJkBCuDclzj42sNLbAUon6H21CV2NVznya6tJSU8K22uFxXnBRicGD61
uYPZMRJ4W8IDzKyXZZToVcN2EDP+u77bo9LXJr8ZNj/6rnwceyZwrf7UC5+mgF40PdV4vcKvYDGI
smRAuwhhvPSn/WTaibNSmNJ1gJeNQhjbzpFHhSnzrtGkFOUmtqxJHOMeTugmWuqkhhIJ9IvMkUjh
daoaAz9iM8UolcBU8znDb/sH2Hn2I0bIDNwrhp4qMZgpBMaoLY6tFIOjYbna3TD1YbJuON61T1KW
QtlhAKQtzi37IXyU6qRNzR3OQtlpaSbbWHfz4rxY/jJ9VvAdT4WhtOFMr35MnhxeElpRbth9pKSk
UJWqNpFCGL6iTjUU69qx7W6bS3Yq/5u7c1luG9vS9KswalJVEU0XcQcHVREmqYstyZYt+ZI5YUAS
DIDEjbiQBDs6oif9ED3u0Rn0rIc9yzfpJ+lvg4STgJiSLeBk8pROxYljW7WBvbH32uvyr//XzXmB
Ii4tBZCVhYLpmVCXikYma+b7TNqo9zpr/MXv9x3tAoauoTeWEwlVWOQolv0ztIpdJN4XObHv1HP4
Gj5IRWMy8EgO0vUUrm5ofQ7y0xjSVnekAoJG8dQJQ9qP8xVZdbPw5qfZyjDfZPpm8c3HwIToOELY
N1lkWvJpY4KgPAkVObmV3Pnaxj1C9nul6CkMcFLfOYOxItEgNQh8m69IB8q0cOjoh//QhaMcUIk6
WRT69ENEdWAG92MMneMw2PTTcVT4dEo7upclEyD65p0p5/5VvyjW0gVBsPltrWiIqQ2c2HY3UZyg
4KvAyjBIfL/P2QIrg7oqJKXw/ijzT+4mT66MeLP+BrsMjbTrfjD9Ggd0iFMndWmbdaQYM7WRVvLN
UE3jj0Vc8GscIjQX5HzoFZPCi433Dl6kM/EhYTGgTTf64amJFtx96KjxF8WdF+4oM6BOGCd92R9O
NqaClpe2nAqpAjPwzlNls4TKgKD349QkrhiFBkU4tvU653WhZFtMwulg8WnK9QgF91yd2vpGg9QP
fh0SF9HQh7xQ9Zcw+clKZOb34ZqurHGfbCDk72xXfmdFoQZeND36MMCr9kbuYr1IzocA6nMFilpk
us6UiETZ5oIgPjNhOs0gfdhQKyS/kktahMChvOhPNJlIkyaXpUHfWIDeytwvNqJKQ15ZLuIV4giY
geXEpJHr/cbQYAvWSfherWcemgrxkErFnGjAPO8Xfmh7Op33p7pDV2Gy6Au1ejQO4ZABDI40bZoi
zqfPZ+GEbmPZTM5o+YvfDYtljiRZGnoD8BEFjd7+3IlpD1lEeiyI+tE+m7rzyJmsph48UTkNcJ9X
aSbZyXRhPmiBxqpmACbeK5rc/7pezugoUad979vMKWhknAJqzoGRB0O6oFPawik6pQFHyMy1HA44
N/9GHAavg9P38ujUDNRBQo8Z9YuRP5XXixNfXdDJgczgIoTnmYaa0Wq9WCM24OtwTSynupCYHw6x
/l6xCW9d5LfviVPVX4abLHu/0V3jS5Qkg/sQlk0Ku7AZ4fUoG7PgnIL7nviptEKuOBkstUnsDBbw
HrLupD+S6ezLzOj3VUFOR3eTulxSQaAoNR2gER1oixNPpVDv6oEMPk8uVrhwhSh+AaB/P8X8hqDc
oBxFJ3OmDi40hAc/OzTz3WTs92Q8LbT5h2QuY/dBRU/frzOSwxMYSmFN6HvrPuogYKt/od1e8wHX
b9xoUqymG3eiBnHwlhZImPEovqkOZE/h/BrCv5xLh8StNobOILsGSoc/OYTu4z5QwjgB3qEMvi2W
efh1jrbyg0kHCL3eM8f8ai5zPr4EdEifQC3hZCPZiPQH39VSvMh1XFCCGGYhpBrztX5L56puZdDA
/BIgZUZdLxWdFIN5ushOtYGgWYZcEBSK1+8PlJFnDvFlUEpffoWCSf9KUIMcLtLXkNNCDjgHi3Mx
X4FOgtzecyLcA4ok3wKpoMkD1Jb8bs0p+zWC0+BeM1bQ9rvct9AX6xvXgWhPWcyR5Z4by8sYdpiE
O33lJtepOZx9XRIEIMHpzWfngbRBNkYl6bt4Ywgw/Hi9WPrpqTHN5/7JcG4uN+MUJtMQHSS4ecdT
TXRvg3raSJeast4AIwDck10MN2S8vxSOQm/8uu/1lx/XtBeCZqQPh1Z0hVbHVT9dL2i+2lCXGoUA
/hKijQi1RHqwNDVD6CDWE026g73CWc7QWncKLYQQURvgmNGZG8KePkdklcJXLhtDGnDleOBsvszJ
D/hv0boLCuRcUhNZEAS+V/Rr5DA48OnRntt4d57muup54fgIHUXRdKpd+rGkyyt8PhkdGbzG5TS4
7uvFKkZcADdCRqMAkn3a6fz5fLYaB3itfTiwkXnoX9P+v5lfmvmwP3XG60G6cR/kRPP7p0FI+u16
nqDF+UCcynzMaeh56olfYBmh+ENoBC5NF2I3mrxW4VAey0MaDU5jsve0ny/WzIKcZ0EoM/eWhXFG
enjhfUqHyHv6E2oss/zzplhsok9e7gbyqZ+S/7nNZ4GmSCNkbigW4orIybkzTGcknrQgMeUPnqvo
sjGSYDnWP3obgg+HfPka33u0mhncov2Qt52s5zQ7xBBu6VH6qUiyfLgYp64+wD7CLA6rzwBc0VXf
jdzwkv6e5eqK7Be0qaO4b84N2ItoFUBqXk2QNsoXqgbpGHjA1Yc4Xk7lGzmFAPYKlWVfHlNkWn4e
0p3H8ZtTwx3NiwD3xkRRcizRbKF8WbnrAiaABNbFwTxZmgR5C9mH+0VZfaXem09PtPUQElHkl2Ci
nsM5CCVFwm0Ymmn/to9vvR6Fs8FGpzUjgLtY1zLZuZzpRjrAUBYbGl2Hc/qRJZlGkNhcyV9pho0h
GklzVTpfuLRSnpjRRovfDDUXon1pRfM2VT4PMXZDYfHZX6KfIs7gdONiKjakA4N1lL9fZD7cTRmV
lTlQIVzyCZRRggdECRzvBBSY8y1CUU+GWpBaCCTxafJxoEEMLRjRA/lEhVt1MyokP7temwpvFl3M
0OZAmhH9CibSX3qECSsVNxhABS1Pmqn6H1eSlt/Ls6HysCHudb4Cd4S3LU6cD+AcUANxEGWEx1hJ
kzXN0+sVBRyqAdfTSMVgazIAgRFbPC+YepQLIS9u75CtbcNtD8eO1F9757R7wFk+T0woauNBgWS4
YWrJGuY8I/+0VpXss8YtCL3rZgHVM0xDukE/drr6YEaonY1UKp8yxCOKD8c+0S5ksRSR3ksz+I4B
tzjO7SDRg182uEv6aMgNAa3gLFZ8uIzAwZwA+dvcbYyZSVMfpfkFqIIpeYTlYE0boqzNzHvgEM6H
KSzRU7ovN1CAQ8USEJeB/uVSmqHEyhGR1tnp3ytf9o+mKQkGfC/eF0m5XbJNZP3+/Z9uPDtJrN6l
HYX2fq6t/H/bNqz0pcErIDOkwlTRJ4GnSFpj17EiKa+UAR2tQx1Elwnanvz9LoFW0scB81LhiZPB
hJPF2KXPIIiTJc2EuV+iC0YBifUzSoH1bIggOBSJOPCAqqaJ92tUEJIiCwOq+m/gr5esIiAlRf9j
nt1Jqhu92VuaA40q9fRO+SjI4BQT6XKZhKEiXmUvEZJK0myxWKzfJJqajld094wGWmY+UxM5/BBD
1klLmtpA6DLuP0SOAe5tYIfhbtvgRHurk/4Mz+3pmRxYNNqMNKiTVcDzutp4yJrC3mYRrN6wuNmD
rvmD80jGyqOlNn339JOa09EIajV6TWWozgZwMzRw8STfATetojcz9EoFeQcuOMpnUTp5yWNMAI0S
NVSzWUfK9NUwNpz4jTfNoDN1IeAfQFN3/vRDxKr8jrVnHnR2AO8H9q6pzAWFy9qnmQ0RjipW6rkW
rIqzHPgb3ZEpoN/JnLd6UyAd/vbpBz5ePJ36OAloCWfW1Es4/t6Gk4G3JLmhnNORH4wzZNIwuol5
8vRDDs2Ko20AvyJ9qWmNVhku/5UL/Bo2CnWOpvACVtyVuhqp/QF0QOg2PPOlnn6c3mxHAvS1AaMo
nfcJm+iAkbVxFgfZeyJs9RQ7svjw9OwETWXzo5H2l3Ud+kiqAHoje7nRUz2P1uG5X6zCXyNUre7i
fAORvDqXZhBMeBLu2jww59drsmPORJ4mQ33UJ8n9aeCYzmZSqNqSpGPoG7/E+O76xAAX1D9Hn4ck
0saP9E9Q4cGKHacuemPIiCwtSNS1/odkDcLp3KckLj3zxZqnVxsYGDt8QB2oAQdYTHlvW6A5DnfL
IqchP9XOjOEquQrouDovlKl3+fTqPf5YBoYO846ssAGaQvz73pOmOsxQ+L34bKjJ9BWH3oikWNpF
RCi2zDbx+iftkpgZj0G0UDcp4DY3vI9ea0ry7BzURTrZ0DkFy/B6hVbjen779MweHy2eNKTiwqY3
0Idv2KX1LIVVK19A6LkhQAqRDPBDb/lMpv7AQ4QF5/LjxuA+aHyoHE7kYjZFwGtt9M9Uo08guAqk
06dncmA3aBLrJZOJItvXtEqy4gFgAT69zKJ4TF+jiYSDQ6VzoS0uXvAkHqBR9xpgj8R093aD5gyB
WgKknZF1uZyhOY8eURif+CtXef/0kw4tnDyAGFDS2eiP+owWBZJwUj84L+Q+me5SW9QAuf30Qw4t
nIwQtaYI2WypKTDsafPFgM6Uc1qiwxHI2JSitMQVAnvIMzWUg9PBNUFNWwZD22ybWgUCOF34goKp
OEPezZskavBcA6K4feq3k5iJrADhkDnug8btpCPPif8+O4+MoaXFfoHQWx5frQJZ/xjKy+JBorLw
69MrePCRKjc7sGONwJAS6f6GcAeOJsOccw5PjTuGVAnxmZUUnOtwdp4XRRYTiPaD6JlDhav1aKb4
oorO3UjpVSO8qz8WyH3mqJT1Ul1yzBOodgb3KaRRLmLD02hFhysCZ7NMkFkP8zj7RRkkszsUi8g9
wx4Dhbvoo3sXk4Z+X6zmm4JEXpS81dd68nUAcjWkuugkAzpH43g2WqkpJMG+tDFP3Dng8PEcsSuw
orFmGh9Q0FPfoaeV5NezZbT0TiU/nKcfdS800WVZDAbGxN8kRNfDqRxAPaHNl66FDA9UQLKnUteg
4wsKW30hT9+TeJ99oxS6SGFdYblPkmk/uu2vCbPgN08HwcSbr84Hm0zOR8raHVwN5HyAiB/ZeWds
SMHqrQINGayOZh44Jykl4xOYLNbeG7JB5rtImk1/0aFxmQkqGyR41vPpN+L7VD1bz7PiK1hrMCsz
AFFLXmfm2P2QbCrs8/TpBppnzE8dR1rOJ547KC7NKItQPTGmS38cheu8rG8sFufDeAEcPF7QkkDv
h5HyQYgLpbGzKDDii9kSbpf5xtQgWlWNYgY7le7JFIW0lXtCf4z6dTlwJX4lXQbf3LRAwRBzBsmp
kk1vFotiOhg73hR+p8KZQ0wHT/iDSlmrP/IRs/llQAoePWrSUlcpPKKUAodh8dAvYqiWppAIz8jv
BlPQ3zMf+t8C4dIxqC7B47YIMzRVIbchfTzMhNJVX4N4aOOHxcdc1fNfhqt5djflgKWTCIQKAjeb
ZHkLSX4Ev8h0RZJ4tSZ7c75Y9wuP4soK7uQRRT/zcmnQ30hSIJh/IHEeKVfU5VE3cyUpOkvMtS+N
N7phniXx4lbvR/70nJpGcRYvMiQJF9pKBxS7RIqXFjtjOV5w1j4CRyDDqmSh8jaDhOJzASj7Vx9M
8ZW5huwRrx/yK4GPS0/w8LWCxsAwuHX0DKCPtlkYXwMkH1BO4Ub3xnmREcnERtIPTkk8wJbpmVl6
h265sYT7TPI9KL90z8rdmfaQZh6VweHUQcFUjaM4uIDyhCMeaAmgd2m19r85cYpZS30fTp9ZFrjW
Zu1E0pslqCrvExxIrDblCBRxV1k2J+3sJ7MbbRUolCAAYsCjkikU+HJMCsxVAyGRY7pOn7y6Nthc
OYYMsSsK2MRGTrhYT3IaPtc0+giJDtVzwH0t4dlSjADJr2luwIsSQduIUnCSFZtTsz+Nf3WXQ4+D
NMiLM5pVkTt3aaXx4ar3BtKHDYx+g4lr6skXXVpE0Tk0oMl0UhS++dlfBOt4hKTjRj0dqvCTnegI
Un0G872OJ8rCQxwxcgbQAmkDZ063p+IHn2IArKjUDiUSJzMjV9cnC9cN7ufrwruht1RLT4DuK9o7
eogCf4JGu/rNLyitjDZpiHIE0u5JMVJI2EaTId8CcdvAnMLYpswFiw2YpXs99Rx9XLgzbzkagB/z
T4GcyQrpf5+CjqG76CKqdEzcz6gkrU9j6HE246SQC29MNwc1vAUpydXn9RLOkOGEehZqYmN/mc2m
l9NCobOJ4gd1o0SSJBeNhjTb3sB/B5jS3yvtsgdregRW+s5TL7Im1xH0LrfRy35pHxP1eKAfQz8J
1FKN5b8cqARePTWAb4Gsyh9I9YB1kkTmYoAfhEKpU/314BXeKaQNqsij8EOAxHP2FubxGz9Ger3s
d556cbuEhL15+Pd/wrFtOfW+BOkKndi4Crgoe5OXDchYyESZGq7Ncc2a0kXLWcvk7UhUKLCN1Cbd
H76S8alZVihlyp/tk47okwsgXqvNLgB68OWYChMtf3DJ9757XwISyL8bJHN2P8f2/dXtOfwdTPnT
510TBx7SF5NoTfww4N4SoO8xAHgtGQpiHbt/Pq4TQG6j5S7oA9QkUwJJtYkJ2Zu8PHxF+G+qQOiO
7bvDIdhy1pL8alAGtWbd0rPpYYWBVkpQ8hzXp34kYfOzm70vK6/IgUhUq+i9223n/Q/OBTCk24Ck
0rHN3dxePS8/6P3BK6iOyNFpePfbH4bcm7wkPjwiOhi872tzXN9fbWvvVWwdyWvyhrsVIJ+3vwLs
Duo15kA/vnveaOvdCDUmMn9Nxw5lJ1kxVa7B3c/ROXYE4y1NnYYZF+pQ5u4OE/RHe58dT0fwI4HP
h1pu+3Nsp18WJHCtXB06FaDdoICDbd/+1H1cTeMOJElXpueO7Ni3nLqMm8cPdZDfP+/e55eFghlK
yrsb4QhDG+GZt/r4FOBV9r4uV5OsO3l9iY8PUxdFnGPb+OTdW859+Ep8WCxfdfjr7o5Rfv26bTiu
7S9Kra2+fh9XTx6oxO/KQa9HVV8RAtG/pItGJn6O7vbjwm65BiYmntIkfVzbKQ7ru0AlzDGJgjS6
ZrY/x3YQ2ro+fdw72mg1Q0f6vPyp2wDcA00XaoxwMx7nCkgCBNDqICA6CTAJvloi+vKnfgUSBpL6
YYsIWyh+js4VUtquQJ+LgICZCe65Ovt3IXgskFtUy47vJtgl314eAUn6K5HFoB1u9/nrJ6CPleTD
4w1vvz7/89iMAPap5RFQpFcCZADSqEp51V1h45UCQhgCp50ROMa7oG0kZL6ie3EAOenuuhMNmHtn
oLSUgkZb3/ldR5Tx3AWmLz8DmEDQBbiBAqBW/tTmTsaL7Ic0GO5ZyOPyhiDwa3kE8PhojcUSVK5A
PQ3S17gI6StA0nhnB44uF0S+vuUaiEQYeHdynqzngX2AN0BaQKKpd2cMj84U4qa0XANR7TFhr1cb
pS7OAMsCrpZG/2ppjusMtM8FUfMBDEY8XPeAFEwj2TFAW7vPfnQeEDInbT/7K8ipgaE3anxMHf4G
ZQg0bvvRjy4IInHdcuoo6QggPuVNY1fTq3tASETQvU+OaOdnHtHFB2V0y8lLr8DCKuAEK7PemDve
HycC6gKwmOLn+Ky+1HoJVNJAwNNJ9NRufVH4VgV+VxDuHqfJoxTd8vv38Xxk1UAXZRfdNbLAClli
uF1UKkPbJdietiM6A1itlmsgcgCAIdGfqG9+kQAk+y2RJNo+4ohmja/actZ94fSKoAbK1tq+Jxgi
zhFwl+Mz9qIFplWyoy8T6sH7ApvPwawfCX9NpiRQpUWPz+AZW+/j5cEOu5ruJcER2/ju26Sv/j0n
fHTe7Q5w8PKpU+2lOYw+pMqTo/mttvdZG5pCgEbTqlT+bBf7iA6+JG6plkdAJP8VglnRz7MX4lMR
whUQde5jve9og2s9edGQCbuUph8+/yR8BaAPjqgj3QAEqC3XgBWgD1MffLdxDXQT98IQC8n/7dye
o7vztW0e9uWGwADiJgrbldfb8HqICKh9kvaWju8K3PkiL597n7onBhAwK5R5lZHbMwOKQrYbJj0U
8Y7U7YUtq+UREOA2dLfoDB0w1N7kVV0EwlDE7LkHx5XmoGbZevKvCOhp6pTql58yeEWTLsR41bE4
ustPbuv+DfHuUCgw1N31LjrE974+0a5IfqEDd6yWjzit7dfnmgfwhoMjdDD3J68Jqk9wRSLzf2R7
XjTPtnJ6jFf0twsu0j3Y9v7ccYl08ttHWN3cAU5b2HugPCZgXf7z+67en7tC/Zfih2L8nvQ+ss+v
tDV53Gmg+Yac7HrMQ1KbTy70ZHc/R3ffl10Xrba+SQZH1O2wa9uf+hKA5ue7G3D47n6Ozuq3buYo
EzyidCX97tTvHQBVZnPQ/qsfrb9LPNrS/gm0EyiPgVqKmu5PXgPdy12gV6f/6E5AKUDb6gRAwoMY
Gjg/ARffm7tg50FBmWiPiHD7c2w3X3t4B7c66FVIKhtzp9YpHD2AL5Wz8+Nz/4F8yPcGQKjm/Yey
9c+z0z2u82d/oWr8ezzArvVN9LfhyX0nQCp/UfCgb4feNsGJP/9HjRa9bM/b+0fBub73x9rvbqnd
9/616u3bf9ZuNR6/58EZVH95DnuUldy7xUnZrLeb05ZZ6rXv2Iln7ZNKcQP+/hqPiN6/H48nRz1I
8/7H7PE/NOgoytKVFdbeVRSh277syA69GoO98P1bD5rTsf3gVQOJDSSKem2HHbvWQzWKGFO0n7Ud
86Md53e+d9+LvvUy1+5BBuBE1bDlQ7gS2j5kYgfRfUKX633v+ed1sAPH8KYl8JpUb17Oo4PNMo6C
KInS/WEFPrjt8owZILH83utviXdvhd/XqBpZvL5IRbV+jhXbvc928mBXY5UjY7DbjjyZeXcRivDV
SGJc4U61HfcEebqsGqYctIOXPVnkVhZh9/zeWe6Fds2miBbu1m+dwFhdH1ZUU1oPm7leFNfNtYgz
2o57y7E/s4K7+sgCftd25DPrrn4IhWPUelC3cQ2IRuTWgz7aCKU72HbY8W//J7N7D//8Zhl5Se3U
lUi6tsNf2GFR270lQKftqJfeXdMrKLvAWo9rp1Hm1i6XssrUelzvrrEKAqvedtQr68FyrPTeSqqx
hP0pU8Lthy6iLKtvBxF5tR/Xt1Y1G0zzeCfDNgbt4BRfcZHe39c3g8BXt1+DHOvr5bVLuqzndTOy
FdbNZEkB0XroaCPs7yKv7wkBOWs79DsPF78aptzBXVwZ5aiNhRC9Ym3fdnsf90demlp5NVz51gJ9
03b0j7/9DYXH+o1Usp22HpjI5KFmiMvqSdthb+zi3rV9365t5rIbtfXQeGvuzuGsFlasc5n3bz24
HdqO5dfGFfC51uM+SYTcMsC8iQLLr2/psvGt9UvnD1YtECmx021HvY3qUVqZvm076M1v/yvq3UbB
b3/rsZ9718lv/zu89+KaUSphAW0fdMsxTBtrLXLvrce1wk3TQJfYxbYDf3IeHXABiW077ChP5l5o
9U6ttHYTlvwibQcnxYPgQt0qidaFtuOekIfJvLDmEpQwwbYD//ooBilZpVoP6wV31t2qvosFbU3b
gW9KG3rz6HyLImLbsZG26t3izNWMKOjp9iO/vivs2rcjZW0KqKJqGlQuBDf3s27YoUzkdzqyx/nJ
OhXZz//7bjXF/QRmCvoQWMIElTzACgDjrfOy+7PZpXX3/+pEXCxVTvnPmSWQIVNqPa/jyzePidzr
fpIAlrc9K2eJbYc+BroaSmwUATZuO/CVvfYaIYrewQm8saAp7F0LZ8YuL9or4flTL6reeOuIdfCk
T6GX2Q+9m8zKGj6kqPa3XZ7vaUuSreQtqwHLt6fc9VT6D4f2h7L+Yyvx7u7sugNFZkaBDvCp+3c7
/qFT/CcdYJGIqSow+zWcJ87kP0K96JtD8s1Ls/oH6eCovd7YyZ3lzeoDdxBRvk4CKjy1zdlB9mJk
hY5vPdipW9v1HSzEVWGFQT3nJHfxwkj81de2C39bEBPXnQlR/W1tV/ADo4f6N+vC275JvN6lFc5r
m0HQW7V+YRcnvhpGmD9BD9h20HMKcb0L8V83rz9Ww4nB6ROq/nhQjPuHDOub8AE1oUYMBkVwJyPX
Px3Cfu1HfWvF9e0ryR18uIsigQm7ac5whtu/8LsoIcFyETXqQLQ7tR97G3gcGLuDjXFhbay5+3hJ
OjjXl1a9dArbWfu1uLLurejREdE6WOUrUQlvZIRKAYq2J/vK8h+8Zd0hQ0Oji7XwLRTma6ZIEqQV
bd/4nR3X03lweLYf9dpKrHvb771JhfOOy7Z9zdLGmZ2MP3/kqqD4Vz3n5cbzGqiRF8eUjmsvjXxW
+7FvvNCxYsxGNVTpTgsEfduPeOtaXjNKkrvwLW6tmfd4pckqdPDOlkdqvRqnXIouPIxb8m7CLWya
OfqVqme9fHd82tzZB5ZD7eAcfvbsLLSC6h3L9ejC1L1PsyRa9t5k4Jbi3r/1ToBHRFm+O5n7jysx
nNVfvHyNdg+8yEMrRcuTR1b/0zv0UHigO/AhbmIgSH5xyN6QVOrC97nyHh58u3dipVm1RuIbAYZ9
cnSsyA85bbtVu3G9eYQ3z6p9/59bG7r/UNoQDKOL9ArXlVVYfKDE8//ff/+f6Vz86SwpyOTwBudA
PAKr+mo1e0gOAPr6DtIYtx6wq/6lndZr5qJ7RhGN020t441NUDCvtnv6bxPPigriJa/3ARifVUvN
I8CHzmYHD51E84eIBby15oSRXlC7tcHJC6nM9lO7sHIv8ebVQGI3SiiDCYql6u9efoqvrb7v9e9d
z+qnaV6Nt/eMDr79DZH2gZE7MKaXVpy5DbdmuzTPXgJ/XWJJcGf/Z0wshRkYZfChtVMAWUr16f9o
k/6FX6LKQrZN8+1PQUwTVPn+X53Uyw/b/qzxPti9eoEnMdlJfldb2w5c1de8mZNbZQp7ZCV3FMKq
z1V6JtUf/ujbbafy5FuHTu75fm3YLlxh8bbWQyMaffbUP/++Akk5slwrsGoXYRepijG6yFz5B2Kl
LhzLcWN3dAEbm0QBVeL6ie7CjavGPYyT7iKOpqDUrFMNOzgvZzkZYz/K64CKLoBN5xYVyuq4be/f
DjyUt+zjxveDobh6zMtP9ZWVCPxAE+3WBZKenE2WCrX0mv8tdQGev85tVCB7HxsVQYTV26/ItiJ4
4WVZWlrTd/bSq1sQoRTa2s0t646X+X09Q4Rgc/uxbxO+6IP1UL7+bXRnNeBJgtG47fuLqH27PmP2
ZZQeMobocLd/0PZzfPbCe165nJHojNlahUdJny6wxiMBWU3d3mcvcbyDRh5V2vbz+nTz5BM62Mij
KLQaQHdZtP+3/fRIVos8bzVQ6V50EYTdWHWvCGrG6hkvt2+k8LLeSU5yqYlDhhGog+HLY4wLk7m/
/c23g6IaUqwKLHLVH1tO4MriCXYt9wZIqIts8vZ4bW+B3r+cJhbn7F+rtxaTgA7nmD1/XTFNFeIm
FFvQ7QOUBU135YOXjrlY+X/83tAtqiPs3VhBVPfAO9hiIzsJmvFCB8PeRD4tegctaBdFvXEkrp1/
ubBtnzT9vx66gLq4DsraoZ2EPc6IB2Tq0HO0LqxqFM0Pjt2BQ3DqzWoeaRcFo1P7gV7m3xFNomf1
yrtPHleynwQH/WC29ZQo4N7tXaPf/qhS/iS46efGL4u54mNTA+sRUm/zIAKoUC+JCaHAttcoEUit
eCD0BdqOeW5bycNuF5VzuLqf4AX41d/V/Fgozds/8YKM5h13azVSGfAItrq2Uxm7CSUhgvfddKoR
tw/o4M3f2ave2PJtsBd1H5wLr3rYy6/td16jf6iLptPPVki3bF69XbkUXThJ7yxqTbVRuzizYoF/
tSlY1MGgkpAWbbs7rr3sHuf24OUCZ3sHD7BismliCo/bkqHJ6+IBfrOrqoNNzSWVkkc/XMcnW916
4bf+4rntk5X5L73XKVFZShfXNtQUJ5a8GLWocR66NT8FKv32D7+N5nZj1aC36WJc6vzVMOJUQQJZ
/fHlJuA2X1p+7VghqdR+2C98Xm8bep/mGUXbasjyxbtIFj5yMuUuql9jAdMQaZvq0O6/txAiMowh
tDywUENICBlz9c8v/wA1xDXOSRglvfc5VWf8xYOuliEqfYj/aaZpDgkonucfOFQceKJk0GHzhTKE
y/WHQh0qAyH29hlIc3QPsvuZ3zkKmpySl6PaHGLPCzqghl3bTfkHnb/vjl7tKJXVvXbjNuBf8gFG
gJ9705M8ieoZa5y4x8wzPzfoFh35+kDjQNn50m4JyLzAplJ3sFBUetzW9HPvvEVdHnjnUrik3XZ4
L05C/Y0PZRlarcu1lZGVbT5F4AxU+o3g54KU0xgIIrA/9JTw5X8IqMKesRobEckXU5VNyHBpMcNd
Up6MBH70QSPLF6RCN48aXA71ibWf1xUMFjHQm6D+qQxUrZGvlxGvQMwAsVOatzp4mOW4iX1XjVSa
HeQExH9MoY+EpPLTiMMfXcTvTTb4niS6k0doTEFpiWKPijghO4T+5SfJKraP/etuqa15+k+YkPPv
HtmIanO83GF5TSMA9bJqILHLOsj+vBY2uH5IpA4CmJHtO15eS2HITx21HzRXoyjFLJbxxLmdbGwn
WjYaOrooX/HyVpJzOrbmtXSdO4iORrnviDTh/rhKB2HdxBZ9SDXkmNBx+MO74QfX+k3CMtSj8y5o
Tk5SnPz6InSRUhlvbAFvq6Zd2uAO1vbUe9Sv2kXwcWolkX0oynjyPvrBD7et0+yvhNnBiT7z7vDV
SHruD9wFRv+Mcn2Y2kVt3EdOew7xXvHRdkpSmB9ybc4oXFhhfdgu1oEe5nu79rIdmOFxEpEnrW1f
2vurp7z80jjPSV4ktUUoBQ5aGwfaQRrGARXM9u/7JrP8+tt2gXl4ayeNDYaSR/uXfUs668oq6qXX
UhK67fJeWtmysRu66Ku89DI3b7om0uMQ8ecP240fLa1585U7WONLD7tOdRtEeZ39VeqidfMyX9u0
sOaJU+0GcXFIXQD1riL/gTWpjdtFKRDglNWgOtA6MBT0DmT1l+0CAfgHYQqqsdW6vNy0kZlYWXVb
0cXVTBWxadi6gBRe02WaN6i2pC6oLz7S1NHwp5Ayab+84kQ3+/HJUXUwcGk1QaHVQUJdRB03MYib
6g1Lt13INbU1xjdk6u8onVYjlQPLXSzxijJ5/X27CJJuVl4GSUNzG5fqfm3X4tM8YYlr7g95ompl
Xn6Yd9n4C5LvD1E9bHycwP356+kzzpXgax57Wc1iyE/mR37Q3xZQVsGjl9Q3dBdRzY2dNInBuigV
g023S0hGvWMTvVO5G8NMQz3t3geq50Jxo/1uuYjSaFlbbQpDqv44b/zzO+W3/yHOzaHQzEAryEQQ
BAouE01ERX3+cX9dak0/kC1um2jbn4046U+3v+z/9gn5++/EXB2WuUStoL3aw/6bPj+vF7b1kFPy
Ng272f4gjCNq6gLpXnPdOuEO9IET+kt6b2oBfxcQYbBNmQ2FZ+2du4AfQMTyIOoZ1bqWvvzz+NTn
u4XescCJRQdVbeQuoGXXgAbrDaXS8Fkfa3/DVkfrT6orSwpdMG0NCQtuC4tQiNNWl2L5q+RVEke8
UR0u0QUoZQQvSSOS7+KKHSXWps44qTy7a57f5gISXTNRXbSEjwXQt+HEdMGEcHJPk1bdOHVB+bfD
koLramgXdBGynlr+/A/di2FlXF7uRZ/lcJLVjVQnTCcQCmCmaltD6iJTLXhlsKo1l1zqAj57bTch
ix3EgZ+SvPmychcn5DPBwwZaydqHo4b73H74666BQ2X0tpfC/mye98L2f7u6AvekxGov81P/vl/z
K5EotaF2L/bEBfaPAJI6BLvpIrNDRu5b5FeNCtX2FV6YTmQJEehQ14nTzFJfr/rnP7J2h77wn+Pk
HALAtN0F+7N5fndvr+qfpg44syO6EmtmpAt2ro952oAIyV1wudz+9n/hVC9qtwrwpuPdF8YBTM+f
uy/2d9FPWbXnYu49q7elQPpz5/XC/Q6Bg8hGVjumDPc6uOfHRdxAf3SBcD6DrhH4W+LFtfftoin9
DY2ZtUGlDrJ4b9LEsmuk9lIXyXTedVF71y4y3m+j5KGxBF1EWRf5CrqG2tt2gdG/tIGH1TnECaur
x/zRffh8+PaeQlA1SnkWupBO+AAWtZYBkrpoRbux8gev9zqxGoGh/CTW9Afz8TdFA2SFlnm1Li9f
3V2FQrxz7yTwRHdjLdEkd0G48cVOM3hpwhqYC8xq+9f/xYZGsRpG7A65C4zYu6jHpvvntNcsNpEg
rx728iU/E6XY3k1+90DrEMT1taOoslc6ODQI3NwdyvbTZ4K966Ly+/ou713lac0t243ewRr9148n
NycfP59M/ltPbB7Rnvpo/xOu0baiIBmC7PPQVNVjji0PQZj/XG/kWS/rmV/Y1UXuffpt/+P/AwAA
//8=</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Origin of authors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Origin of authors</a:t>
          </a:r>
        </a:p>
      </cx:txPr>
    </cx:title>
    <cx:plotArea>
      <cx:plotAreaRegion>
        <cx:series layoutId="regionMap" uniqueId="{F17E3CCD-8744-4CA6-8E68-8454B60E06AB}">
          <cx:tx>
            <cx:txData>
              <cx:f>_xlchart.v5.6</cx:f>
              <cx:v>Frequence</cx:v>
            </cx:txData>
          </cx:tx>
          <cx:dataId val="0"/>
          <cx:layoutPr>
            <cx:regionLabelLayout val="showAll"/>
            <cx:geography cultureLanguage="fr-FR" cultureRegion="FR" attribution="Avec Bing">
              <cx:geoCache provider="{E9337A44-BEBE-4D9F-B70C-5C5E7DAFC167}">
                <cx:binary>7H1Zctw41u5WKvx8qSJmoqOrI4pkDppH22W/MGRJ5gQSJACOO/h38r/dRfTG7knLsp1ple1yq8MV
cZ1REbLIhAh+Z/4OgPrnzfiPG3V3bX4ZK1Xbf9yMvz3LnGv+8euv9ia7q67tXpXfGG31W7d3o6tf
9du3+c3dr7fmesjr9FfsI/rrTXZt3N347F//hL+W3ukjfXPtcl2fd3dmuriznXL2C/cevfXLje5q
txmewl/67dnvb01+c/3sl7va5W66mpq7355tfeXZL7/+65+//ukEHn3I/dwevbX7/Kvs+t//V13X
t3dfm8P2FD578V8UYOO6W5g/onuBFEjiZ78oXacPV31/LyBYEILYw7NOriv4/rfN4d3rXN/emjtr
f3n/c3vsFm7bt3Kro3vgI72Z4tX6MVw/Axre8r8H/cmdy+7MBnv7gMefyf/bsWd4D1PGqaBYvvsE
W0JgexxzSaWQ/v2HPDz6XhRn15P1wusvTuhxQXwcuSOGjzd2hXBy9OOFcNWZ8m56AOE/x58EezKQ
PkPBtvYTtkcJwYQh8SjwMI+2y79ohI/j/mHgDuwfru+ifnXx41E/0Wa4fkLUmdyTiBDi+8E9umhL
65G/J0gguQRjuHe099oO0+j//b/pd6D+ceQO7B9v7OJ+cvrjcQ/vVJp31QMK/7m6M3+PU18yHoh7
dyO2gKd7nCMcsOC9WPwdd/NuPm33HQL4OHJHAB9v7AogXPx4ATw/fELsyZ6kBEIquYd+o92fxFsP
7zHmQyjw2XtfDx7pU+2/0NN1V915z+v84cZjCvG429kavCOCrXu7UliFP14KH3zjl7Oub4+6P73+
Yynybq4ZZXn91VT3L4DOQcElgUSTvjeALf1HPtkTjBAqd5zOZhrf4XHeD9vR9fdXd7U8OvnxWr40
1/XNF190U1p8O96UQ/JIA1/ibSeP9ygLiPgQAqR8cCf3Ufbr83jcxTyM20H84fIu5Mu/QV6zf3O3
yecf3v8xd/rXMOcU0kmKArqDuYeCPeQz6SNQ//vPw0PvQd+3Xy3qHkf9w8Ad2D9c38V9//LHq/rl
cHd7Vz8g8J/DDvkkF1AlYfZoFQUFLsM+pDWCPQr+Zffv//1yQf049g/jdqB/uLyL/OXfIaG5/P3p
YCdyj/mECUo+FkmfZjRS7vkoIJw8eHz68Ox7pf/3/7hrZzcJzXcUsFuDdySwdW9XDM//BgawzOuv
2vtf9DwEiAQuBGfvc3fIHj+RBWZ7EvsSMf4+uYSK69Pk8lsm9LgRfBy5I4SPN3YlsNz/8S5o312r
J6xoKQEXwyCBD+ijFS3eQ++QfyisduDfzOZ72ISHcTvQP1zeBX7/6scDf6aN69Jr9aB//7n3BzfE
A4ykYNuJjif2JNyAUveh4oL7nyr9t0zlcaX/OHIH+Y83drE/+xtgv1/f5k+Y0WO8R0DrfRzge6Xf
9jlC7oHv5wJCxP3tHfhhNl9Mdx+H/n7UDuz3F3ch3/8bZPXxXV1dm/JB8f5zbWcbT855gCCleffZ
Bh34TIkCLnerqPi6hjbKlyfyOOAfR+6A/vHGLvAx0Caft0E+I+f/q3T9oTZ3X9X1/1634GvK/dei
+3tLQ0BIf8hgP4nu7y0tYBzd6wR70Lf31cXX7P5xycM7bNzFjtjfX92V+d/B2FZ3prqunzCsM7QH
SZMMBPfvcd+OMEBUkwA4bPFAmO6E9d+VAqNLv4e++GToDv6f3NmVQfw3qDAum+v8CUs7ChBD2ezz
h7p5hzWFvItRArT1e833d0SwsM33CeDDwB34P1zfBX/xN6groDWbPy2j8bM5/M437i4n2HWKnxjl
U5HUP33Ppys3vk0KnXXmKTNcKvaANfKFT3ccP91D0EcLgofUdsfr/N7BPGDhykMYfiztezzmfhy5
43c+3th1PL//DSqL98X+l973r2U8/Cef8bBo6dtVH0gEyNeeygF5QBoJHPg0IA/Bd4tTQoTu0Q2l
DU2bd2nnZ0YA1vh9vMbvG0O+H/qZGXy485kdPP/xVcflkLv5fpXQ0wkCOjmBD7n/Jg969yFbcgj2
MPElp/yhNtipsy+73NrvcEUP43Yk8HB5F/5o/ePh3zdP3NCB9VkBZ0hygPjdZ7va3lBMQlImoUC4
/+zYwP67BWPfAf6HgTvof7i+C//+4u8A/xOz2j/hf79w9ZtiwFbb46miwM8mzyPriL9JHB/Xlj2V
LH6um3PfhPxDB/YJcf/ZX/4m5LfWkj0Z/D9Xzn2+leGbxPHQCHwqSfxsc8Imkm9C/uO61qfC/ufa
3Q/beL5JAh83MjyZBH5u1vhLnMSHNWhPJYCfy+u+SfM/NmafCvifTedv8/qf8FZPBf1PFm5rB+c3
GcBHrvyppPCzEfCNec9XV+v/tTYA+blpYIt+2O07PpCxT6bnP6nmb1T0D+sAngz6/89WOvz52qsP
m9Xja3e9eLfT/rE9/I/efYgPOze/1BS7F+D+7W/PMLD3H/bYbP7C1nLR3ZLuYcTdtXW/PeN71Cew
8I5j2E/MMXv2y3C3uQ7b+ihFsCAPlkn6iCEC3Zka1sBmvz2DDj/zKaxsYTIgQcAFNBes7ja3qITW
GhFSEB/Dum5f0g/HGpxpNaW6/gDS+99/qbvqTOe1s789g0c099/azBEW50N/QjIqGezt5ERgWIff
3FxfwMkJ8GX0f3xajKqtOAtLNvmLZKjjSncvO0UPk964JZ7t6hNgHnngBrjPn8hhVzVsQKI+ZTtP
zHWqhyKgLOxa/Jyi8jrPprDwiiubdJdYdudB0zVhMpCXsmM3PjEXRd68marWhsYjS9Oxu4yxo9LV
EW/tH5pMamF7ni6oDe5Xfd5vlHpkriCenckiLCkOKEEc1hJtNjRsw9NNacL9JMGhSYc5IpUaQ8vb
8iTLZWZCkGm95DQr1i5w+MrQcj4v83JlMjOsinl+PumahyqtTdiTJI9ob2xIRumFHGN7okj2iuV1
ExYkmSJLWvI66OS5oSQmfNYh6TJ8MAenaR64RVuSpR1GGhonyKLv0v55XQ8kZqKaYp3ka1jjX/SL
JJ3ejNidjD0VoVfNaSg8ZGKCai/CpghT640X2DQ06gxpV7O0RWjwmB4NTSFiv+MmMkK/ruagi/tZ
oT60GVJxzW0QZ6xA563rvfM0SflS4jpfyroh624O0rCdBY1U5y+k504E4sEyqdqsj+tiIndJ6ZV3
VtNi2aXeGDs8jyHrvIUfeG0UiPzSBkYts6p+mTkq90Ug/phpc8msCXWKXGRHVR6UNC9WReeXK9HO
85EfSLlfDMkLNKZ96I9yDNsRAPJlamIaYG/VmbxZ+rq1i7T3DmTfPk+nyr+Y+2ZYVHNfL5DXe8fl
oPAbSbtilUxkBfKT61br7jT12yxSfc2O84ruV1lxO+RedaZkkh+x2u9QXEuSrfK80GFZZeWqaPJV
Pw2kjF3rs30mkyAPPZnQw2BSIszVnF22uMYLnVgTtVmxcIVHwxwnWeT6IAQLpM/zsloVUyn35Yyv
a2mqGGk0R1Mtx2jGdbVAipyxOTeLzs11XFvThXlm9AnzmjTsS90udNPM8C/m4kx1zbGa+jGqg+Rt
wbP0Nh3ZtZ2civpeVUWU88ytG17p8zmpirhK0Rh5HDS0CJCOW2FIlCJaxKbP0iUsiLmpxZxf48B7
MWSKnBKbl0dzhuwKNx45zFB6LWat/mi59S/LyYxR5gtUhilLbNyQlB6bjngLLORchqzIhqgWTX1g
kuZE+knzuh0TsS6QyMI6SKvYVqLc9/Kmjr0JlQtq8iEyDT/NCkSuXC4KAIdV+5WpRdS0ujhJEtcs
SyXZG5HPauG1E4v8bjRLOmZnmim3EKwGd1NJuQbflz5v/fFC+3MBBpqqpXHTWulknWeDDBtuhtgg
Z+PENGqRptnamGpcBO2QXCiKyxPWNWyFa6pPPF/OryYshlfdnNBzNSGzGExW5eHUZ8kK500VCnlu
a9sdGj6ZsGLTcEzlRLswyYJYYZGsXOdjEhKve6NGdsqRqaNGmYXvMh0meDrOB/GcTuSWEkuPZD2I
ldVBt2ClP9sQF86d91VCIuI1S2ICuvL5EITDINo2JAjbhc1pHpfd2N72oyej1FD+Kknsi2py+XrK
6jxO80aGljU5j9Ih0S9o3V3PuGpOUBnQtTD8ZUFw8bxNuT23pEtOtEXpMbigPNK9RYsyDeqFhfXp
p7WTOjJ6wmfBPAavJ68uVjno6nnTNs1RA5ugznBR9pHQWRslnE0LnJdl1Oc1inDSXBdDZVe60O5t
krUozCeRnjLa+CHNRRcN2Ok/2iZ7PVUjYNm5Czf5aJVZRg8r1ouw8/xTlw5XHqYvR+a/YGVX8WhI
mvS4VG22LqnBPMJFjy4s8ccDpjDaZ0FhYwUO8g6NtThEYMDrBiXdEIoGGRHWTSXrsC9StF+JFjSx
7/JD4bJkigUyak1EA3Ztq57moW3J2if1tGoLD+GwTcqchXpqm9OmZX4GUaBtYt023SvhDMqXKuno
HLZZ1pVRnTj/Sk96BGRN/ZY2XbWeHSYLHyWiOBIpWjmRxEGSq1vsJhznbaAPaTPo9ShpWYVSJOIN
Q6leEi9P4l7KDIejQvmicsQcpMygqFbcxYlO2XFAiuY8Mao8pUpN63Sk3n6aEJ+EaYdv5jxvxwUL
uuTKig5FeZf1KNZTM5wk7ZgduNnW52nRoQWo9T4KZFFGpW1I6DMzLT1fz3GXjXiZctLrRcUEiys5
ewuXMQlbZpJ2g5g66IohrhvJwipjPCRSB8s+w8Vx2cjkbatpf2YSPsglqnE4g9Us/c6be9D6YQgx
nco01GWXNSGelTzqkuzt4Fn5QhsrFx7E+GvXC32IOzo0YevN3SHOsrI5aTrerAZVVLHQqFLxXPXV
aVMk9I03WT9MyDCvR9pf4rZODrJJdIcpI3TR5MW8aGR3l1WpOrFjpRdcDGhp1XBghC0XBSndmcVU
Li2rXhqjy3DkupkgGuhsPeW1H6VKNXE9BsWx8v00nuqeg5uYhjpkSvrn2sNuUY7emIZlELiYNO1G
ht74iuk0VMyfo07Jpaza08zO+Uk5DG6/L5OjACLQMWQGRdiMrKpD1UOQ7IqijJVRw2UjqmbpuXwo
46Cf7UkiywtX0TECg0iOPCfJSwJ5R9TMdX3Kgpaup46tq740WVS4YcoWzvOztR5EcNQqgvZLipK3
nRiHMICIcejZzKwRbcxa4+JtbgOynzOuD1uk5IvcgpKCy/bGIYttN7XmwC+afrzIfaNYFKS+OwgI
DdaTG7s0SkimIjgTjC7nOSvi2fLxmLZeG2L+FitDUZjpWS5VNZ5NzNZtqJAVsfPTY5OhJgwUlrHl
fb/0qmIKadlBVGsYhZDE2clgWBurzmv+mPMxWbez1mtLh+QwGxNzlPZj8TL18nlpm6CNSgh/h6Yf
XRm2shuXQWuKg3r0mjdU5cnhUHJ7541JUoVDleoFrvRwPKQTXxGWmQvKh3M3dFlc1+nlYFG93+Ng
iGbq45UkdR/ppEpDNjA/JiV26wDcz6JLXRuLQheHGnnkNBgCHgWO0CPKA3tQy8mtZibO8gTJSI06
KmhQ3jHaJkvmlf5aZPW6DEi+7DovD1OnZFSbCQwQTTruyDBFQ9/W677I0Qka1cuyZ/lRRpOLuTbi
aqiYjcC91Ae0x7e1HvSBpS7krCIvmr5352k/r1UGj9W+uTWpi/VsUJj0QxmWfgnpe1acC6+ni7zp
u/Mu6CwEtjkITiCSFi/6DoKnJakG79i2h04UYeEP6VEtC36XENsc29HgF3meypeBSxLIFCYZzekQ
jHFT1Pwsw/VwNpCpzMM+HbN45kJmoR66PqzzojlksrChzos/hEkgecSDiknQ5iEmypygKYWE0FMF
+G59lqDqilrPRhjVfji2BVuRjh1gb8ovy4Yft8qqiGGzcMJTR4RMfxQ246HjUu0XqOuX2nAdSb9f
skZcgqfLo0rkcsEERLI+K942pptjqPJuy45fV4m7mnRzPkMtdqzK4Kbh5HoaeHalZZaEKMXHZVBd
NZBkH1R59oeio+MRzCzOJSpjfwjySHoKsskKlG+wNl2WbT/sF3nSRgw1TaQU69Z54tiymqYq1gUu
I9GOzelczZdG18EyzVwRKjvyyE8R4EXPQJIqLCZz3Ci/uWgwzqKpgghKu6YJqU5uPZ7nYWPHOeoh
3ZwCA4+dMrtgflpELQSwsHCTilOSeGFW2+aK0zI7KnnirRgvlyniIUvbft+3tjpWTFX7aaNtOHdt
HRJbUUhGA3zm54qGBc3ocnC9ivDs1ikSw7JohmCp0opdDGNzS7jEYTI5C2WTiJxf9OHIpIsGTg56
5fwTOGVkCOtqJguRitei8ex6NPl4Sqv8oBiUW6ZFMB/WDe2qsPZMdjQpFtcDhYLLGhaVyovTSaBz
pcFHak5jQT161BhSnWW5qkLkcBoWhXIHdhRdsPRKpV/CZnY/qvP5qBzH4FY6/XJW9Ru/nYeYtFDg
hERUYzhgv3+TlpvcVxB1iV3a6VAFGBR1ZGZdNybo9qdO00jXuIsn5fopdJR0Yc3Sbt21ci07bz3V
jSah8Lu6C6tiaED1oMScE/c2LX22gPP8wB3nmufR7BjExN6bYmP9V619O6TjuN9XQaDCJh9fDUMv
T8cMyxuvnOfYGT1EGjKkUFrlhwil43IsdbXKGb2wFXcRbci5KeWb2viXymXpAdVgDfkMZaSbxGWe
FW6NGUF/jDXPVy2U5GPFnzsZ6HBg+etKtdOJv/F0QioVZkUyrqQU3aKqaFBFcJBDNYWQ6usjWaH9
YGpUVGBRxxLrW9vN1WWZ4jK0NfNXNC1PFRhfDJFlDrVh5f5QdUlocphZ28kDmNMrPr0AymRa1kif
QrGOL4wYVwNX9RxW43TBtKiWQSHsK41LqJKDlK+6pMxWvptQSItNqTkyeDWJ0tDMUC/B/PqlP2xg
CsBgm8YUMc5dBYYHL7AwaXHQVGW1BAVa8KwoV3KEFNgfjwasiqWFOjwSyYWcyvJ4qBMIWTKdgA3g
z7VQa5o6EHrC56N8hsp19qULA/CLc+/RS6Iz7wXk3N1RT/i0X9VVciNGqNd5oLoD4rN4bkr70pTd
gSjNGDY6myIhNYk11Oexx4bmoOBFgyNKGv+5zftmlSjfO56B39h3PbJLYTQLFdSydzOZmpuZmGJp
inYKP11f+p5XuSehbiCpMTl4lJ1f/3WlK/jv3ZmMH77zjqD7+Nvxw7GeX/zW6k5vdjLa3S9tOMQP
fwue/p5T3FB3W798RiL+CU24fRLn93GIFLiuPycRH1mj+Y5H3Iy6JxI9zmFRMSGcCTg7Q8I+E/7A
JSIBbCKwVUB6EKCqeACb4d5ziQLBXmwqYMM1DtCGfXxPJMLBM5JgWMEsEYazZwQcTPPw7lsyhA1O
j3BlBFaaNx+ZxM0TEVBMHMHBoFwS2Fy/TZUpVJgaDSW7C1DiOrnADW08FflNn88vGJTK5TX1DLPL
up3sRIEDGlkGZINO/DfAkFEgqDQeS3EgMzZ1cSm9ul0PslIWIkbVeBNk+CNr3rDSFaOOAStVADkh
BEV3YtRTdwFhTKjrIGBNckMq0vKTlOctlCIVyi1MhTbMVKcZ8h3QnKliBhIVPbCqOkJiAo+xSCtI
jw5xRerirWd7DWM+EegjIG2zrZRLOHIJuFZOJQfxYX+H+xSogvKJZ8FdMui6aNeQeSu6VrS3Rqxn
m0JeHoHlq/yt8hPghZZffjwC1nhLRlIIIgjenDUHkoLJbMtoLkhguc/z2wKVpMwjpwkjWSgl9low
9XFIjYtN5lKahR715qY+GyiZLI4QnflADhyH8F6GWrfEoBMJBQLc+/IkQYU/nSOcCQCbRoAtJxxR
2GC7Yb4/ZaTHLPdwZoh3yz3T+zhOZwjj7VIF1BE/rI3j/HXJ/MTdHyXyp2Tvjmw2z6WSCrw5tQDS
sd3nNt2khfZIcAscobI87P1G2T8gJcZ1Gg5F3uWndQInE7swyzTG/N4p/unj5WevLWiAgJaEPQMB
Bhvafu2U9bnnjxm59YQSLYnYAFXKNRiS5/b1nAt1knvABB6Tsp26y9L6/pwBN5srAOXLAgCPsC0A
hjkNGIPdDRzQIDsCcDz3gYCsk5tEzjUzK2ApqmRaeEll5bSC5G8EqXz5kZ+/fCCCzTYVOJPMhzOB
NjT8J12ITGSJKiYoJaBUAitfTojPqFwyM3QWaoggofy16QD1Fuh3OOnmtfan3shFn2u/Gb6iCGjH
k4nNaVwUrAQMFc4ahW3c27NJ5Vww2TjvTZYbUXnrEfIcMIhq1BkcTtwNBZ1plFd2wk04SkxgViz3
s+6yangxRTUQ7vWlrDKgJeOWaYMvKuC17JsvY7bxp5/4W4EQ8emmgYIE+HDCd3xJNySBgfxyfDMa
Z0AJ/K70ASx/HAjzwtGQ3rtscNlujMYNevMjb9Lur4KFEKx/5sSHI1kp2ZxXvA1W0GLrJsv1m1ox
D3x4Ad5rHsJ+ghSKHZKEgd+3KZzde10VrAaPaprKILYOvMLroZzOwNtuPP+UwShIoFV/SMey0dVX
3Ara1TG0AUlgLgIMEoZjMrYnOpIB+KV6Jm9sgrlXLQpnG9WdtbMDfjka2qmFyXmi6uEeEHWVnuKg
nCfvcmiaZN9Ko4o0qubZnw6rrK1dEtbQ7YPysmO+py54JdO5imCr1gguEXvFhOoDf5YK/mqZJwOQ
sF+WP9pupIGngiYanITLfUQYbPBiOx4DNLNu+7pvXgumWcGiBs45A1VMkk5KE6FZeODaEyBON95T
dRTude/cCXCaAdwaB0d4u+wG8nWDprteHEO2AYcnSwSb0zaOZEctyrG0VZLp5nVjwIraBbHAIB9j
lJHpkGyoHygxkl7NL6psnCYgbKFlBu0WcPgDv0jbOfHWpqLF/MJ4neUnQc43CQJwcZWSq7JjG/Fo
SySo0NQL1l9AIl7OL2bFS+AgfCAyQQo5oA8C0rXM4CKBTHV+EVTjCLIjQCnADzv7qQvihllil1x0
G9mVY5pDgtG+e7wMUm8CbkuPBfwJDckDzDz36k1u4BpWldej5XXbLGVvUH9JiZ7dkTFlYkKlKoOr
yEuTalynFILrqzqoE/qi93sESiaCFPIMYGE0pChf1o1dFw7ow9ZkASesUTj2C7qX27oO7cQ6RbJR
r2dUWZOGI/aBmw4HINTVPunaARzFl5+4642wAF+EN8fLIEhzPnuiNb7NhooMr8jcbZRx6OjG/WEr
SlA/3reMv04KMoMSDrhzNj2GFqEAPf3yNDbp7JZXhNMrORYQuOAMHOgwk503n0nftZ7k1YuK1kB2
h053zLvTbQadoMOstDVamETo/Ky3QQoep8mAT12k0L7tdRgIMag+hPq+PVRJwC9HYlQwhXZAvL9w
gefnUcvmUR+CEgGJX/g0yYEhSeAMCjD2zAc91H0G2cV+UpRuY/k9ZeQUQ7wH8peUhoz9V/rpu34t
IBCgIN2At96cpwc1wbasgWTJ6qG14nnfQVMSiCdjMCSx/bzRW1hiQOk6Q8MIajuWksCP1L3LbD3e
bFSaAPOOk8sE+GmYL27zuTLrvMFk4yLb2fpo2aq+sTnQjVMJVpcM1SanRlNQgXUK1IIZfUWIO54N
mv9BAGETvNpmgzHyd1x1S4C90UWNnwcuI2Bbrkk3E3Ae6Tam+86O4QgkaPksk2zcmDj4yo1LMU0L
gcbLEKTxaGSbS7otbXmtZCHoOh/UBod2GjTfdC/gW3lGNq84pRW3y9KDfueyCUxPbARUfAOv+5VX
28ky4dXgeHOKEZiKzyjke9vScmOJhOr09Jyk/cZTOdOCas1qzvWN84MS1+HkdDu/ELjexMfKg8aE
WY+8Uum0mCuOXLqU0CMcnkOWagCOQRTAKhyQfgZvUueeBBWjg2o23q0Dt7nOcTOAW3OQkcADc5f4
8BvUWAigqFIKUDgnMs9FTHUFmEQmcQG/3eOzcYXl9ZdB2LHRANIFyK7gSM4Ayk7/s1QXDTPlE2+9
q74SGrzDfXqLs2Dsywgqyyytv+YWdsLR5pEUDmTAPoQlHw7S3glHfqEhhWxGcWU7BBriJudAoSD2
Az60aKhmsPbF06MNuSITAK76pIaUBZweoDSYUbkzwW2QFMvE0QCcARhkf2HgJCaIAJUHhu/GGgLV
e7Gl7VADlKMKYH1ECFa0EUdajhtBeMC5ww85FbK/8HWlYSasLCE2lRxoxK/VnO9OSf7UJ8LLb4IA
OAmEKGRBu5UNpIPWS/1xusqyiaskdF1JmigZ/KQ44XimZlq0meFNEEqMZZGFxrR5e+CrjowsbCDb
8Q5NWnn0OKkyQaJ20GN6A2ytvx6gbcnjUtRa3dJCzeai0ryC/zXLjNRwSnvkj3McFLVkTdRC/mi7
5TCwoD8xbZaMOuSVX6Ej4hskoTtiJIqK0XUmCfUYtNCVz+reQHMqHcsejKGfzTAp6IKxAlaSSIw6
esmVm2ga+SPqhm7VyCFDCeRvSer2XSYgM4vErAbgNk0Gqtjsj+WUdGFrm4IveylSWEFTeeN8NXCN
8xcdVWkSE+owiiaoTzWQc6mzMpY5HsooZSpdC0xc3Gp/mA8TWfv+Cg0ogwanZ4PMXzRAl9LnE+vT
0nsutT+OV6MbiTv2rKu9C4gYortlhnPzfBZ9Wmsg6jTK7LkcZ1WukhzYjeWsgUzUoSw1AS5emNm2
wRtUFUF9m+FG92MMqjK1d7Jzw+ADZQ1dJViElNQtC2KoA5jiq6TySn4ikfDKctXzBluV3WVBTYDM
jEZEAkOPZ6J7UOkZGdtk54T7jvuLuqb/j7kv2Y4b59J8IvbhABDEphckI0LzaCltbXAs20mCIwAS
JMCXqofoF+uPDlVV2n9XZtfpTecidSxFBEEQuLj3G24oxS4tdC51dzNQ1+rq0CzVvC43KxWVlEdB
+tXSJzHEib5MAdlX2RFrJU3aXC2ALU3RTZmEhqIKSKqhQxFma/zlCvVRLU+r7HHaFC0H5u7LRUlL
P4+BTel0icWxBqJYE6Qt0Z1VyLo4gOUkc+k9NBLAO+/n8y8DKTv8LeSo6k2xjRPR7+ATeLwA5TSq
ii8iFwSMFb4B+c9ObmjA8OaUAAxfQU4HErdTJRSHylcnPHR2RUNrTqt7v6pVsYdGBGALjqxNglhd
ttbzbLlPm4RKDhKQ71k1MzOt21dWCRFs14R0E2Yq8Boh+xZRW9f0OkiEYd1NJLWMuoemgfRNHNYG
gaA6jDJKMHaErH1Ifgm6MD6EVe2lLkPVNiYrhzkM6PA5ruIB1+ubjvMXW2VaFwZ1MGY2zqzECVJE
ab1/CMaPlCXXmu85Pakn3H2h6mhI0iPUNvuMJd3c4sc41XPwPPRsD/lkmauMFXydRyyAbUC+cZqh
PcLr1PlW65lumD7dMPyHs2QSuFpXRygyh0jujydSpI7pH1Hn9nkeCG+AJQU2MHgUwdBmNfmhNQoa
fTRSItMq1izyTBcyq6EEwxMkVtvXuRmsHDBfQb2Np9puJHK3QOj3IUs8abU9p1hZuEKCP+l3Ebh9
gaUm2J889QF+13HIM+ZyWSBCkzhiIdjBGJZhwmWLj/sxJkn0OwC3Gr+jTo3pc0uJ4ElBVg4AKFes
Rt/Ww8fqEdvE8ZEMYg78Tcz+52RYrBpTfOS4nG50/1cy0fY2CaUJnj+mOji//N8n+fw6IAVxe8ti
1WMAUOfVy3srUyXNSQ6Jx01raORwrSpOKjAaKMCrkef0/KDGbZmx1FB5W1NdDhH3guZRWy8+vee9
HTFLSwyupQIKC4zNFIA5xMLBzfo96QWVFuOXHYPE7Z2fZ3BU2EGIa+d7qmOJGq1Q0C+uESQA2V6d
h+dHe14eqWg7zE9KJN4BtrPbb96lvsY6rSKzX6YmdYpf+lGHrH7ZAknsfIU7hYwyh9pwX0ib9Raj
xE3unxJJM+F9kGEmWF3TXO9DP09osK0b/jF2yUjYIQjp0DaXW0yZU6cqBKIVHlZpR+xp3kDs96ym
Fc9XLizW71FaDVg+E0XGips3C5Ld+wlY9v6B8bL/IEuV4Uc3hPt26De6j3+waVWvL7ar8F0sx6HK
8Lm1TqIquWgnEDzzdXJeK7KZ+MxOH1MOGabBcJxMWnwIToARF4c2sMU5v0R6S8MXZG5NtpRKB/Mg
i3CqBC4OOdyIkmnuFLDNDoABIBs8ptpesrHat7PF+Yrftd6mTXZskSw6f5WAqXPjxUzGsO+LjpOu
X3IxVYANIx5ZvL6eNTROOZJG2t312uL/vl8BotFwjQAVaWD53d3SztBbINVpcPWorsblNR2EQxUg
/Lav/ZUjlDdHl+gYESYz0BZmh67HEdsfXDAIPkHxiKPKfQlT1yDeVN04tu3FB5zczF0NOsnWHerd
b55M+JKlC9XUmI5T8nPP6DHrMGGTWFuxvSZ1Nq7zi07Wek0v5vOtO15NmKJEua3FHbXVOtFDuoUR
otxsyD59kVP7qgFetS/xM36aTe2KGYhsvN/vLGWMH2bXnwCgk4BCg12cCVwZYuB24DkgC5/2twlU
X3hFCj4Si3qhdsK6OoMsW0Q7I4520AbkWSX0hs/YztCbQFkO1FBT0gIvFVGL0rfvUTsNxdwBmKDX
fZvu+2kmqwQIX7XZjFCZpMLjzJs8Ik1zRK23T56VyQ4VxDZrgcU33VDh7cZ3uMsvK9IzEVytEJMa
eceTZgcpR4vj7pa1IknnRwIYy4uDE03g62O6KtpNJaCLKCU5AwiUvpEKykCd4zCElDXfArLhrtKh
34+Nnop9uZnYRFh855lsZvCUd4kMZbJcrRvtBXtsN7sGzwbJNFCFTWmeviHeYn0Fq9owAw0J93sQ
aggQ/FFe7ihVJ5GvIrPmkMqot5R7qPzeievS7i5NtfLiSOJxmoM/Vxk1ThxwoiUdzacO+HdQZF3E
zCsQybWdP4WVbiqohahPave0MuQ2+jtf5KLjL5PIAE2cQIouPS8CyNnb143YGGS/xengUOxH0Yic
kuELAmxkscr7hsfFgl8GbMnZCmbKlR93cn6WWjUAiAtKE7/f1s9w03XLHv+4r/Zogux/37xy6vdX
DD/Re9HE++9oFAZ4BTjp/YUCUhO8ApX7zm3ITihs5QrZorjbwECrQ4ONuu9K3u9/+ViyyCkRiTgF
2QMK4CcevofToCqM8yZheRSbMHuwNatW0O7hAPSc+E3w+HKFkA1vqoJthwOn/TuJdE6Qls2Xegux
vkkI/uEOuOU+cmgW8daPC1HDcaRpLJXg+VyxQWqzsTZvBmXJY3sOWO0ZaNRZtIPRQad3EHIyqSEE
4uJejyKvdWoDuJeowj3PUN9hKcm42tO4mjhcgy3dPiz7c8MFY4tzJBfU7ptcxTvNCLWG29ckE1sM
CRCtp6HvD3XTYTcezxMCHHgPem2GryBAeJ+ioLmuIf9h2T8AX78V9Ls9A3wrenDtnZ6if4GV6xkc
AvDq+LkexxSjZlXlsBtWiI3vdED2HdQtAF7qfJF6H/vf19J74foXFmC/fLoTJ/jmLhrh+r8Vtsa6
MVgnBqjqHBobYMAYBeoA7KS/v9RvADp2E7odwpRCAVnh/+le1v+FpFmzVmcCqeS/r5GwdeNYaCUI
uYddZV/dPK33h2plgyc8EkPwyD6C49+P5VcIAU3DsX7Q5xo3Dzoc6zz+dSxiSWLAt031zMGqpW8S
YleE6GnK4I3YRqTO/zTP/3pBfH8IgIM0Q4ttPOvfcMW2NmHU9aF40hC2pG9VixP/kvkWYe5jZ//9
DUa/Ok/2OwR2G1IWoYV6BDrqtwu6riHVMHfp00fEWOttB+19mnhKjw5mlwXCKLGZR7smHsp9O+zx
PDEIDcG0EZxH/zCiX1c6RoRSKkMHcXiP4FsCVffrnHseBivziX7qzptqRV6HPe5sKxDXZbZIPIKa
WI+dyaGcxQh0UO8DaVSiLbRjGpX9ERrCkUJph9Di4eBRGi/H/hDRnfQJ6sliPfNZ6hxm//4mfn+M
eHCw8YQUjEkURWje/Os94NzVc+yC5a6e2j0ybT8TITXRwT76ILPk/EWX/yWr+3+6HkWL0J8d4NI0
/W3OmEM2AvOXvfs49lxV6yYPR0TWMTeTrP5b0BqFlyKL0HEaGwNN6eAt+y0cJKsAEr1IGCF+HktI
kvenwdoO+2KY9H5g/P2E/hp/gM+i8yAW6i5KAW2Lf/86oavfnDQbbS8YpHQthT6qZ8lbarBh/mkL
/uul8Ogy0F77dyiB5P3t3noR995WaXVxTkUWCnQE6yjWPX78/V39xq3h06HQ4CDj99Z+HF3+flsn
AzwXonGKfwsbwNQf2ypO2z1VhBBwLyfXbBn6IuwhnGY5Mx2YjrxDKjoVczI49tKskKg//8O4zhKR
/wz4+BoRfGsFQhFgzAShLfudxgxD8EVM1tPJbHEICWZM3a6SsCGJ7fjntA0g2otxqoD58rwX8OZA
rEqrOeqvkUVAGlRB4KeASN3EBJhI+NALWlXjhUfOQsc74WQbOV+IGFTYl0nrHuWZaWIy6EPf2S2e
i3AM06kvM0MBAd4kLhqT9IGfecY2RZGU3Iuhj7S7bat64ZDy2CWVEbCaBhISKK1TJvuyCxqFJfKR
OEErvG/H9pzuoHLIcIilP8PruQRqf87mWvcxjhSUrHt6si5xgER7jKFmvINeEtON1C+17C6Zuj3J
DM45lwJpi+cWqizaZN5Ocx9tOYxTHI6XVLGusdAKn6EYjeO8hpfsZ4L1cwuB8Vsxv5vO9uSC6QWI
F2qeNo0PKhtxyb5FtbNchWBRZAUpdj+hzgPP0DXdS4J0nCd3qZ85UZdNGgY7SDHBBhgX/lwf8tXD
+VfWMKgADgYyxMB+5E09Z6MoAjtWa9jnGh5RGj9wzRVbD5VOCdWfqOfLNn4CD7IzbchNwzi9G+cJ
5MYnqYCCVyXW+W5CqI2OoqboIyTDf3qUxFN2RVO3xm8RdX7O7gDnCfU4cJg34kMzQMuKCj1EHTcX
sKuC4z8Mo8ezLVcXb8bnYQDEZCmQMkY0KzzxYr1p+TRPWw6afJWo8nlmwNfKOpxOJOzm9T0Ne2iG
S0FQCAx5z4befB6ACAU2z85U4EeM1ODpq/Qm63GeNMeh7tLYIrv/mf8BkN/zVz/M+2F4Xhrdzyx1
YF2LUtJwKHVUvpgw7SNE2GpkGEbctnG+tsHCP+FwGbNnNUBFfewlrWheV9X6TL2kTenlKk6SLMmF
DJMNvjK3XABhGZ9gfYoLx2l9x+TchcCyF/NJYFFDs0mhZMbuq98biNs/V6EcS8cjgRq5S+YTinBA
XfFArzMVvo0ttuOwqvQmXaWCsriu8XTDwBwb5sihGaW93yAtDg+oFuZD5sOkw4pN+2+1ss8xjBXX
hgTVdb9M84FOgMYhkKkultHysuZr9sgU/FStVPK7nLQouxqmQE+GoaSC66sMZq6jFwPY6QFOCHx0
5oeCNAM7rvjIywx14rtxoz1BjyG+a952p9ZF3ZZ73tBj3YTjsyLgDGBqDWHIDZKxelndln3tgoEC
YrD9pzWL5SGM5/AKbbJrmY9BkNwQwIdw103Dj6lh4hGgpoSOak749wgUFOqsSEVPS9zU8qj8EByi
qZ+fpoUACEEoKCfvIHGdjIdwul+zQjAO19xnucTcX0IZYb/BbNNEh9GqGeWX7GEpXhKa/chmyvoy
EIG56jlkEiWJ5ubRLUmL+q0fr+k0R/CfZfX4NWwmdeMYCa+nNNpXqKA7t1st65VDmn0bsna5BCof
XMk2qeMyQ/T7Hq1rMuTblkU1ynkVfFmVXn/oIHBFLKPt6zQ1Ywylg4KscdsmrNy6U10OJZexpdrW
1l2lttJVHkZK3vmIIRCj1CuWNemSKzioO3VlnDbHWNn4GsJ5B9U7faWr/xZaIe5IhO2zTHYuAXmG
MHq4fmEl9WNyIGwe7lRNzBevHHLFELR7NeW2hTYDlgBZQRke2IR8BWMO6XvcDacRAEYeh/386KKh
fZxqP8PMNc/Vi669/myc6mFlc9YVIjIKpg2MD0xwBiwQG8/VW0Fctj7weIJxZ9iW5mvTw4oK8ql/
HUapIZdeokcOcuNSxSaDBTkUV0QO5OuUpe6mAQ+xgA4hFhcVcy4szMG+stVNmgWjhL2n5V9NgGSr
zJA3NrCFTPohXeEwQKBP04LLjV3M0Vg/QD8Ezclam5d4HNRpsS6CPXdJv5pEvKyo3182DY/zSSsC
N6juqx8eE3KqZ2btAempf54NpxCTEw0mua3mPKyX5TLlrTpp5MdRXrGJv3DYHN8Tp5JPjRHj+7It
2w+LBV7CbRbfEggeTiFOilI7PT8j7w3g8hmWm8BM7dsWjsMp6SJYvwfA3Hc13L84yxwiUtjIDDgV
bdML9J8XhZrgnmypNS/QnCUY/xJfReGQHJs0mb4AL9QPfNh9V77jz31vtutqavTBMYRclOe9vBsI
rFUG9reHYRLmk8ky8i1pFwSHWPvljvgemwdY232UzPbaGbZeytUlI/CkbDiJtCclynYoPwHH8Mst
MOJGiNo8bnFWv2SAdL7oLZs/4cCvLrDZ2O0WBTO0VSmcjVzQGzDvUVLMPe/KbPMD3IHQyB23Khgf
WlADD5UblS6gWAmPZm30FzVbUqHoh83bcGKvIaCCiTjox09VsvEeMRtG3IS12UUELrJY1Ebus6VK
wBiY4HsgYmjjbjwlm+Swsjjk4CWzgNqzm5YmC5sP4Wjabob8XombFc7pB6A/3V1A/PDaof843lMB
gJbR69Qjg2ksa+4cTEXwsahIXvFRxW82gDW06Oo1vIUEyb7IeFn0qY67hBS8jtg1EaPJjjzsB37V
1xn8nm6CyXMBD19mfOtZ3mwzX/I+EcPdGECHcO0DzTDXabjO5kbzBQRU5Ey0Xg5E9/cJrJmPbOBS
Fakz9XiouUJ7hEoucB50o6+ve9mOsgzMQKHUFCIKTmyZpu3JZ4Ox9WlPPcKSazfC3IJZG9cKtnpg
BaYrIobMpaCwUCzwyNpmKhIbVZ9W+Lk9bF5degMZoYjKNUKKeD0DIJhfqURVahBHjJppisSpGiB3
uljmlF3R2IVD8wlOAhEvuXc65PYqRrALLzMCpuKkOz+Ysl4map95ULUNlEFVxw3aPIiqa4uAcPcs
E6h58rgm3ePoo2CDeQPVbhEyHYc3K2/cgLYG4BduWYdwCl+q3soRiNtVE8+ySCPWXs2Bd1Nz33n4
2rcE0z+EDq76MO7bXT2mYtrfzzNp4LL0aZN2MYD/acR+yEC7FjbycX8gke1gaKrBGuf9APgZzhq3
m5d6D0KK2aa9gJGKjodqpettKwHflo2T7gKW9ygr0yysGaC6xsAwWRkFmtRS5vN4BSufzujXEFDu
WNHDejrljLQJIEJgia+RCsz3hSM1SYzy8WkcRZSgm0Ed27hAClcHYwHNACRyMCnX6ZMPyMiQmNnM
y65AJJ3xgjEMpJPfEIR0lh5q1andjRU5fmh7Bq/9QcVupPQW3RBS+wKSuRcXjc7I12pZ3mC9rF6q
Wr1VXMEJgzKhf4anvDmITJhTiMMjRJBIDWg5tl13Pu7uTCIt3LuGF0qrTeUM8lGV9z3tnw1sx6Ux
qc9tJgni6zL33+ZKbEc2wg+kKyduwXxmYRG5adXlhsOGPPCpTp4ZhE2mlAswKKwHLJgcOr31ezSq
9lHpYcoOE2PVzTQO47PV01wdLPpCiEug2dXeCsPxy35sdBkPuoNpTtDnoQ2jA4e7/roVNLiNW0eu
YwUydawmkOocZVEZx2L5OlhmT5uL4y4PGQ7hMkQviemgonS8g64RzltlVgHP1Bq6QrfwxJF0WlTO
o15A2wqhpr1E25DKHTzA9+dNGPldgI/Xpwa8H3ormHCFq7k1MCTHOPxl2nalbJBfYAjiCacOfJyM
p4UdVP3ayCp6AyK4W7MifhpD3h+ZYs1D0ISmWPq0/hwO/UvXQKFWoXA7slg0X8bdM5/TZBy/JKEw
VzZOhMuFcU1WSIC2V0LFuOkqBPIu3VKgCE/uG5QlV8sayW9tnbC3VlTR5zZK1psFjHJJ0XLhMgGU
/QpSIIZZjm9O5UkT6ttUiAR5K4LjvgjJN7jSUaT7od9PbRdP7+OSBfLQwVeIE6pHyXI50EGOxQSn
3gwObBsBYrK1iYqkQxzJ00A29LZTU/xe1zV8uHGHMeRNx+qsaPG5BWA5rInaK3rZpzaGEbiGwNQg
12qrq16N8x8KVVtdtCpJwjccvKvJeZCty0Uwt2k5qya4kJrGL7ue4RhtS4vGGj5Q95S65t0umcLx
gMrzOFoBldYoaHIDStFcKw+xCxrEIKW5cZNV7/DwOllMgD+XXC6d+zbPHnsFmxJ1mlVAV78vYNOW
HEzhchiaJbkCeF5ByiXdhmQectYfBNJWcexZPV8Tj/oNznEq5rITOqCHQPfQIofbQl/nqeu+MHio
YbpP0L0gDHR4Z1cWPYP1yzjUSsjh8nRGt47TiqTqCtFvWA8OnQYapHIcqSfUJcF4l9RrFBRW7ApB
NEmh6mDUAucDlDJYRAWp0QCFtMuxWlJQPH1bNC2SNHPYy9ilEF5LGE1pMojtM5pcDO19PEbrVKKq
EC1CGk/HTRUmslXnT0EYNwO5T20isryNtEy+dpCzBkOxBJlrBDy1Q+vC27Ye05EXqLYdUbnd6n6y
BcOBS31Zg1eDidFCZU58OSxe9O21zwQgnWKyKMDUQ7cAtUpyB/k5t2gcpLT8XFUtGatyxVYBvQOX
ULI353F6TOELRa42XNraBv2fk57cQg81dFn9cKAaHOCzCGNwQicFAdc8lMaTIGweGqtaPAcSQMZl
GyiswU3AkWpw+z/6gLMQ8zg1gy+5qh39TA2N0QXmJ4gcqJ0IgTV7h2zjSDh1ja+a2yUF0DHs/Az2
4ca+V0SELj1B771hv+lo4vKLVWsd7E1SAMAFqGxFs6Y4IhCO51dbA1DIbmYklO4ubHjo0eynmqxu
TxtYNzwtHHkwlr8nmR2WvkRXFOuH68Ti9jbYRqH+mAqIcZJePCfwj8r0kEJAK5Or0FrtR+ij5Iwc
B7VDpY9KZQ3icTCPZQt11C0aK3ik7uiOcNo8RyOMGZ1I5AzfpFdAhxcgvLKA1Mt2KzlUgyOyO6gV
SiCYOM0wZjcbUr/sIIIuFWDnFsGVzSOiOTkwvyXkBD6yf1WZ7V4CqH7mPB5hisuJxd45QAXTfw+H
FlkWVPm1aQ9jOvG6XAz0My7fYg1SdEut/6n+v+KyWh4oVLsXwKflzRiie0obp/a2ieCdPqikh4hs
4SCoVdA9N9yt7FIjhWN5MihPcjes7XAycwh1pcsUejdA2t1+V1soWoRW0os8xTlqyznZ/NMkg9Uh
QQi6AzJQVIiiUZSeTErmvhR95t6DTTiv4AJfdfSUoRMRLVc5DN8MuniZfGoWlAbDFiyoRkwT1Qek
E2a6sDVtl+9oq7QjLsio46HYWnTrgX9sEcGxt1EG0VCs+VCIkIzjgfhwuoimkX3plo4AsGQirtCt
ZYslRYXK/HTXZ2loyzikdv4MSQbkHLlRUP8V0JpomOxtFEPvBHDrrkLl3edEIw+/dSACYXJOWnZg
bdpdBdU0QmJvKUwf0PypHpKS2NupzAbKQZUFc32CnwIPhrkqyBNo/i606nRTWABm7xuEFFgbgj+i
ncuI+9zUMY0Uuj3gYZcE7ZX4oYHm40cAURXAw0ZVNwHC8PSG4nKtH1nTo2vLBH2VvEAGk14Zwqh8
R4hM/ClZSPM0rom4hXwTbZFMhJnP1s1BRicskJENfSHgkQ7Xl8xR+7CarsYtwF4H1pr1I6Ip62Gi
aCl/igAfspI343oZAbSQ5QrNzh9rQuBvpO1ELgbSwCePlhPPWqAryxwP4efUTBE6tUAfWZtug3Ng
2tCkIqP+Dl7PWJaxnRaYzboBwn0uF75cVqmBam4aNshUK7E6DJd3u2QD1XChBubjI5gr8L9hAsNj
WS3JgtAbwIch81kxyB6TatJICgY/3SZW2ZsqjpasDGml2BECDfVpdWyGGnoecJdQKbA3Ymr09uqR
gN/rYM94p4xkQ46c2ss8bQWHTKbVsi5xoDdQhAEuedh6IAD5liqVHtoFwr8yCXt52LTDeyoKmR/k
LL0ql0T9uU71cIjF5Ip1pv4LQ7RYrt08GFV2esmeJmpmi8tRqlEQSKBAfTzeJp2Ir7O6axnkS8L3
uYkEvw6COn73nWyv0JljeoCGsCmgTYu/wq1jB/AfjPtC0qkxBVuJ9KVdPfpEdAY9Jg62llmH+GuS
7rqJYk+Pc7rS10DUyt0BuWoTgAEj3Omd6qMvkkOJkfcQiNyNUL6EB7ZSj6KAx3BbaBHSHp02mvpT
S51ZC5ybyOqQn5d1YnS2z1t6vyYrYOgkHsVd1vXJZw31Bxp42e4LOiKMn808jnktB2CPUHpCwFUt
WPKd+VIFa4imMJMLigCZBxpqwXY0AXd5GyobXJoGm7o0smX3s53Hq5lqeFAMa2+AC7CLQITZKxBj
ybAMqvRdxeiT4Eg4PS3Gx5ftNM5x0SzZumdrYQ9JzwCIh01TdjEl9ZCWGw+QOPWSu9NA46V7gotX
lgbgVmmw1EmhE2oPSF+i68GPNTSLa/QZLZLcZy7mKFeTDWHppO2hzzrxJ+TOYUkomV8ypPuniIjo
fYQy/nOIt9A8cJg4WBE+wwuU3TqID05qmbHrMvsVwun5QdnQizybxzDCPtgeeBWgFZCJCFoWuM0M
KDOmpMwYRDN4982qY/NHA7CjzBwKFY2miVvu6mh8DbKOPDd1QtCEAKj+pVJDBIoOCtA2Sb55C/Tf
HFoFPMi844Bq+2Xv6QF31WdUtGOvngyZRkLv56bWiPJTlu2aKaPhy4Z4wfmm1+AaQISO98RD4uNP
awwPSVwmY+jm+jK0dd9slxCY+/lFSLfSbxSNxdqLZsz6mRSCmHAO0LOHktUgeLVQ2YBrg26j4ZFM
wxKCwGhD2piFXhamTU3oLq13QDHRXsDRIyHDmr2lwzAjqGjVdmj5sTJao28A8jzoJ8rAp1UFoQ2B
9gsyaaTxUHt5eLSxaSCvR8dG9DJT449QB55NJYhWCAjRC3X1bQ0mVVYtVEyqEru4HWtQgwapmmoL
9eOSZDNKGJm41JjXMVvF0pQgiDPUfbAySdfcNc042bGc1jRLo0OoEjvpd9tuS+RzfIqSaFgzEqRk
+aZqRIYLAftmwwsg1vudkLQKeXeqK7cw/YcNqi2muRRZi79Bo89Sdx3MEwrm68ZPoksLh69wZMvx
7+m5XxlysIZQgISgDncnLwjY3bj/V4UEoLJsDuFe+NGPavc2LWeNS0IHA6J8YjWxkKQtoQtgwECf
mnX6hwH8SjfvA4BQAOZdDgIYMvS9CcBfByApWtDRSrLv7XkA6Nu0K0/6lndYccEIXuzMlH50S3g4
M4+/NW/47Z//8/+uUcP/S8eH/w+bOUR4+P91L4f8a21+/K9/+49vO94bOezvOPdxwPd1wOIdMXw5
9LkrLAxQ55aw+EsCgypcdNDzUDxK/OWjjUOc/g9IXTIGBQZM0hn43//o5IBvY9w7QoCKBwOEr/pL
o/9OJ4ffugQwpDCERAl0Qui8ApHE70Q7DWjSsM4jYNWZRSeTQKOJZweMO8zYzQabbJk0FixT48hJ
1Hx7g1+/OiIQo6BKVvIPDuPfrKTn4cQYxa6EyVKY+n5d1Ohts4JPgSY+UJu1BbRF/IobO7tDN6Lh
U+Wk+BoQvUBnNi99sSGBRIADRjrA4HLbUFu/QRpIHpAlvaeSw8FG1uQZqtYNPINayWvU+xA2TRJ8
SYycZG4MPNeIoQQtcBwY11eI02wxsSU4eTbLENRtYCDpBeDAcoBXvJQkYc9+A/43oRIrprSVaNSK
dgMEQufxliLRJYVhbPnRZWomOQQ/6MUap6v/E12BgfgPbe8ATXKfvnkzg7hHaflPooafHTj+Uzpw
nsi9OwdCNS6ADP7XiczmrQPepAzaetpD1MeHeAUN7TgOgnlP6cTt0n8HEXdaugWG3behz06sftJA
SYewOo7sWZgjY0cJLyOQ10vdWdS7cAjh1/ieyQI9DsssmnKNDm5kDG7/soE+As1fOxX/Kv/4GP2u
PYoJIXDV/7YMNt3OY9VMGH27oFMlxKZF1Mrh9PdX2T/l9zmCTIcnCWc0gnXq1zmK0N207k1nSuYH
6BcpHukgHm1/07H+bWMrmE8NmOrvL/p7T2QoOfh+MkPuxVFuwh7361Xh2Zgalc7oQDRo1J2kB7aN
rpy7ZjB0X2ncJD+waZsGiGI1PpIeHWJyA3zvG3iu/oZKP96AdYgfLAn7EC0U6+AGwpXmj0ZH7Uvt
u6TUZm1PkOfTuGyyivyDXib+VRv4v9k7r9y8tTRrT6UG0Dxg3CRvSX5ROVu6ISRZJjdzToPocfx3
/yBqYv3Qp4IluyxUA33RQKNQqFPwkRm0ucP7rvUsfjk8ALMZsATUahj7PjwAEwnuUDYAEGcxJzXG
iJswHWJ/WTr4U4koKb8Ywl+G0N5yssy2aL345tTK9kvNmQ4W7mHfUuJsgzOo9jq9aveLoaRBPlrO
bs4a9ArtVZ51g4+GFLUbyv8zQILjxWi7xk5U6nVHX+kiTSJKbFbcffKAH1Z2w0b+pjFX24Zj2ijH
1+f/QftooU7htilIJ4PZ7PWmOaAbH3wqY980XbDBXJZPrrgOtHcDkSvq9AZ0rgYc46MHNksB4ww5
V6ya5nauk9yb+xGlnHIs89bY/H4AftQ7fX8+VFUG+jHkrKwi758PqbnKFqWpA0sVftZZ3bZSpe0X
plSCJDecbT3jRysv1b1wUjOQ07ff38D3SfzD47J0ATDSVYYRdo33N9DTNJxp+dUBAupol+GhO2Z9
Hh4yewn9sLXCIJ71etNDJwQcXrt+aaA/qC278rsuw0SXLu2pCuk0KO0Og2x3SwF33phJjOw77dSA
EyxS/rQAvUqHlMpZPPK3CSNwKfVB41St23y6Mh1wch2V0MucY60XC8tCZuRG122iOLdD3Bc7RNrp
xk6a3KMRqW+sKeb82SHXuWNMqvS0B2TYsCkhsyScZLPyXsZ1f6RPQTUYUfJmSpfp5Pvr+x/YhV1U
bwW967e37uy5+l/AzELj+8NIWrFb78D7Z89z2XVvfw9U/r7NWn/iz32Waf3Bp2rBBKCFCZjgn7gs
/kTl22KPjp8YM7Ku/2OfBY73D8EEyk/qbDaQivJn6OJW9v76Z67LXgTtE5Ie9BfWv7PTev+Nrxdm
QmHEs9tTNZ50nXV+mFWUWqMcmk6OVxpuvEsszTjtRQz3JjVew87J9z+8mk9X0PVyDj5gpJoOLmAH
fND7y5mTxL7ZQ3juQKD46SzgdFryMwTDB+Xy3y6DSFyzXRYEpGjvLxNn1KmVjE2MhhVkYw91dEyp
YPsGj3UyJxEm1xYQNk1jnb0WMsrzcjI/Iwp9v8o/J5Q/70JYSGCZf3ncj1gEjvtqP1U4r/KqKV+S
TI2uFgrgSZh8K8vS+tr2g+kpZdYec0E7Z9FiNDJKwSm/gAt2KexUf7IkJTotp+S0S0I5vDXQR656
qxlue2tMsCx26SlksVW+U2baiaawhvjwfz0npji5hTtuHuihTobfKCUFwJi68CZBD0CRJOlecWJZ
8UZIPOPeCH6gjPT+KYbd+4TG7tJEmnAuqkzD7RKXW9fJx1tbobirKTAH8wEzGz17IOP+/80l3bzO
DCbf178+sv31P7O39i/+81//f/5ctD/OKOvP/Q3AZ7vk3uuuBtDGhd6gCuaaP09uiqP9YeoQBhhy
370gK4/nb0c3jZ+yMOGvRzfdtZFq/mNG4Y9W2hblMM7rVKKdf+vopr/fJHNk1GxhowlizHMXHCDf
f3vFNIwFPWJtO8i02yWU9S/0tUq9aPZWa6do21EafoSP8NVBbHFpQwVASNwGKsUjn0ZWGLjYTPdq
N5cYJefEoALu6JshX8LL1qQYpw3JoRfDY6am2qsbz9pBTNT/f3jxv5ioPuyH/3wMR19tNWBl2Bh/
nELqLJUN7aztYsB4jNI7u6I6r9djGnuIHvrzeZ53cT1Tq9TjCg99UvGRkSwy7OO0kRelvlQ7THLi
lKI1fSsgP37lFNAMtGzobxrcdNfTUj2oWfLn1/MvBf/ffRn/nHe4dQhPFuA6xgGS+J/2bTptmzrC
ILFtdVXEG81sbp02mh5LTqiV7+KlQ7tTlc8lqsxrxIJ3cS3VM3A9/Tmdxhz/MfTBy4H6+D34lQyN
SEvh1BOiV73Izce3WB/cQxF3j3PZGIccXdqzYjQU3J05L646py/ZV89FG0yqfWjcUrc9N4av5pVd
WHom/YTtHMsHFRJERBFP49SuUOXDGA564OV/bC5h9gTs8PYXtiXtXzBOfn3uaDX+b9ihrGfEfz2t
nBJrgoTkx/kEQtLfJxSdMB8+U8w+gsLOuuP4+3yi2+xQ1moO2BLL4X84qf5tOlF0h3qPhnIbl5BG
SWjdzv99h2Kof4A4A6JnWartcBb7dzYo/OvrjPHP8Uwd0wLEQ8XAolfO/GR/2Ji39uzU6mSv1JBh
COoEjwebcPo4oxOk9Izp6jXXjHK6ikN2CsGg28BcOqpG/VTnwyEUw74GU+3Rju3BnAxbvInYVPWo
92t7ImBFugHAsitJWTp1H8L6uQwrgB/IomHpAgD2sl48DB21/MrszgdV3s5osC+UFv5CZyS+a391
auN1yHW8qujlwry7bGR2GLrkKTLdJUiR2niZ2U/3RYe51zGsxjeM5j6kZR7bTUydmOiYYhgvjCI+
qWltB7FZnhaZ3AmlvRSpPfoi1ga/qJdDQTRJOehmUEG4Jj9Bg1HSt2+WsTwRs7JBukQZSo7bWhm+
1ZMYIa9Vfh4tL0maXYiUx1KqLDuaNAcsO3kSAnWhMCirxMU3ZUkQa5X9F2JGLnu+ZrDiLVs09xU2
u2lFBxnfT0o9PCUq3TBaZatHEkhKhd3Wz2Zuc+jmJPOjqFJuqdjxTJM3dfXojZpNPxkeNFIEXP1L
UflWvXyBnYLUhiqeCmI5M4w8MKYYPBs1HOrvF4Ucr2jYX2ALI3oGjrpWnqUusPa8LB6XBtGLW01H
XNgrhrs4s8qQzQleZOzgZbXBnq5ulTFMdoudX8VJtclQkw/gI71ouTLD7Mxo8nPFNY4tHneawdVN
0yfX0cyORqGNvRWIj0dTsV8h618qtjhOttMGc82/jLK+8Qz6YjslM/NgcA2COZa8VU74VnD2Oirt
R3j+eXaeJSxaRtVfFo1xozhSuUkbN/KKMMIQPrrFTu+Xe8WMTsy0vKkbykzQM14koiOwEIb2TUEX
5fWzGNHluLbfIme8l44WBYVBj72U0jjo80h+BZEQ2RSHPtgF6c9Na8ETmeogjcydEO1l05BjoRln
oq8eihThY1OaAIKs9IKADf2UXvFWHyiuucBxt0poTX5Su2eymfezdBFpdPaRwpTlgXw416y2IVqD
KlW3aMjjnPHZlN0CqMtWPK1MuK86/pKWvCPdoU9JNXLylJjQrL750mTuHVgcBJPxvI1rJGOZ1Kdz
cGmHbLHgT/cJ1nJg82FTDxvVqO7TnkyRWi/Px2q06cKG+SbK5AtFYEowNix0WyQbaah7lzALcwBB
KM3x0CWR4uc91P3cHDXdM8GmKUit/bYV886MyzyQGlJeewK5FjvZKzIzgOyygYhOvzfokv5Ea+Qd
9YAh6MZ8n9eorMY4DuxI8GPJ9OoW6enQ9a0Xh5a6rdo14io/2hNqKXrV9H71l2LQdzohRUgiM7LN
pIF22LH2rpwafEnA1aNsE2cXUs/qTcUHEndXBaIJ131KtJpAqTp5jZC79YaL6qW5jM2u97MEQatp
NsVpP8y56aH4jm4Mfaj2BmKmU6EIdLRuhSZ3ocOjQ3QBqJAdmhA5ZSaqEbxpqH0Z3ebG6udT9HMh
uvkeH3YRWedV51oUZa3iFauW9EC8iwCwXnIwoRQRA0WSiDsOG4comqCwywtjwWe1RMeaMtrebOv0
iC5uw0CoLkdXOZmr4aTN3K+LPdxCn7nPcsQYeVwG+aS8STG4G4mrFepMeBGJyjcXnciH+aQt0eUJ
OMy+EIlfzg5RT0up7NsupTFsjeOuLY38TJ8N38Y26cuI2INy3JfKcEnT4DwpU+YCNcr2/ShRHETj
SW85R0yXelC5hdgvrnra58qXGvUrG7tBfUuwOpMhwvxV6U7ykhZ6flSLcvC0aUI03kynalYUuz5H
jN/axRgkLW1No7a381DcACB5TJvrcjb2tAt0eoYrWd/MNt0Qoa1Ms/k2zA5L2TB/99rQ3c9Cb8+U
SD8W47JZ+oJ4l7FVPQqAnEytafFGOq3bHlQE60OOhUdbqlc1ZfrECJWeoSS8UKpVep512H/6GBVt
1k1blZyiMX8GI6EGFu4v307n82w2BTaL6qukbL1rgGD6GGL24K72camQdqCS4FYuNMeBQsTiOEaL
b2vyHMbR/WKhv4qH/EiCGlEqTL4W2ohB4ZQJ+Y9NX/c22+Ri1FF2ItDkHnRwlEhjl8SHDQqAEOED
Uh5R92eyc+4ahMJjH56AyfyqYn1ZItcnKcxv8MCcVZH61rTZnYaxfoN9G8dPw2DCyp5vRTxR04qL
HglumCIRCdfsN/RdMO0REtb9Po5duTWafoC6MV6bg/o4kZ9S2kXsu2XznKpA5QqNCQCBkNjS+U/P
XJcVaFjGR2mHRE3Yrabt6BsLT+0cBjoK4+2Mu5SDOZIt8GrqHire8mValgdHINKhzszOospZrxR9
AvVuVfvJwpkWF1NyzMo4eZG4+LbmoiBltOzYCuwpXBUaaenHQvYvKjSawzKP6R6rcv8gTX2+t+a5
fJzdIr9SU2vjIu4PGuvCirY4r0H9EsRWDRB5FPOBImFLW2yA2m0/4KgC1RzW5pYMO/pSY1awmjPJ
KimGA1R2GSDJ8Mltbcezq8r0InXMA7OOt61bHidVLb2ifhvRK52CEBmDRSGhZpit5yRxd0Nho2ul
wnBTR92DPgvWMvsaltgOLJfxQM9e+lajnBmQolD91sVx1EhINCgxBVXLaplh+jxw1NrOSoNqKfbJ
frroiuQYu+qhn3SvzDVoOGS1WXDXO+Z4XR0CTSKYtctTVBweumOOD9a9LWvMH9jY9IxivEtUY+ti
KiM/IBuk4bdOtZ9T7TZ3V8hGPsYkA0b0iKbxojN0LDbr9yiioML/kKJsUWuxSRKbNbM8xTG7wSKN
lpePwQ0vHKDKsIGe5hKp1DyxtjaHUapbaZp3YG98Q6OHtyRKAEzPg6gEMm2gPuxmG9BUhJaRmxHS
VyDRAyaYn5v6G6rrXamfFqpDogpREzQQrTTam9ZlVMjXTK9OllYECDNzf0DEW0V8CDjIgGvs8rDf
g/s8lrW+y5zWZ9u17YU4KhR/sfk1/MoLJaWzEdm0GJfrtBDn8NXWcECkLdG03JUQpbiT0fKNuO/3
dT/eY32E0wVthoVdXPTIUSoLHr4tTgBoKH47L9+GYTyTND22Ft2nsGj3mRYdDKlfMKjZ8tGNWtCA
itrdIqPeZLm5R3N7JvvmpWmvFXVcHXtB2obk792UZfaI6+ehKLVd1ZGx5Ta4ebLTPFIOGMjOaysP
JiVpyI3J9GAaJwBgqtxObQ1Fv5m/lanzxaK/us4NqagfS7t5M9XwxBppBYblaSuRGev9DtbTLsZz
iYUO49KI3jnfSDEeB3N4XOq9q0ZgxSN2883WyN1TIz13l/FpmPXTNjpVzetILFfl5J70xEKZZrt1
UCuTqnkqVHq7IQ1JbM2wlaYGOyR7G0xiZ30qnwV7Xextud9QLgvoHL/otb4XrRJU6Vm3VCGRN7WF
cifluYrV/aGKb0XKwF6FZ6ezQDW+uGd1XV6URnM1KNaW+eNMCP6F1Lm0pnyzNNcGEXGemiOS17OL
TCJ3VWr9TEVQ1jW6EYwKi0mtlr7JhHNw50cM2ttQZA8Q64j8I+Cr1U5s3b6XZnxX0WLxlkhGm5mY
y0xj0ZL9Zampj/jRsmAoyX7p4h4El3Fhz6+DEYNTTEANtYieMYk12Br6wr2HRwmbtuuPM1WTSTea
XW8oCG+0u7oiXEacTsJ9ZSTJIO/Sa+pCaFXFGmCSZdEGxNJLES/uxqnSrZ6Z5lkxV8aOvLs9rge0
OerlKJYNxHPYkK0IceZhx8rtNyEtSrj9fA92dD1RxL7DMgZtyx8G93Fir4QAyFcL5TQjoXGZ7ijV
o5+mimO5EpGxOVwXcgjQo15AY6Wd1p+krIExWlbPHFgC+sk6hAvBSEI8DsOFm1Xnc9ScGYpz4/Zh
kDbGF5PqiMa0x5rRNH6vV3f98pKK5wTu72KcSMW6VFEw11G5TntX82ztkaSelXVvXDVl8nUq5Vmp
Wve5ZgH1MedNahImxN3FoXJujXIDnumomwNK9+qbq5VXuEqI2PyiJ/Yb8Nh9nhQnENqm80jDSzyG
BPxBAmgR9bNoc1pbPJxIcZAm/HcKt1LrDxrqO7mIr0WNCwum/AFlju6PmQ0cdGxxOSg7qS+biKDC
pmmeUkd5aCpBxR40pKV26cahdI76z3rO8vGgjNG51bAlRRmMkZNjOuShEZJmnOKUReyvqE3kp+Oa
MBpX35Sk8yodB3BUqNep4jgbUFBE+NgDfLtuNA7a6DT83xLnhXMbVvEjgTZstgbkopp+XtX1PcGw
uT8ZxUjWjaA9N1v3Zr7Mfo/aMzCM5KWrzBuyFMpd0aXPsOTADDtlDf2suBsGaN96WB+UfMaNqjRf
hrB+zNMCx3kLwqiNpxx5ZvKac2hFkzypx7As7e3SO/gxHPEC0+haJQEo0HrnskkS4uBCgjzmsr3Q
1f5sicR5auIYSRKs1kuDtzVrF/CuoSE8OG2tB87yERKVFSitme9tGoEgqiwRlORb7VSiWrdywNI9
VjkNQDTfviuS4pi1asIrl+EDqUi3cW0XnFXQ4PK39RcpM3HEAqbQGo63/HIGTGzYR1WiLD2nR5Jo
YGLMQnbw8BCvsqTzcd9fF05Fi9HdhLKtvMwaN25Zv9GjvcyaZRtmJQxSO8QWlUVphS8yLM5sqXOY
qBMjsJ1aCaZh7rbx6pEQpSR9aTDjDa8UQfV0wLbGGTJitzKV02WHOMOLxBCeSvrHuYeiHQV3XxTb
Kq9qL3HHwpd2pR10WuieVdfZU+hM+QHfDe6N6TVS+LbVZDubjI3Uhtfp4JvkoNTqR2LhvjmstYBz
n2L0pXuyK2me1slog+cYnnI53odJcYAFytE9MkhmYmlbXNPLVDAUA8N8KvQTtqaZJ5irgoY80ZR2
aUXulrCY4WytvO21SnU3ZHUxxkclPrC05IrNyUNbVfaWzlaY0EhS1+TzyqCkzTpkO5ez9Y70u8qn
ajz68VDF4UHiGso36kLGWOMsiOn5+pg9wpMkCs+gMaD0xblKT1gBLGrr98RJvvRuGmiTdjLYxbnJ
SHTa+DliqBW2cisdYgc1usII+v0MX2tcoAIGgbtZhQhNiEJ1Iulln+Sl6aVhir8j7DeF2XvYIfdC
G0+ipke16s7bSiMduS9pypVWcaJpxnnCVi3Xicgd5ZvpphvoBPgWjD0u0hOQp7gk7qbWuRzGwTd1
a9s7+tEmow0dMTYYM8GA1D6FLnakLH9p0vG8zmJceo+R3cPFn6/wcFxMc/pFKUhlTeu9xaZNlMDf
XHkEAXTl0LcyJAj0RiG/UBlPzTJBWZ1SSeovo+GhnpLrBBCGZy7LxnKqL1QVTAAZA7mcSDpZYhWT
EoEwIhLckJYT8yFPlZjtaVifY6SCtZjNZ+E0gHd1r/gsg1i0t2ZEvXpR3kz2fYvRP4x00PmMyxNZ
yOt00t3zYUrEPTwhddOTMNouZbQ23ANDaTA1FJ4KkBVniHaKJ872QtYpOmzuSdImd0MbUc5CpHsk
PeUqNKp4Y6m08NKiPu8GWpJav9wsme36I1msRHA+dIV2gTHR9vW1mI5XuyBLsf4SpVg0PV27Vty2
YUeU3eurdGWpKUGQ7bkovbtNB91LI81ghxJ/a9OmPITq6J4VboW6uUuMfpvgYUatfYnwjWXR4bDb
b9vSuTej5U53mTmHNJ9PwsU+GFF8RmEIPUMeCxYGQ404JSZyp6tscvQqSckCjqJDvMQcEE37BnfN
DSbCL3Rg/69J2Mk/m4SoMn9Xzj8vm+Gv/y96rzhYf+TPBqGh/aFZKmwypJrkISCk/Hs93/xDrFoD
F+EnfS0dsN4/6vkEdGl05f8UGIFSWn/ob+V8y14DvyDsqViVhY3K898p53NbP9TyxaotI3Xqu+KA
7CeSW953B4kpaGFq8r3oU6q+CgWPHN861iIIx/jdu7zLT/EEjp/0xN43JdfLgsWzLShRYAXQiX3o
5i2GDYSqWURgQgm5q6At4ZIv2k90ojat1w9PR7WcV0XbDbgnGsH3T+cW4CKKOLJI0Mv7B601lRt8
dM1Fib2VUrW09FujG+3Ir6kudH6MrP4m66q29jDzAk0tY7WTuxx0HvNIi1ec+nBZtpum16Gdf39D
+ORnTJjTROOxlUQmYwanOoQ8MtfO5JwtHdGRTblulZH1b+1xwALS1BxOTcISK1/TBw3+kpqyS7Ym
bAQ+MYgyg1XCKnY+JW3/VZUyx/wzltikLFlqzyBSk1u3jzFhlm2SRidjW4w3cRMPNdh2qd53jiw7
D+wFfVBblCv2yRg5eyWsy8MxHO0UEDEuDE8LR44OXY5h+JJCWZbvFieNCR4zNVRfbpxqxwaKFRYO
DPPZBvG4gcRAZtGB3GpZbrRqbM4VZrJ2k7AMc/qPSArz/6PICEJxQ6IY1aw2LzlPCeZ1KPEnKJ2o
pycdTh2PVCmZBKoh8W798AX+ol38vkX1fXwhO6SDxvim8fVRIDyo4E4ARiNyNOCeICXTKF2iZavN
IvVBldqfjLRVhP1xpGHDXIVy63Cj4f9+pEGmDVM77fUgW6qiQxxdZvap3UwDS4lRJRdtpKNV6xZT
uXaHTiFyY0hlvOv6EP8xtkkqorWcIjMo2NJ/sVAovxhLRGNFFf047m3D0r6ls9PJLQH2pNIrDpsh
tRr066F1mvVXhaOd0lNLtMA0NmhM8gZoOsyhyFfChGzQNlOoB7AfiVHQER3roVDECmG4dQW0AOHk
fTu01eRpuUsDqibC9ZjizS58qARkaJYAj5+WggyOTzr7v/hV0eZ0NCTqyKjU79/wD4ond9aws9Db
RNc5LBTezWhHq0WhSJ53pI642iei4Q9Kgu9jw6VPqlvoeU3H/C5c/eGCkHtR2ZBzG5Bobr9A70mC
GBO8r7gEmGM2FyRkRwknql5Gt6XJGusNGewYR7rVfWSkBfA8C1Q/UWS45TX8K3Qy1TFDXZDVXwzW
ZaqbealuR4efItvtM+rdB0nH+gQ2unrN0pBUoT35SRsM0C0qltAIctyxSdBGrTzJC8KFOBwPLidN
zOWXmcwHsSGFbCm8cFkKZyOJ8Ww3udnmU1BwpqqCZMXXwuzq4okAvx4RcAQsihiruqWFYlVDfyIi
0yG7qwr7DphTo1/kcqJb2zk4ugHp48nd/P7TXaf+f3aXvz8cCVGQam10E7ZqrV/aD78e0ZoFvWPy
dyse/YxokmID56bYL2v9/PeX+qBLW6+FJ8YCW8DbVPFRr8vUD9dKuY2mnxYl0BVV6SGuTRQWFqqb
iW+1+CL9nlzyr1ZsVE81qfcnyACRj6VGkWqfLIg/r8MO9qDVxEGrHoLih/mjHBbsZIYSbexaqzc4
aHE11TQtclDcORs+k2TGiurx71/A9wXw/cte9Sjw/0zSZyzUS+9fQFdEaZ3bXbyhwwPwhSPJXGL7
rKpzcpuhuKjkAaWBBSXHLyl3tf6QxuBYOsD4p6B1K0l1pUeTnTjtwr48ziCYIDAZbEzTkXVhUE12
vGJVxnCuL8iiBySrN8Rvh1hi89SIHgi7YpaLsf+fGDLCWOiEac7V6MhcgLgeCCprWbWOTWnIBytm
GgIHtdBZtVUSGgLdlrTJIldRMGbAT71HzlyUdMaUEDrUYqvyKsEbvAe7YU6bMYuqQxRpVPfyJMkv
curzls+Muuxadz19id6dTA+w2lJ9Mqx/muY0dVUzC37BwD+/6z1+HGpdvKxEd9Tsej64b7KrE7CH
mjyZkjjcqhAI/lvXszDrsEMUaFff/2YnlgVdJyJoQyEh2tqNMy9rQVjxB6szNxgA0Av8fjD99OHC
x0FBSwSdTlYDhon3V5wnPRJ4EbKNYU5UCdNY283wwk4UMx1vf38p7afldr3Wqo2z2DySfbveyw8f
bq5x8kvZh2y0cRpPp04aO062FPvTvofq4Q70tyjzARArwupmiQUtvC4GkMDht9e/fXI36zTx7ivi
btDrsuq7UCt098PHS38ORQCkvw3fqgafztVnGuMZdVBrSE8rlAt+SRTdVzyqHW7jpkUXLpzNQq5m
QLBDdFo2st6R/fxZ0I/23rvCBMed6ahuGXI2K973bcsP70nRLGIGU6y1BpaodNempXblaDN7PmrU
dA7DdAbaVhOGs+YdyhDFH0zjJ2heMkSW4lLzoFahNTBFFRu56jDISzWWlbMnYTBCAkCWYUfxwFaa
3e9f6i9G0ypOxtaD92U9P73/DYcTWT/GiBIoxYS6r+gwnfANq9dY9ct/exnQVNTdiDexaJpsFz9c
S3St0FVwA0Gmt+0dtdFiD2o5f54jqZ07Zhc9xWIRhyrvl+3Q6s4LHmzzEyzwL+aH9XzIIOLXxR7y
w9ez2DhZIyFCmkGRSXsFLMNtL/Jkh8sFR/0SOYS7/v4Vf8iJ+z46eGiQDcjKVozzhzkiQZGVKiS5
BpmMK2vXtbmawIsx8fQXjszvCmgXF9Rdsj4gybP33ZZSr0+Dy8RsUeR0CEeaayKIwAXS5MAfuJ17
qIF+ZUhotwt1EWDgKgWWIhfV9pO7/+lwx7LBQZhtN6JWYWjrn/8wtktO7+uMYweoGOEWyQXjky/C
pqedHYqELmADGtVjfTHxyXcSqaOqGoPGAS0XrzAyFSBJ6kgjlIgo/VPj7/ryPkwKbM6YnvhLMRWg
unt3e2YVzRJejh2wPi7hcWyaWQnSKsSfFI5S99BZ0j4yC4vKjDoqJ2PvmBl7MSNtdhCYEp3OAYQj
8JBuezolQwsmaajzJrBaFBGBosXK6MuuqdAStPQm4I40b8qk0f6uqLNPQacTxoDQydLQ7BAJQq/Z
rYqemLkG+USPPuFWqHFFN5crDI9jJKf4jB4EhwREBek5/anxtm87/dXEmP/NrUgz9Gr28T1bEZ0e
FfQ8Q99muKwXr6WFw4IbWc7FrLnLDYC36a0wuLEzCwKgGQygPRgvQwKpII8IKPKqxiiYb1YNjQk3
6HFJ7AFTTR0LQJEAWNpEcHxdwih/lJUivqbG1L5pVhGqGxXMMYTlpc+e4zarSm9uobf6RHd1EspK
njGYO2cWnqEkBsA7IgG/RDI1r4XZ9+knn9EvvlzBuodlYy3x/ATBj0iMMqmWKAHTWHsmQ0PBtlYI
LyWD4DALHFqfDPx1Ovowslhdka1heWTFXV2/Pw78rhqSQs65Egyh1ZArQHJ6X0mq/rOrb5fGxMUQ
zbax5QjavqIS67exVlufrPbrfPTxJpgw2VusMwe7mvc3wW7GTBTR0EYfNXMLAQNIXzFYB30yZKDN
7lfIHvG11lozvCgUWr9/Bz9tlyk/rAstCxyLm6F9+LicAqBIqjth0Iw0BhLNKYOw0JbXzip3phbN
B4NQik9maL6MXzwz8lccOvyHf/gwXyKmUKBJ8OLjyMV2SAfQRjRC4kuMwXHJODJxtOqBeZCqNey1
JKeHn+PrvR0SGOieQ8FY7GBoKCepk8SZ15Vs0YKc0BFCmhdp3ipxnyb0myf1pUyhtXmFMrft3lro
rnqk8jEHGBB3Y/RaKQJVU6Hqy8uVOjBklzI4qSexrycuubh17rSm52YqShgrX2pibfR0sUhX1tpb
OBYqDt5sci5GQuruSpBEb13a5Vdd1iSXLenESMsdYk+oSE8ZwoCmDK+ykl7JzlaW5avF7JnByx3T
c7NX6IUQkZhstJS08gAqMzvpERVp6aP11Ctv6pfsTBtV1jXSt+reZ18HwhcJzpB4NhRcF6JcPD41
tqXA/MlN9SkcnUQNAIh1FG3icnxR67CXHmEmzvU8F1MPwytZeIWi6q+XVktruo9lfQ1GH5uRjmLo
qRL0CjiirhCm3hDyzJ5GVKAiSSHZ2JW0LuBLABYS5KY3QTTp1OQR6PQUy+Z+oiMJpnhtoAsEMPUQ
mooPnSw7dcqmwSVu2coXSRzeVwyH9D7wh9FknIvqi0Wfg361WnZv6jCtWkDE/fsmVK1vGlxTFLym
mV/OpITcVX3pXjZmX9+0ij3ez66RgxfuQhqHdGqLiQl7NB0YmArWorxSoodZQ0bmJYPipn5rddDt
MkpdlCtl2TzESoNlSHaaIPrIXRRwnbJwbpNCTKm3JJVyZlo9ikltYdcVyLJUdxXRNulRiFlVwYrk
yUVqWwTEmHGhHUwHVxRSmLVWGY1j1D///hv+ed5Ery5sdiDrGdz4uGsmv7kfNbewg3lIYkAqdJxn
YlDPLZBghPiN4+b31/v569X0NR17ldBTFPwYn4HC0cSZlbMg53TOE81YLtEnGFcozD4zvP38aOp6
6MLoRn0ed+CH6SkfstRCLsn0lDYO2uAsPXdGBTVDAw6W+pz7yRL086PRXqD8iImEfgIb/feTsTYY
vV1aZFKWFUhI4LvFsYiijJ2OULa/f4s/10y+tzLYMxJRbOFO+DAJ6hKeDuHibgDqD37UlLnWWTE5
ymFMZm2DDt+8W4gPSnfFKMcTdrXt1ZiS6PbJI/9iBUCWz8tdXdicOT8sggZkncVMBjdw9Gl2922j
IdrUU6WlaBPDiNtoAJ6MTV7P0fDfuLTJ1pMKIv4sbuH923aaDAOg26z+4zQ/jqAlty21v8NE9vpx
gWi2R62SfnIe+sVJDowW9QOKf5hMP56H4EOPVjllDCmkPCNKKgJZfajVEwSAGgEiwvtGXORD7/qa
28lP1r5fDGjGM8/KDXAT31fGH/baeim0pkxLJYjgzbzKphs5KKLloRcsRr+v2urxk2Hm/GKDQWcK
xiNnrzXS6MOY1lciVboArC8j2BlbrVnU5yjt0QL1DWbIPWSM/+LszHbcVrIs+kUEggyOr5KoIUen
7bQz7wvhKTnPY/DrezH7xZKyJbhv3QIKcMEUyWAM5+y99gRGF8BgsfHQhepbPcKk9zQ0Muo2KA0p
3KWqJO2TFIwfM0cu9DvELXhbVywTeKHFrIGpmkMy8kZDkroWztEnJ2iSnwWKGaICKJHeA1GgPhi7
XfgSs9sv/dEMaeWXYNGabenV9otwjHlaGeCjqtUIMl4yt3j2fc4uffE1lOn30uvGfsMMSJakFnWJ
QklCms4KBFSIfICKDKGJLmVWLwbHqdcAVFctWExmZqiUexIsS/Qb+UidLqbc86toVZD4A/mz/42F
7dI/CzIEStw+hhkVsd5hKyp/OM4wEWFv9DokJ+IvkGnInuVtCtM0gIfituXGDt3xeQbl/lhEUbb8
AnhTGM7mtAeubWhfM/jmMFQRz9ZIOwkE5JdF2g9WENixFUZ3zC3TbMA2USnCiUo0tkYTI+r+lONg
fW6knryxkY1JHavDMPwSJ6KD9BQF1ZuLdMYhFjbr1SYr5fjF7uIUtedUoQEdWwiPcCvSflrlXRRJ
DH15rK2TFvTgXTUK8ZQvIEhI/n27H6kRUqqgVMhxkKSZbDcPTvvHi3XMBqKcxPeClgnlS1NhKirZ
XdwEtTRwuBkS9PIwBwY9u1pW9fcpq8dfzDwJgXhpBl00j6bqICv2LBys0B6jPpf4KAAkm7+ZdeDP
pGYxjTtRlnn2KBWKEp8eInrWAIKsCRgN7iNcPWPWDzq4EnvdBWFgbKHWzeSseghjfNGFVFtpP7oW
ituYewbHPPxHqGle7FonRs0UTb3zMsWajfgHbR1rPltwtMcmIXjo6gsTaV8Dq9AetelnHDYBEnlN
n34JGKO/QgJMY9xSmvfG5sxybtxUluUudnsn3mcK89BNTJkHzWjplm9yRkxIISJP7kACRQMy4mWn
3xTQc1fFbKrXwWin28oSRXwPBZQwjjIyk++dW5i/9BnSJ04VtA5AwibafF5NtMHegKTbbZWrzBnt
bK90BEfWHPoTKbd+bTVKbsygQcw5tCPeTNqd5byubV1DggfaEJYctEWEmmlRfOWXZICYCSMGUq7N
Ewo10ZnxbZNQOd9iCgv//cABiEKnJcGR3hWmdzIbqcRrsszV7E3cFJRH6k5X+Rq5LJVkKVRyIFUk
2qVle225/WgWlGgDqKlSxzPlSWkqzBxrctVSmmIHRbcucqyVM5jTrgR9s9YsmgVObU9PIh8AdZol
hfrLE/EHWwuMhkSSLCVOdhgnP8DpRNLhLOCbjq3ixhpK/R42t7mKvei/y1c6X9E51GGmYE3lOEko
+fGy2lVdG5J44m5IpV8OHgP5Qno8hr81a252FpDk7aAAI12+6vn9sQvVPanTANId3Tm5v7KG0Sd6
x9mMoOcOLA2K0sFUPs2uSK88yvMlnEtRC8IL7KLeOG3bqUlmoh4oWBkEPWAXCSfI41R7uk6mjw78
RF5gZPcvbZJdWU0/uEnJHsm0CTsTEOlOempJ3IR60iBw9+xRfxAlTpE5Mt1vMw/0ysn8nQtzXBiA
T0UlxMMYatHRWkb0X1sFqxhC0Zudt9E60J+vlYrFpiejWNGjzro/TpOYMYHGjj2v8WbC50+Zjn1+
d4eccK4Q2MkqHMq1ilB5H1KEc1fOHR88jMWVbxEWqEvB2D7+gQ4GjMFySeQY02S8x94w74tM6zam
V1/rr30wpE1pGMQkEgXJcnIypKPE6pJhNoON08TjikzvdJOWuJDqetQeis4YfP6gk1eG9PmcoZvU
sRfwAEcQeurHN6iknc3QorGn0e/CpOAa1LOzBXEZGxr5QCHRKQfavajLDUJ5npxGgEb758/K5PhD
j4nR4J1tGGkW5ATSimAj8Pe9FRRTXoUiymKV0yh8unytD54yjXCMyBZ0EQb3yf02lP1MOy3dTUTW
Q7uNQJgrLH2anWx18mO560h8s7qgvrIp/uC6lJeZq0jbZO5wzePnXIWWCb+WHJEGzq/f2QKOCEcf
gLg5yvI6HDso1/H874c91iHBGXZpj6NNW/bqf31gkx2giaR/yqIJrmznKIYte62i9MFUdVfUEh/M
WdwhxTa2rLBp3r3gf12sEI4GzjNN/ITCuu9ikkF7AvfLH0KV/VaqMw/SGh1zRXYt9P7LL/aDLxX6
GbmeTM085NOmOOlKcFhNGfmhcsMvBaFGB6r74l7LWu/KpT54lxzTWecgyXHaOIW8pa6bon9CraPP
OIvw3laaH2Qu58icQnLh5wKCtZm0wT9/Jwa3h2yWei6NglOsRW0VGXZ72rR6K503R9Tld4Hj8QCD
wdpffprLcDyemI8vdTJu5Fh3yWjQM41DzvbrLE+0Jf0h/vezIrAwSAQ8T6ribBuOxydlyt4QiQJr
U0TFneu62MbpeN1pxYy4DZHZtYrE+bszdAiGC/rABM10qhjpOWklBtk9PhEc2NvLBKVytapZaCrf
mc3qIYib8Uvtodzfks/XPaVUDb/TXGt2AY0ftO0aWcDbgppRhGAsIbaM8LtyU6ksOVh6QPv28psw
PvrFLusjR3kLYaJ1MnNw5Ek47GsRLs4mJuinCbPnaKyi7rGmzkZzNuiHmEQt0+v8kZ3lW+/knUOI
T14kICGzIt2FRuS8CAQ8+PXLZKTsW5fOf01W0e+QWLu+DLmM/hNGWz9NaIXwShGJsbAH8uGZmCvT
2eQAlOOVYVq5Qf3QU8aqMjoKCZfv9fwbpkSE2FNn8EF/spY//2sCIUJIchaKYt+cEFKnRu4+TG76
IwhM4+vlK32w80DIw6JDT5AFHl7j8aWSXjm5A+zZlxSMt2Pe6ttUDu6nzk0QzXvG/KkU9fi558j0
QLhAs0qtOGg531UKTy6u1ohgLDSvgUMz5/Jv++CFm0g/EPQi26JMcPIU5mogViqOeeGEXO2aKJ+3
XjWT9zok86PesfOMLaxSly/6Ljo8+eLBziwSCaBbOmLI4wfixgP2oMrTNvqgTLL4stS4j0U2QxAk
koIobLy35lqaqS63WQoo+Cti8fY3nhk4A8HQTrghvJESSqBGkgGRszkvri7jfJf3dujtLv/c820L
hyumjqWICYnstLCIRCsMe8ApfutQ3TA7lWPur6cs3IghiImnlID49KKXrW8WXvLA2dD7c/knfDBF
8hOoK6LF5t/3EfbXYGWJd1NADmg2CRbZNoU2gPFw5++Xr3JeTAOruKhS4Ynyv+TJBFkrgPndHER+
Gc4YJzPYgv6cqnjjOH2nsXHgtH/5iuefxiJxc+HlsnigBPFOJpycSKuybmLLF70i68SIq+yrNTv1
PQrpYKuVkf4pQh20s1TVHIjaTBtcORaRn23qNF/GKBR33Rynu1inj3X5t529dlB7lDORSNLMNG3j
5Kutk14MdWNbPtlalI569v4vc6Ga0BctXmUSCGs3WrPRCN8mzRyDjZHb6Fcu/4iz75MfgVSY3GW2
VR6H3eMvRYWdlufkFfglAR7I4PL5gJwasQ4I3FU+qPQmTIbEv3xR+cGtS7qIfJmSkzXd1OOrdgbJ
H2WckDTQmgRBtqY511v2rVh+DXjupQ8WIZHbMAvkZyMNoj+oLdtfBJqMP8c2qKi2Sbd+U9NMhBLi
QS/ADedS8JpVFvwwSlHBU8W2hPe/y8Y3Z0Qiz3xPuME2TILhaRzM5olNLLmb1CRHzDw5yua1zRy9
cyGw56tsktNPy05K4ZOehQltAPC+ngU0ggNhGZgTzRDXip7aFsZyfmf0iZ3yYN1kDt66K/uXD96R
B7GWhjO1ULakp+/I1Ia6ktD4YiepNgURt4/dYiIyyefk/BbhPg69awPjbEZgI0PtWZf8V19Wl+NX
pABKqLqsWr/Wo3YPwkIbV9XkoCu5PBbO2yrLjgnKN2dF/sMadnyhfrSrqtJn7s6V+n3PorrWJivc
mUlj+rVbwJn1WrX3Ioj6oUXeJnU9/dvlH/HRE2YDTH2fL4BJ8ORmkYjJ2nUANzW6iCn4xMpnPhjX
Ew44P7XNeo+kOLqGdjs7YvDlCVpz1AyY+ukfHN+5jk4I0ebU+lPRykMxY0bJhRYf8CIDYsG+sAOd
86MpWnHzr7e76MoQbNCFhJB+ujxGWLSLPtVbH/m390pa7LCG/1LjzPKSfN4ErZGsGz3RzCvr8tn8
zw0vA4oJeeFWn1YFmjnJHSuokWLrTUqGpAfLQabiQPCdfjvmSf/z8n2eqyWXC7L/4PECsmYHcvyE
G1MLunyOWz/2UqE2TZJbpAslQb2IJtw3J8SFQRAhSJNOl6BvM6dTD9jh6M7HsLn6K2P93Jaz/B6b
Chjx06gs7GUc/rXMlpoTTawprU9kTEnidhM0Enh8nfchHHkNTFVEUAch5bhIPKzoJFOtrQJWA8F5
dQDnisrQrWjKIbuB8yVTH49KS9ohq8MCRrEzbcXMqVe7JhvpZpNhFf2ZM/REN4i9k8eRneJ/monU
ny22oVF7yhpAYSHV3E1NDA3+vDI257u2n5NX8rZTaOh4oYeNC6X0OTVG7MqJKfhRWR/bj1GfBeCY
pXyRcko78lzr6JsgoAwDb0taBe0BHfvkFIr60JZIDHcVNu4XHBfWwzwSgoWL1A323iwkABcy11Mf
S4YMNladldPvoKFG6I9IeXcGvYkiBp6h0/VL0tqLvzYemRpOFtf6Gu9xVIKjkKo+sDsOtyT+YNeV
HA+ei1Gn/o8JaJZ7XAWIgwbZ4YNNh97Z09AV2MKtXL0pr2lq36wh6l8Z9MsYO9qL8s7fozDYWC2i
vZNlvgrpJpFvXfqNpoY9oiVnLcxk3ltU66+sq9QGzi9GhY9CPcdPGmLiZGGtCQxOrJCQzpQzY/cy
aGbxmrkFILCBKPYWS73m/OSIGuANmuLpld2RNL4Qcp4pUPaZ+JVYZL2hd8xKsS7noXnTjS4ga0Vo
s7rtg7B7TimoLjBFtIk3mSYm4w7MJiQlSKxViQsIuJJHrri+aWxlm5tEzIKFskuLL4BnZbSuSK4B
9jVxLN0MKPKePQI7F8OdqdxPWPuJC5osG/5agOAHwr2Q2HR6B/fO0LdVvx4EBiwoOlEGnKjNEECZ
Y29ZdxZMjHrPgdd7nOBV/87IsyEJ0OihNGXIHZ/IMRMkU2VGGK7HzkR+aHlkzpXMBGQWhVF5R59z
wUzVYLBvnHrOO2z/lJfWIEMnax1aeflfqnWozPrOxo3r5lFvr63RdvZe2YLWSSc60cw5Vsi2Nloo
eagMCTug3zpuVIYoZGPnnAu3QZ+zuM1z7VAcLsZiH+c23DqMP/rv2Inq/IWsbWltpk5QFqacLA72
YPeIeiYrqUDG0AxapVqk/WY7UwHeVmF4D33J/U56AUPaw/ltPpgmb5f4TaLIcB5bKnhSYV0RDtSl
jr5G49C9or83B3o4Mv7TGmntfpnSoJt2EVlQNlKeEZ5E1jcm3ir6YNZNJUkgW2NezsJtE5FmuOrD
bsy+MrTb9JEA0/EpCx0988m/QHjVJd5Mk3CqzG2bxCNwC73VxntPD9NvE7Fg5g6pQmVtoISpjTM2
hblmD9iOaxGQKb82UqpzUEpt6uaepSUkrwvVJrs2yMHpB5WC+dTyD7lxHq2onQf4HG+dnvew8mOz
eaPnmLhbbJg1HvLMsn7E6eRNVL51WpxBJOeHMHDmz20txEuDiKNdm0OYxOiOvPjFAlMcbqypbb+m
+oS5CIQOP6oN6DUR7+CoB+Qt4U8b90S4AsBBHDkeb9LTnCHxaFUhv1qVWKm8lWnrXfnUhlmTPcne
nkHBJANa6q5J5SbJRvXSx7319fLa98FMsBhcsLcgi2GPbRwvNbJuWAmMtvepMI6fRzLiD4Td/3Yx
3D1RQ7imMfpgL7OU8pYmIa0eFtvjy4VWXagsklj5AwPEA10OznIAGlPqD4sXWxj1Fr9ndihQrD1e
vtXz3Rs5GChylp0MhczTNAxFxKhg3MCjKYqIQhfZ64suYF/UBsqjbjJeskT+WyYB+ktEMAwUzFo8
Xr6k5YH8tZRbNeeQgfBoXwM/h2SusvwUBeXWpdzzjdwra/fPN8n12IdjtWA58U7eZ9+DxStClpGi
COddZUvOPLbqfZm03cEJBpviXn5Ne/PRBkrCW0X8QgcP6c/J5lzTRSNkR4VI67TO8dnbjW/KrDGp
OemoEUM+Filg0pmKDgrzLnt2gXfWe3Rf9kubmmNzZQf1wajmxEilBII9lOjTJIhW5Hah7LjxHc2L
vtVzi+ID9e+mi9vZb8rp2lf0weK9lJDwidO8pGV2MqzTdii0xDF736jK5HNdI4hAfOPdobiJr7zg
JQLpdKMADZsyjG2x7ca6fTyi4ipyRtkno8/xVe5RJWSHiv/vJmAb7w9W3vnQNLVt1yU6/YiQ5KFM
R0DZWoTqJQ6ZfGVhq21tG6Nc1Q4R67Zq8q0wOsvdXB6LH5zZrEX5jKrIcOjDvPsr/hr8PRBfy+rh
AEVtm33DRxc+4tFTX80qJhAUCM/4WmMh9yNNWsCJhm6f9kF37YGdVxEsl+f0LoOmB3Y6GLDwe3bh
xAPKpCxNd2Znh/nXPESWQBpSKVrScVT9JdJbsJFDnOgC13aaP/dy1r+HLJuLSTqvHsgdj38lpFve
zIk5Oij9M4pT5VgO31FEB1/I4ZuvTM4fvGok7JwEkLJTADothJUgIgu7nTu/JOn8tkfJCpsxHm5F
VVQ+qWyo6eY0v7I7XI6TJxtRSsOchjhnWzSVTmYsLUQe6XY0sxw3aTcGQWzf4InLqyW35Zs4uw5F
fg700iNP4mTOQDeR2EybSLvKXqptMrnFa9Ma4QOxhiY6W0c1+7yuum0WmXW1XTboQP6C4v/xjOkG
o2NiziQqbPm0/xqjXs4RFwhL79ce0gZzFPptM0eEGUmR3BXt/Ftn5b6y1z+fnjjc0V6ntEX1hOre
8TURaXhemHHNGOTwIesj9TPGruyCQyoiOHyB/N+wk/8Tsf7BBM25lmkX2zBVROGeTBpJZtt9LmaW
+SnO9I2pamBz0Vz2Gx5p9EmPXBRvc2og0Ss7K6YiZkIDrKk0/6elvf7nnycGDBocuVkRFxfz6cRA
FSEPajWMvhtGETYypgg5dvleGyGy2i2YgKIQw32SisVcSyRyTN/49fKPOPe54zRlKyLYDdBeI1b6
+C143tC0SgMh1evwm/1qRuC/NvLCu1UerE/sURo/xMXnrHF0bpqneibieAXZ1XwigMyAM9+FA8Sq
pmleA3uqMz/RK2BEE3WLV6UFGOPtIW0OaUxy835oSCfmrBsZ1zAe530M5ljaesS2LI0BHFXHdzJQ
iIjDoR59DEc5Xf4ZxBpQroT9leTZKX1iim2SQ0rV0i+1WJdoF9Hir/BLUesU4DQq0PIHp63ymzgS
lS8GWe0vP+/zadhG67B0IJdp5T0+5u8PreomeB55P/kWe3daPMTwdkWJtA3Z7GecAtOnoejFIUf/
6BtD0lz5zj+8PKVBYTjU73Ty/o6+c+pkyYQkTPl2NHTTakgkzC/l9E5wlzugudZtQ2sbjStQsVVh
TqhBkZ8G2pVN6Huz9XjaA0uELps3BZhAP+3izCSwU+xD2cIqVLn3RBMn0R2Eu15/RI2KDSmkO/Yp
oJj7Wmmkkj1YxjiU7FxyIvygsad7O4IXx1seYTGnpgsUItNnACy1qqd4BTAOkJinFYRpTrRYjYMM
ECDgPoxkje871n4UkjR2ACw1O9KpMAnopZtLYVsfNUzXeepCGRsi3sLUo/JVjRXdQmbtLaDYuMw3
SViHe2N22mBbjCA31o4XJocmKxKKs+S1eKsyjeb2Zujs9ofbTdU3MM4Ln5Jk+OcxMNNDzfGgXtmK
bbELO7HaKdcz75zBLkiux25yRTh3vjtDX4MfSXD0WPJHTiY/gG9UsAaTD92GpEWwNEa8smWQG2Wx
vTzI389LJ6+XnTCNkkXUw6KyrK5/LSejB6V5EItgyzNqM1oJnaMoGNEq7FdBYhqNH1HdyB90Law5
gIdwdjA9TrPzS2+bWhwKu2+jrwxFWhaXf9oHiw49Q4xZbBspXZ+WkZEn9nXbkjXQz7H2akVBscGV
UP8ch/Y7oJh5c/lyH+xTHZpq5iJxo2gNgOX4SQxEOvcdRGo/DSWe5BX+SQZsMAonQbI+ZP3WycDI
3QRdV+Ubj/Wg2Qw5oUDbaWyH3PewiBBdNwwoYcvRxppezRKrWNq0w6chAHBP1ltnXvnZ52PFwS3H
WkkrkHq7eVKGc7wY6Fk2A41zA/pFCREO274Zx9uqjQL73y/GpZiUDI6JLhuQ40fUsraEypjBBOm1
c+PNqvFdctJhY5JbfOV1nG+3WOTYBC8TIGU/+2RbR4rKMi3lsHmtaLibdb36rlGF3pqZHVYrgtnL
/cg2k3BhGGlpFEfPiCXdK2PwfENLsR6x1NJy56TkLn/+19fhBJ5BZ9wDe8fuGlxl4HydvBKMRxNV
jq+hzoWEHVilc2Xtef/Ejz5LSaUTqQ2HcezcOCaOLxxBO4KZCRWjmXCW3fShEA9NO6fpvZVPogLa
3VbJLqIc85pEg3wthiL5aukpNh2Rje4fGrzRp4p4Bp2kMRrDrPHoMVdJX0G8z4hABR/oKIVcPWAi
17B3Y0yu25AMkFSR56jm3ArWfWmiTreD3vplap37UjYq7DcVyrv5Bqb89LmZoKKu4XRD9oYrPP2x
qdwPqykY+mFFcTJMDy2ZyM//OjYY8shPlvMyJgv7tN+A6WrCIOea/hBxaG1Cz1jYU1Wj37ZJFAe+
zFWxJ1elYYkwq5sk7gUkRQQ5L5d/yNnw4C3xgmjDYwh3yPc8fksoMCPTCOPZX8qCKcSdvDo0HRka
fjr2urPqRi3cuoMG1+TyhZfBfzo80IcbOJF5EnwHJxcurICTuyn8yRgBLU6B0bCs4ZxB1N9b6XMV
2QncespKIxLzSV2577NJh/tG4oYyk/6tRXTN8eXTEFt6lLYcPLOMBde1JkyJib6dXSph/3ynFMD4
1vkY8PmdWXTNEGFU0UDKdalArqKGXjiQ02n0o2a075TJqUR5uFi8KAh3l6/9LsY/eczIbsHowWSi
VnTa44hjwYEurIB8UhNbeocj0FjNy+q7MtALdzPRPi42mhtY+ywecm1tjgXFWwA4SbRnobEoJOdC
TIchIB3BFGpWGwr8RuJHk0koE6w584vGz3c3CgRcB/0mCbY5KFSx6URpKN8tR6Naz11ZPc6Gsv6L
iwijPhEU4VsFI9tbE0QVov9o8vbaR/bBS16CuSBTLc+fAuTxS7ZGvZJ9YOm+5/ZjdSM0Xf89SSdq
HvoopLMBEqsMt4HlzD+HwptBO2Gch6QrnKnym1o5u7xtzHCxlM37if1psG6KjMrW5Zf0wTe4SGcF
gnJi1/CPH/9MjPJFoOTSLGgjYAHQB+aFkeO60z3FWXvchVjooG4acxBf+QrPN0989kvuJHwrStK2
MI6vPU5OwSzdGVBryCxYKxW7z8PQqbde75kX05gauGtSvEci5DxQzG0J5Rns9NXEBbXG7htf+VrO
K1j8IoSaFKwhJDJiTyYGV4Zl4gpGrKSZ+LksBnWYWSmMjVMk3p6DY3nTsWPYEA+UPnnDbGzmll3e
lXdyLk9C+Iq7BT3kUmS0TlXGOi5ZHoYSforIV7upBNjFNRKqodrQSQ9+VQ4UEuDpSPWHorHSPXEK
aFkExsNypQVR94kpDSKErPGOk6pNDffKTzzbXUrOdlA3pcTc4JwV9o3ejt28dExfh9X5UGLJWfPZ
6p/7ei6eCXTKfl4eph9cD8Siw46GXRobzJOvCQN+j6pzkL5bm2QohWYLi1jT0lcnHCK1cgqqW1du
8XyRQLZLwWp5DxClT6fOsbTiKJxS0296PVi37UKaFXkK3k4qzBpJomhGJsG8JRB3nv+1ZMSEyVtB
CLKc7+3TPkKd9pXlxpbpVz1WyQ4T/A8yoGCWqDkTw3oCfi6vDP7zCQsjPEUFOiYOHvSzDfzsjdKs
Q8ufaHrd4Enqi02ZNdptY8dmeuXg9MH7pMRpLWTIRfbw7nb9a2eYlgaN+SnnYm5PXbotNaCCWXiv
4vw3gpDqimz/9HJLovtSf2MRJDQR5cfxTOM54aT3pA5uE0tCnIQDeYMjRLUbfQysmwhV27XRczqv
vl8RdB2ehGWJh0p7tPUtSCqtbUtoPlO2fYc7voNEUJdPAuILtnSjJAWkvyYZpdLOX/v3krtc1qbB
T2MGlCOC8+PLDkYROFMSuj70TOOBXaxXbbOpnl70HhHcqvI6+Zs0Cg12VVVSnIHwp994tIFJDAoI
ecMMo4tP8D4w8g12KwVN7TI9FEYSPQHkJTfKLqRVrYngCj/XkSy+kL8qwHKKtP89wkAct6SmLBbS
ImrJLxT993zqIOcKa7ZB+o92H65BbIgMCWOMIaSkCvkwg77/M+cZxPiwjxxSOtJM3LTJ1N8YRe0A
qRji6L8oRlBA87Qa1Eq0JbnWnhqp0Zdaw9aBCMlk5WrVPCAIsXBguFo7/AgR9DdLwzwcNstug78K
2fsfRklPDtnM5noN7V1uyVCWBA2YXfknjRpUKwmzaL2QyafET6OEG28aLTA36JS0Tx6N38gPlJPc
KWsgv2GMi+7gCd61n6SmB3dJk8kvDgiwMgoGGnhzz26eA3Z9pR/UBrBS3VI6mW5jQ91u7GV6r4kY
awe+3wgTb0bEKhkFOWrCVm+IblCt1s4P0H+Sed2TBsUpwQTlvQopVd41/NlTkIeQZD1jICJgKopl
t5fHteKAVcuneUScsB1I2P5jty6bsSkx25eSfuyfbig5vXDoddGzdWH5YhBjAgJ1VPUtrsog26BV
GaG4JHr0xqFCLzbJZFfGuu8neOypDIDJEfI1V5BJAmhICUKC704v9HCfFCLZB4YDOl/pqNhW7DIq
FKQEHIKeM2G7rq2yJIWHVX5SK/qz0Q2dkVByNVqGK7AumvVN0RFH7DHQm8HrO5GD4IUevcXE6Dty
Xnqd8BGSvBoHmdMwOWtYu+r3LIIFMY+f3VwVObkiPVJtEGL9/JYEgfXbRSSSrbFQUHLDUD9tmBmH
6I4qbvpfYqV8uXo+2ktiQ0TakgEj41epwIf6yhicu7r0kp88OHzHlhYzL19e7s5KvED8qJqSQk0k
7rIInZQK+qWBkYxevsWsv2SyKrtFxxoNnFbiwSCgWmBopido2dUbqLaJoEXWo18YPojWMdsx/xTX
Ma5fVZXuvqoWaWrkujNIkaEwtCu/9nyuQ7PGWXg5THHeP21CW2lLahzpVFsagCQkkb2wjZGE/uiz
+PsQmS/cpPh6+QG9u7qOJzqmcXhPEBGoOXHAOZ7oShdcQV811VbYPUwYSTrYfkrJlPGrpOWQ3kS6
XawNVSAcMrViQIem5ROJMEZH7mCrjLpZwQjOvqI1KaCPjZ0dPNr1YO/GgHiftUtnFz2gk7nPMRrh
fGNPel1xzrDpILpI0T7FKMS7e6m8mT7GVDabFvjJ/LkvIxk/GpFUOHxMEienKMZik2sTBDbSrcGf
mOGfsA+t7wReIbGLDW9SN6mRVT9m2lFgV8OOCr3jdhR2xRDRv3GTsHiItan7mc9DqG0pLFDoF4ne
fUUIbma7gkf82c6WeoWnp3l7CNrC+c5iPw43ZHUJmBS0X1/7caCC5iRjfO+ZqBr5HPPirYkiQSEZ
jDME3FAVm7YuSuqGOH12OcIhDX3YHFHFczKSc7Macc+ar3h4qSZ9GjeRJDPxoDd2H6GHz0A6hLWX
PXczhIzdiIgM4r8e5NfO8OeDzqaNJyhK4SFeuFvHA8BSpipGOrVLp5AUZB1UUNnSErc6I103sJV2
xHY2/7hHYnnlMSy90qW9jNTg+KJmiy3NgAW4FbKsdm5LZ8FVmsIMIKbXyyN8GcDHAxxGJRVcOobs
XKDgHl+qCcM0CyOBjLtuNBo2pjXcaZVdP1y+zPljNGlLQtnFbLcU60421i7NopmQ03ArUTHovham
wSOKB6de2xnamUHV8WOj29ckJB/sU7Dwc4bg0Inc//TYCb9Go3cTR1vCBwuyFWd9D2VKPlCIaR+M
ILKuzahnIlteHWh9ksWR2NKHPPWYObJWRWjKAHmr4bQ/+3nqXqm+VY3vxVri3bpEQOxzWcDja4A+
vMDMwRYudIgd664Oguyb09oIGnOaNw9pgbV0b8E7qdegsDxrY4StVq3bTtefiexcomDpJ/6KEVyU
26KalvgdJAjAq2KM+8R/Qv9dEVUpbzU+jSUXbVaPlIfJjvECQxZbV1niLkorIokIrDUJ0MKrpaF7
zIste/+ZlMM8IMwoc1CwsfwK3V7LJJPPvWZwYsZa3n+3UzVBKq81R9vQS6xoGIqh62gDhqlBFGto
1utEVdWX3lJzv5tAhc1bbPc6zBxV6T8rsstIRs8MdkmJShwkhoGMiUI3a33kAFSQiZuEMFuaFC3b
Km0jWOFVaRQPgR5Ow4ZsSnDCkDHnxKf1MaodC6b3u/HojKxmiy7IEq6Y/lLEVhLp5Il+f3lwnxkL
WUbfMRGspNRiOKoef0RObU2BLoZ0O8vIIDS0GAkKcG1SV0MLLElmZca6AYe/7aNSPxB6pa29PiUQ
LytdcLB2M4qZBxh3f4pCKrzF1QiMnrpD3sXqiwxM59ZzG0UpSpTxZlKzu/KaUK6hTRXrxjanBxCQ
hdoAn8etU/bby/f3rgg5niRYBekpIKyh5cU58fj+mnyWbjd4yVYmBlDBNDQkJwxhkols14gnh6l2
IOUM2Z75UhorfbKt5xIJLKG+kU0gfI3o/78uI+ThbpCNkT9My5KAaottPieyobTu8YSSx8PAY68j
FVjjlZHmWCd5XwPbaREU5aM3hN098Qhq3LiVTNQ6n2Cy811rzp+uybRPudfYv6Wdw6a8/AjOJxKo
otB1mCQpl7inNaQJW6dTmCrdWlNZ3KgZtFsSUkEuhO3tqOuFV1aA82mZ6y0OdxwLmCROy3rDmDXD
UNWEwOVRpEM10ov23suyeXf5vk5P44xcpkVK1FyMCtApr9rSwxFGvZVsB+hJ94nTlJBFm/ZRNYba
/POl6E7LRTFCpwiz6PEgQtpKec6asm2LiHMHXBHFe2u7n6jDaFcsJmclYW4L28VSyKHmT0P8ZLkJ
jBBTqhvH28CM+uqW6N7oJqT77z2Mw0TfxWZO5WBBsvHaTXqbU1wWV1COhKXwZ852svdYA7OHIHFn
jJBWJz95adYzC/dI4TaMlCa66bq6gUKgEQJp2oP1Nhhej4FP72EAUcfpv9WWuRhb85nOjqIh3a2F
1TbPBKRJG5MXhc+7oLWvpmKcj1WbD+e9KYtakwbg8YOutRK9bdXlW+j6U7EeRq/3vgSOpt1qWcMJ
XHOH0brycs+Q1xTnln7jO7EGtcip4CnOM12041iQEJt63qrtLGPX/g9n59UbN7Km4V9EgDnckh0k
WZKDnG8IezxmziymX79PaRdYN5towgNjzlwYZ6qrWOELb0g7600hFPUBarR1VyR4HSIrJv41lWie
g9bFXcszSuvOQ8fNt1D1fGrLRRco7krlcK/IQUZrqih9vTOinUv7OiKB8IqEKuGdQ2iwjrFizD/s
ZXDzE9/OOY+9gWRUXx7qxqIl7LTFm96J+52L9Pq0eYhDSPMITf5ZZzBh7WYFIW57gofRpjjBWtan
0slBhNW0wm4fN/nmXN7ZECohHYEEc7m01+KEJpxBZIO66rQstXckosTTLj9B2reItgrvuYrUOYCK
oe4ElFdzpA/MzLBUsDRiq7Wkw2xza9XT2Jza2f1EfSGlqm9mJt7QRvPh9hSvNjpD0e21HBu1ci7a
1SlX3Ama2KTVJ5TUsn+NojPPFJOKn/T+qc440bKHd1t3u4F1IStHn0lHrcIjMbw8WSZXstt2VX3q
Uf98icOik1BkCIF114znwtKk2k7c8/c8GA+0HMsT4mnuzu121T7gZ1iE0DhoADQjgV81U4p8qFEm
iNtTnCbKP6k2uAGYC/s4WxC8qJGN5hvM4RQDBqGb+0IFDjW7Zb1z5K9Xn04f5wbon0sXYQ0Pm2n2
qIu1iJOaa/OTaL3lwOK591oejSq/AnHmnUf4akuznUkKpHIDLyKb+3L5tQFWTJgk3QnT6OUu1yls
QpZJzwWWvk+WV+Cvgm8vNsR9vqM5c72pUS2ikQrUhxoA6OPLkQdhmO2CUtYpsUWmwZDTxUNlkVwT
AKXhzjSvbiamKfXhOTt8acq6l4NxZpUZ/jBeu51h/ABeoN11nVrhoqSPBw9G5j1uk3ty2pszBMiJ
1B0AGyK9y0HbwaBFjjcWBr+ue1B12PhN7el3eZ31O7HN1lC8Th69EsqL4HQvhyoztB8j3etOhhrb
vhDDD6T3hi9m50Tv/vaCoELtoL6FzCTB21oTBRpKXtSjThAZK87DPE79e3jvP+M0dntQehQ+bo93
vUHBJslHkBvXQKV0dSHBD1bgcPZAG5Qx/8cJcYx0ltC1fdei9evrU2G0MNNadORny325Pfj1eYTI
C/FNJeiRunWr+CrGUrUHcUiIquXuOebYf0aPHudbbop3UCL/w3Cceg0qrQR+rbEvJELYbGlFflq6
xXwyl272p4belRU52bcRbYHj7eldnwrKAXxGQHCvIetq18iIbohrm+l18GxsYU8PaonzcCNE7Wud
prwpJ2MPSiU/2MUjijAeiY8EjwAEgFp0uVULoo8J2CHvppjtU1RMhT+PCqTZtqkDqnEWeRwt0s6s
8ke7HqKdOV+fFIZnM9EdlCpyaz+12pk9tza7HHSQnr1VahdNEDbYwaOJsnObby0voiUkeTY5OtC6
y5lGraOP1O3y0zhpw2OZkX+FeYGealy4P1FLGgFS7gooX7XmAfABBiD8ot9KP3yN3AKE4yzKYuUn
GzPh95HUzD4vBV0QwFD6vbUY+CkgWkoDA0WxpyRPhV8XnvXTxeYoWNAq/3F7k10fYLBsFHuleBwc
AmkN+SeSDDhXVArkP09eoVbvyhnyqTBICTSzQIwKq9mj0xmY3Fet+9efWhYRUMmGs8AW91bbO1bK
0p2xAjmpdZZ9HjoqupZeifskcfccg65g+wiS8ZEBBdHLf91Xl7O0ejz6SCgdLKcc785CwOeZ3tHy
Tgp13+WDZbQ4xgr3NKYGJBErhOaUafnnvFT34CtXdxa/hD3gSYkUgpr1i478j1MX1uCAFgeLU+nT
R7rcyfsZZ1i6Kaa184xffV4PApvkJQJBIV5c4y7ytDTGyLAnPOKm5gMIjcd50Myv2ZgVd6gShO/M
SrQ/haMrd7f31fU8wRdTQtHJx+jSWvKH/dGHZrHxSUoX9dSIygL+RiJkIuf81smiH1mp76Fkt4bT
QDAQsnB9ccQuh0uQe9WrtNZOPSpyfgXr+Iw9B22pkSbPIGrln9vTu45IqWZCIOYlQA4dDNbqnky8
Up1tZdFOKgWYd6Y3pm9FZCfnKiYe9ud8aPzQs8mT06z4Osf4YXeqiVrf7Z9xxb2QNlAmWAbwGzIB
WV/XUa1YBb6M6qnDa7D81KEAbT+rdap9hRYCBM0brXg8kHH1JkLMpXvCmWmuH2kE9sTJubF81h0O
/bEJDW3xlUYdrQDXmAbA9Qzhxu/Kxu6DEnHeAt3nEKupMoKqhdNCivb77clc71UKxMAfYADKFtRa
LxMNmD63ulE7VeDLZ1BLjvNpBuKFxbkd3hlKnh4ThLUOuY2X+e2hZaTw56uHswisc2Js2gFgU9a8
wx7EgMCtagmy0dCDqHLth7Qeqh2wxPrFkaNI8Ti+GCikq4+F8ZNutrG6BKWmL/+kTvK9nOz8uU88
5YliM83auN3T/rl6cP53ULqdcKHg6q7160fXhIIwmEsQEcc39CFA5Vah2xwmM9I/ai2KaXkNAzIA
FJa8VD1Y5cWbcRovq/bcJkOzczFsLgLBE5E3by4qUZcn1ZzsLMZDRAUnUXLPOq9+uKwXPt+hi6xE
MRjnBhDLzkl5rR+uPjFdOmTeiVbJZV+lHP64kKwibKsy7JdAwVfSD43COytt5n0szSr6lTZANlK8
xA/doE5nmL4lDcAmus918ktEh+ZnIF/NyQtBDptOWdyhmwgyq+jzrxNe136Uu/HO+/jqK7X+xa9G
b1zLPM9rtzAszCdU3sHrtWbvPNoGzfAIdT600pQIkondOvAvck9FliEeT62Z2QfsXJ2jo6fKR8CT
BDR9uldovKIjsJ/omr+y4Lh2uAAvv5+mVBSNIl3CBPvxu553Ax4s8+B9HpfKfaiSUFHxRNe06BAr
glKiibKL4he1Ku4n6p60VEjUsVtSFfWtgsDg59pOjHeUBpPBLy3gHqfbR3sdUcrfy9EmyyN9JnZf
XdQDUJ+yH7IZGF3SvUPxO3kQuKMchG3vBa9Xj8LrWDCyUAKQZIS1U9iY20RpOdAQdPf6j7rilB8V
BfBVlA/iZxOppg80K2V718lxVpzutAh7TxB3/RLK30CiKWFKMsRYE2fsqOPi6lHfrYzll6IlNPxa
vJGDFuzvN6vM1L1tKmsQq20qoypKX/INghNwuSFaMmcoz9ydxiJo73dzHCiUFe7oe+LUhU0R5glV
5txz5PRzAeDWz6ZpbvzaCMf3t7/1xtylzpkkxQG2u4oCBg+pySpqlqCg8cKM++UQpWb5oKrdjKjl
YuykEK8ks/XcUSsnFNDgQtAHvZy7gohYyHhL0CNydK+PYKqfrWrq6PdDBBW+24WgDHOlI8AXpUjt
IAK6/kNY0Ah9E1cj5K6MtEVoJFTmn0OqoIdSihhxUcdYlPPEdaOcEQRpv2OAbb6P8qlg00R1f2/Z
vTXuXM1bywdukM1LIZO7eRVERXPnWSgBzSArSsXvRjt7nl2n80cw8MGSheZftsjZqiAN6JDDZSSC
WseIjcCKB4XyOWic7IfwRvWEq6UFEKIpEN/LuSTyZrm/vUWurgPqL4SjNl1Lom+0gi6/WLNE4MKQ
6cFL0HTfDEsBA9DNIhRl9D0n1quXTg4li8IWXRnyvVUI3ETLuISKy1B6pzzi2zEiR17OENcsG5G1
yj4uVdfvrOnm/EimpPqi9C6Tf//HMxdiHm0amVceALI0P2hNx4euVZHHlVLnt5fyKmhifgjlSbQp
GHc+4+VQbcr2n1DHOjiVXX1N0ZkN7ARQ3N7LvTkOkH90oTnbtC8ux6lx9kE8F+5mEYbLA8UQ6i4e
C3vIliT8aIRZGaCCUn+3h2J4G2szyDXs0YLSLtBHCXvH+qdvBvOUocyyswJXBwYTdvhQIJmpH/BU
r2KZVm9GPURXnuqh4b2Q9E1HqC4zVM8ZqTWUjnbK8RsfFyCxa6OFYtJXXPN6BsyX7KQCSNRUjoMi
kAYODQ+eIFq8vY+7NTU27ev0OKLrWz1L0hnQFOcEP27A6CmYzS6K66Cvuvxcz5qys5RbUyM/l+If
UNkBt19+ZD1Us9yCt3AQtCVf4gLXutKpmzfCcfcKv+sSF0+DhcgKcwJjTw94VVR3adCrJhIqB2hI
iKGOCMejOj4ZPzksxmOHC8szKlaDcmoUKz2qWd8fbh+cdaIjfwDT5MqDRAi4b3UxVL0aOmGJLbrt
NNMTuA7lbdkWzZ007Xxe5il5GJF1i2kHTsXp9tDX4ZscmxBYlqE4TmvhIHLZqtdsOKtj2lfV0TZF
Opzha2CWTeQd3jUqudcDlQgauzE6T845NIsRm2Xgt+bvbCmbk6Ohuv/ULLn5qZkpzfrdosTfIyQX
0TGFcrPzKm1coxe/ePW5oqJUopbc/oCpTPfi2PNwD7cshfVqAhhEYvplMAnNb6/T1qA0mjhoUk36
KluwHfyuyIWrw+CFye+5bdHe0jL0dopufAueR5wiEAvH24Ne0VPkxmBb0lbmUoUms7pPUHOgFKgU
1SFuNC/+lngIsgZq14fpG6tEExQsKmCuQ90O5n0ed9n3brH65AjJfZrejejlIyzZN3j4GXMJztyF
HPZy+ydubV3Wg1CH7J9TuvoYVZ6CaouJb4axcE44901Hd0BvUKP9/XsQQOPVxixObp3v2fBuXUgA
I6SKo5QislavgJYmqpnPeY0zmNGjX6iiMsOHsD67VMLxgm1+/PVMpYE6399FWeUKJ9Jg5JXHgKEP
Xdboh841U/wDqzDAflM9FlP8q1KN9CtqjHsOARsTpaOByg9lCKkzsroJ0dhJUoti7KGI8NjTzL64
F3kmDrqimOdIM/eE0zeeV5uXXIYL8HH4c3nzjo7ZhFUYsbAEfPpJuFYZ36O3squdIr/QRbAMYZLw
nAScFhXA0tVANfIwoTvSlQ0NiXRd5tQ+DyLsHse2G9GtmZRzo9RZEMY0VP2xFP2TPQm4/2VU2D6V
itgfNT19f/s7b5x0ABEyReRfbOlV+pLOHpJ6QkPWEPD/s9D7LFCAxt6Vbdh9AOdrPLZp9en2mFtL
TjQAg0u2WXjuVku+ZLle4oWCp21XHvIot58cJW526mlXGwkQN5koQgXyQiEDvhwlrU1tLJAqDUSU
ps+adkjRikolJFkfNLFzMWwMhvwM2n7gIfnErxX4P+LOJKUsqNDZ4bOWSQAsHHvZsIKKOgn1QQBP
2nlDt8bjBpJy/xC6qKpdTs6p9U5XB8cNKozawZEO3pm+qP2kumUTNMm4i3i82r0AqyQzjw0MFh+8
0+WACw0KR590BtQV6DxKHjv/ADSZomOHmSxWxGNbxQdrqVFv1iPkwWJYGHqgwTPwjtSjqS9Vemsc
FYxpgQBzl52sRMTlCVfX+PcEpNPDiyxqjo2BqLVfJ3X2OCZJPZxxR+08X4mcek9l42rvMycSIURB
wFxr5ro7YCDCX5Z14QaupUB+04HsI9cD0/BYzrV+1pC1PBnWrrbeVazHsAQ/VChoOXFBrm643BC2
qwgwHNpsdCAgJxtLs740gFPoo7eT8F2dNTkYknoW8Qd44fX1VswqAuIWg5nSuezOTR08LLpyivaU
tbcGQg6EAiOWYrzjq8e7VkjeG6XwgqEE52r29vihqqzi8+2rY2vf08mR5tDcoyzj5TYc7cpQ83kG
SKw7/QdtxIetEnkVLAiq3fcN2le3x9v4VpAlYfhRPeauWufLbSwG2GcFnK4yo94oyq567JE+1vxK
r9qftwfb2I/cH6zd65701joeIwygJMWmCz1JrXvSjPn3Yoypb9aZuPfKvHjM2bI74eXGgkoldE1K
21HYXHcdZgTSSG4sL6jcAcLchGF8Btg1UHDq/LkM+h60+LogT78TxAL9X9odkhV6+QUnK8OQAwBH
sKAgBSmmKLC9IDlvREGAlyGBH+U4tvQtDYGpdRqYuYt3tsd2uEMKcU8UfXP6BHPy53Bxr1EwCBiF
ldDjUMI2xLkYKkhzsrBbxM5XYvnkdPsLX8WPTF7GcBR+SD4oNF1O3sHxI19iblGlDC39gTjbec68
cXhMkdP4uZiLetd0hotLiSaMnbG3dhcESxNzWRnurGNXE8GUfnDA4KchFskW+suPTQILryza7kUU
6fgBI+Fpj9D92oK7CHuYMoxRdhggajrtq9uuo4OAM1oeBmUbWfMbJGky8Q3qEALbolKmrgrgzs7o
BLhe/t7tgJ0H46D1/yhLh/NuZyrOBKkQiubZdRDeCvQpdD+EoT62QUL2U56TmPa27/VR3wSYsHjF
gbWF49eEU6z/XAo1/pgOfUl5HQjJEJiDjdyuiSrQsbYrlIABdHjlm0yZ2txPF4iFp153u+Q9omfD
XZmo1ei3XVF8skML9e/ZcMN8pzG2eSYIsaWKHzkFr9HltpjVMOmqdEK1qp1tNDNQa/xth1Xx0ADl
PXT6UnxH3wZNL+HV99qSdn5ae+NLrtCa8fNorvfMQjaOBZgB+NqEFyiKXGF9hDunopv0IAlL8WVp
Rls+ienwJkXYWEosR9FObeeqKkF16/9AzISiMJsvl6Ap66YavVQP+qkzA7HYUwBgXDvPBVBLf1B6
qsxp3cDRJAhpqe8l8GpvH86NSZNyEAUTnWP9vDZKz5CWboeo0YOCVbmrjWhmyC5XvSOS1OJZFDO0
mttDXj8vQOMxY+HY0Z0EGnE56wr/FZrLtRFUabU8jmZT+Phf5HBGxV7l93p2AOMpNTMIXm9Xbgh6
rAsyGxqdeTqSV6nlfHJE+jN10+Soa+nfCmBxoUK/567D9NMkRl1d87YyqkbCPwGwUdQVpiE+125e
fZ41Ct5/v4gyNv1fcCzehJeLOA96G1W1rQeY6HiZP1WJ+ClEaTsn2lSQGG+Pdr1RSRIRNkFCg+eC
jvZqNGdOyCtig6Axo4JepflPW3hYOGSppp6XJPa6Q58pcIS1rK5+6vmo7D1a16GW5CeimE4DAfvP
df7ktaYjInME7lu36pslX4wXNo3YmejWhpFmgMCOIXBYuvz7P1Ka0cLNtM4hHaVThS6VPYfGITPg
L5dUnT4tHpfu7ZW9ginJPSMFFQzZp4QDsxpRbRv0spIC9lDtudVJm3Rx7EWHJRXi7++AL0AZze2s
CJpiaL6ENDpIO8rwW5Q3+rvbv2XrYMKQRiSFXh3p3Gr7dnM/NNMI6bS3Y6wYqyK+S3pbPUvLhZ11
3hhKQ7OJggAkUBZ8lcpNs2EoDpSUIEy1/K2Zui9k4uFjF00fb8/p1X/k8ikmz5G1T/JGaKZr8Q/c
3DBXSlszcKa2/ECprf4YEv/URARzgnwRUOh3gBPM+Zg1UTf5U9I62JN30Jb82O6waIqdUhwj0VS2
b9lw+wKtgaX/9+dZGqsSJVIQ12kuXm48V1fULh9As9NYbfAjB6JwQnuiGFGO0KvDzqLIt3W9KOw5
uhhUwyX08nK01EITpe+EERQ4khjoQNSaWDB40pb4g5vNJpyJNGq/TblHDwANn/HfwqUhuZj8/wLV
HKto7xjID77+RWwEpPyAvFMyWv0i+letWrSpimNenB8RUDB+CUw2TlgjKf/0cC87CBYFthCgIRK8
Lkr1NC99t7Mw8ulZ/QoA/VzdhOtAHtayLXG5SA3KCF+OcYCIOJFG3iNPlDZ+5ClJTNgx5N/oyhY7
HbytXSojIVB7AEShrq4igQRlTyV0CjUIy3x8UM0+fZOnavvJ6qP5gSooXlrFVAVxsxAC5kqkfx9U
tbrLp2Q4l22Xv4D0qb6PlZo/WJWV/nt7v2zcvejiszspd5AWrgGMrokAalFlamDXmEgZyJCjQdLa
8Y6+6zWWQqp+glIh14WAycm73JazG1bNHOEsVje6jYrfCFKi7WF1+NFUN/DnzeljTeamS30J9W26
QOlDAjbaCU03HgEaUriASS1SWQ++/BmjbQ6Ok7QqwVgRf9SzpPli6knyGbEG+80EXnVn82/tOt4b
hJ94dnhmV6+rJv2UaxfrEQuy9NvSdaKjGPPiQffG+r43WnBb9Dnvb3/TzS0Hg41DB1YT5SD5q/58
6phNvZAxBTZP3g/ZB3uox3z+CBS7PJfukidIFYThb9ue268FfQETUL80byE/V5/NaLJnv4/UApSA
278fiwqDpds/ces7gGCDI0LvHoyC3JZ//MJqod3E24HJkaJGJzHX3jsYcmjuITDRvHfMpd3Z51sD
svnofIEQ525cpSRJ5okRJ1MtGPQqwk+2mZP3GYw9A8lKO2kCfRjQoLk9ya2zBQJRUkVs8o7X5t0f
k1Q6R63NZtYCdTaXF6zmPuOZOX67PcjGc0sI/P+DrK6XrIzdeqLvFcwtFKoDhLYFLT0vKguUMfvp
vywjAFms3ui0Um28/G7h0vLql5hToTxrFEeSQDEe2f8zmoQN7bUu3tPdvy4xyDoOtDXYA3C11mQi
ZTE1pawTouFEL+5rgafilHXWSeDFc4+50S9KHvVDCb777u8XFr4G9CUKHGAi5ML/8fW8Pl0yp0Oo
BUQwBFADJ9Q+a4dnCHTdzkbZnCPngGdJmkmudTZTQBKKzc0fdF40td+0QgvHxynFUJrGcmmgg4WM
1CkyMKQKdG2K/tZNmkCVeAH2AhAzYN7rKmRaJfkYuySrOmpXp2hG/6VVl/Jdg6zD8faqXjdFGQtG
ChZuyHrhg766EWt6ZRUWTXqw2PY0vbGHdJzeotg2RgEqMCwyHuWAmUs1a5WnbDLRPm+7kiQ2n3UF
hL+h/AzNWevPTh+Lz7Hamnt6i1tXBYLAdGzpp5O5r64KQEwJ5skhHk8RdLJaS/AKWeLuEcOiX9Dd
lp0AYeuJkNQu5EVUGR+tjlQvgJxYEyUsRK/hORbG5wEXt7tQ5PnZHRvnAAW839nbW6kJNULaHnwI
8kxvNcfSsRJj0LiayqUV5Rc3m+IHs/Wa6QgwtQb3maKcPg+LInyRlIrxMHbZWPpKDEzRJ1OOq/+w
L0hEAVmS0ZP9rtlfAA+0it2nBrEyVcpZjSytPwFvbrKvAJod79Q2Tpcf+9pYxnMcJRDgiOpTlmfI
za+pVugDuTn4aF+d8PgB9q5Fe5t340LnHuAVwZ8Fus+at9rrSkG23KmU8RrcIpJQxxjbnU+3j4i8
WFaRKv91JEZRNcDdfe1sS1tVDNi4Y+RJMnE/VYv1uRDivZo2yvlvR+JiZQfI7j8WUOtX2PPCtu2j
2kY3YCzOSeQiQUSh/EfaDOXL7aGudzlD0ZPiM8oR129hDIDB6IzODgqHB99NFPXEZsKKQYF+MCva
eJqsedpZyc1BQQbKPh8AurWKQrOYDiRJXOZ4lnoKGDaFeGoA7slDwfoxKczp3mvUPVnS6/uDwIU6
BkgyXkmuuMuHI8eextAbB2+7BP4pbzBiUJNqnVEaK85OhSPe7aXdiK0hotLplwBBTXZ2LgdEE2cU
GfWdoJ3n5VNc1DTZAXvlL/CNuyMI4vBJQ9nvmLa68RROzvyxq+a95/KKuyKxg9TDpSWPLAKu85wY
78gRLTqbCKvWnAwFH6mHE6XTgCgBzO7G1/TeeIiEM33vq1h/my9SM8gK4RH5emo3v9XKdr9bZVr3
T1YxNl9QTkBQM7amufK7QZl+NY3beCcvN92HxLRa4wGKifLp9mrKxbo8fUyDiinLCWj2qhOtxbPZ
Gyj6BI7WjOrZLrTExf9Pr6jJx/jtgfSeppPgCsuOmTCSKqioUZj3t3/F9U1DuYDeI6UNhJERbbn8
pK1ud2powBHU0xbipJUm7zvkPnbijuubRubDcNoleI7yxGqUBYvJWllcM1CnUas+NEOdKwdTmjfX
C2n0zqOzORpVMLIuqQpjrbYp7qUii2zPDDy8StsHOkdj+rTo6LAFjt2hR3h7CbeGowiF2AFyrVLO
6nIJURqTpC6cQ5Y+cb/bbloeRRgnXyt910Ni42uh3C1dmKFqc4+uSl49TnLS0MIhiW7jfzQEwj7X
UbITJ2xcK1IenKCbjUGffXWtAD52QVUyyKLWioH7QpWdKOrFEHymdrHvC9Qkvt9ewq2b5WJMGbj+
GQPrAEHcoXRw5IBDBaohPiJONJ16yPYfqGxGL8usuSmOk+N0TqdYfTN00/jl9q/Y+JAXP2K1b6yw
Xcxh5kTOiFIeM1xmsVavW2T7oj0p9q2hELynfwqcgcx0NRTYwa6gpugG8FdaHeWZJXxQloYLSpmW
vdqA/I+tbhrwz8DviHhkjrha3JqmYe3lNbgJZciNcx3nxjvT6hbj7GlFkx28REdB1u6zZbzT7RFC
LbDasPjrlg2VOQ0YMnkxeApzta3UMDJb+tLs3ayzf0H0LH6QtE+Dnxr6uJcRb+1hDgjpN5hd6iKr
wQba9iVUCgbLER4cFqN81kai3jhTu0B3Z7HDl936njjsMRZpKc/SaonNKEnSQUsdoCmOoh1QNXBH
X0vUJAQCOFQ/bm/U1yLW+os6dBkpcJGvgh65PC6IpQHOFxxR0nX+1xxH0QdNnwgwWnmuvyRLMps+
9xVWO7BpyvPQGpReSgCYeT/E75VwHA63f9PWCuD4SBwJcQGel/wif5zgBRW2KEbnFxKPKT4VUTsE
Nc10aNmWdr491NYtiBwRS81uNr01XcpFnD/JqYEGSTq231Oq6g81Cmrxzr0uF3G1yJT9ZXuVLBJc
7WqRQ2fGt7IEGRNbFp7bWCarv1D0RcyyVwzDb5VC/Z7i973zVm6cVgB4wBZI0WRNbfWcmJUxF4QB
bjDWplsiGhE3p5i40jzhhrdE/jzbuMjoah197Nspx8R77B1t50dsBVlcFx6MPbjYkoh9+TmbZaoE
slteUIepgzj3oGjLoXWADfu1WJQPsVIUSTDZToRtM8iUCJl7axkPVtInH9VxWf6d87z6BsaWBRS2
hhe0KRwn8nHkNbrAVTsIZs6c1vdKE4/AVowaO960BeL590fTImCVEjzSCnPdFVGSxOiGRir/TIZ3
oP2P10OuLr/stNF2is/XZwDvEEYCskGLk3jqctG60ZiqIezjA52B/tFJUKFBujXnKYnLnc15fcEx
lMvNBlnegaC42pxa72T1HLUgBwfRnDNbijW7RnnOZtyLQWrsgWCuzxxVVBlsUy0FFroG4CjkVPgj
pUpQeqg1RpjV+65I90BO1wsovTalgS1pIjIe8lf8cYk0S1LmXQ9JREHVlVJxxotPierZqHvvr7cF
Q1EFgIcvU6g1QM2bBhcbtInGaAWipa2FAMQiFUpcozrdvq82ZyUHYvnAaqzh+eFgYCDuzdCcQjs8
5UXVBIjlqUe9Rtrs9lDX2wJFu9e8F9YTfRDjcgFTAa0yjTMl0PUcRb3Us+ZjooQziCXnbaGav28P
dyWLTdqpAhQmWKS+DrVodU2oCKmiXgbMb8m4TnzaKigl9yF+rHgIIFCJxrvay7ZgDP0X8lrrCb/v
LfWbixA07iaOMfe+17VWA/kpFePziOe1fkYHDTccf6kaLGd2fvJ1l5AuAIkXjXnZK1wX6EMCSUFD
RAmmsLJf7HaaXrIqmfxGYEjITxsOkedUd3ZqPOiIsT5FCYLJt3/D9RUvKQJoEPF+kcauEWXxbI0m
1SVUT0cbY8pKItTjRj+lbVFRBqv1e4dr94jMb/qYd5Cpbg+/0bZhfEpLzJ/4CGTy5S5xYszsgYEi
0p+5EgIGOydIkcX/pRsKlg9oRnd+EaXVt3jW2g+xuSQnyrrDLzwFWlDuhjhbaNKeqnwYwmPqYaR3
+wdev7z8PsA2KMiRN151Ml9LcqnqKPTwPPdoZmFGXqDFmAPF4ozYxHzQuqLdGVSGaJfPPb0zDUli
PgtHaN2xy5OuxSwciXayLOtLWFcV71M7HPTa6Q+zai/3IknmIFWGeAdwv3U/SO0K1BVpVBGyXn6O
BjIweM0cuVhNQ9kg1Z2DV4Tug2GVe8WTjaFkY5pAFd0tufsuh1JiPSlnk5WF5Eys5owZUK2pGqfD
WLXF3j7bOGoMRoQGCxNPG2+1z3BoTviHRyPSndn9ltRVf6BNKQ6qmNX0mOt59BvVHC88jSbaVDDC
Lc+Pp3JPsmlr1lKIEDYDs+e2v5y1py0ZzmbwTLGhS6LA0yYNN8g4dN50rlWcb2/ercHYvLSSELEh
S18NVnWOFgpRRAcvFw5Wfio+Of6AvypoPISt91APW8PJq4yzLPGp65bKUOlqU7WwNRpvBAqj5NXX
QgWSi0hF/+XvZ8adQXBP2Y0YZ5XkUMIVkQfwJVBMctbcdIq7tEuw4JhQff8PQ9H+k1pXEmGsX36x
sBtrFK6MMIim1MNqYjGioEuH4l8ltffezK0VpP+CVz1CRyyi/Ps/gg5I7X2BKWwYmGY0iEMJobw9
I6uMLWLhFv3fJ0pUakEyI9AGCI19cjlcZjR8sFEJAx3jtKfYHrOgyvE8IDI2op1l3HqfdYCoEq9H
iQrW0OVgiY4oj+iSMEhNKhlveA/7z6FlKy9GrZW/lzBrOhR7GvOZVNWhUo7GLAZumlujaLNM/wj0
0kNuwGjCwIFgApMY28jeCowvft3+4Ju/VHKTXYS2uPXN1bHBTm2OUSCRx6ao0THIXbjYSlj3x7Rx
zA9EcELzoyWu39aNGs+HGRXGoyK0wU/CTjxbCcqWCabP3NDYFh7xflzuHMoYe4CCjbebY80fYHPI
/qwJS1GHylk5WwRzkaMcOy9zHuE/eIhljMaR8qd5QEsQf+dm6Cw/7yCN3F6ojQgP/i3Caxx4VmpN
A4iSYvTMFEBf2RXi1AplAPnOsxhO0zO0kb/V4yLAA43KswTXD27hOs9orZm6rcfViUXxg45WVIAp
OCFSl49nbfp7URA5nBwIXwDGXT/CxaLq3ajiPJj2fXJqqZ8d4TzE996EYUpjZHWJ9YolPi5DXn+J
HK+8j7vBvm+HxdnJD+QxXIUDgCoRBaY8DuLvCleNdoBAf1oJjEFfHqTfLQq1Znd3+2tu7CaSfO5t
QmcO6lqjgNhH8aJQjw8C28S7bImjd0o6ekhRFnVQABQ89fxof+5RDEs08bdGMXxdZDiJeORbRYt8
dT2UhiJcYwZ0g+GgdioQ/8dSWkNRro3Ng9VYqu8iObITFmzct3C36He/wtSY9uWd1GuTVPUhdW20
0DmCDs0O+NM5x3Dcv/82IhDECKh8glHktKxLRS2XuMdJjA/a0i5JAPbD/mw24/TQmmp81L1sejSn
ZPGRKaYsMGbQGvoo2dN72JgxGb9N6uwSWFICvZxx0nkNin12dEiWUTv3FQElhZP8pyBQ27vxZYa3
2remVNUAwkKvX12rWSdYQDl09GM4cXl1X9NH/tjaSn8ukyy/G4qu+ZpnvScf1hJrcgi892ZbwxTJ
rfCHaKBETz10k52EZ+PSgssicQ7yJ1FMu1yAFpCDaaQAKBQv+W10oEuMKHaPdjGk58rrpp07cmu9
yW/ITCnJwgpZBdRLY4KArHUMIKaS1u+IFRL3cwMJJqY1+h/mRskT5BV1X5ozq8GoqXaIxwsGqzqV
zHXyHr08de+rEn5t0Br9sjPgVvpGdQSEuUWPi7tptZ2A1SiFhaLHYTRi7Tz0hnN2YLUeQis8Y3Ly
FgysLU2F8vuIAMSvMfp827WDduiQZXtIDbQqh6hGvG80v92+zrYWnjwG0hI9TULS1SOeYlw6u5mR
HCq1ck/pYn9p0WQ7dCKMdj6xnON6m6NXTLSG0xUAdnkM/gjaqCqqi2NxiVCTfmvHffGzx1iXgkLV
P3qlZr+3HNj+nqPk7/56ijQwqIBB8+Grr89yqNhmGIZldFBKZPGmaUGpv0tg3RvDf4gUQdEDUqE5
K8nRq9UEduSJvm6iQzWUy9nCnP2NHUNcyrpyTzxg47WjPmVwNF/bfuvq/Ryixl/IWbmRFj4ZcWQ8
VdUS/31qhF63lEyk/AIwdjUh2EFx3lhzdCiTIcL8phVec0xH7Oe7RN3rEmzcORxLPj8rSJdgHfoa
Qw9KJyFyoXJtPXrFwIs2l1PiJ403tIdQMfud3b81IjGDNIiVzPk1ZTgrp0IvDa75uanCs1MvzQE6
4+/YNqI34Ib2aB9bw5H0oaohnWZwC748Am2kLkPjWNGhaxrl0DeaeeQe6v14id1PWecm/+HrySwC
1QPoUJAeLsdbEPMJu//h7Dx25EayNfxEBOjNlkxXRiWV1GqZDTHt6H3QPv39ou5GySSSKGFm0AMI
rcgIhjnmN5UZHeyRKDcLqcDYM471WAv9RlILChPTU5VAkJR9tVHKBg/DwZS2QE29HJKwagOnSKzX
kMfp/dEIe+TNypYrC0rv9aycRUC5Ko0c+WJ98aOwVy5qhP9DjHXP++s8lJcYTLrIgLVYDdUkieeU
i5kf5rHpPhp6YT9i+D4+p4sy7rwRGxcxbQGbpBY6AG/T6okoGrcAW59kBz2u0Q3IBBJMZtOWjZ8N
w7SzhPJ3r+5iybiQ9rjwD26QlsbQu4tDY+yQWWrzJ6iW5qmLdvVN5Dt6Mwr6VVS1EVa54eEBaqIh
lbTZoYPgeZ5TF7uMBjmrcXEx5INV7juthhJrNhVf4tZ5r0EaoTLkP0lhk3tfW/uyNXzO2kvH7DDb
8XgGtfrah0nxBwKg4qGa0nBnr9yqeKI+QFXddBiOhG8NgJ7oReSG1qSHrGgJLmwRmtSG7XA8TKFX
fBDUEy+KKJ1jbybNRzCE5ZcOAN5zVJpmElRFY/zPtMbk7/uv38anppqHrxNACQp669dPK3WvNYoq
PSzJoIJJVKCXxNkelWXjcWcb0d0GRo/IxLplF84EUT2WJXzqGXgo0H1s93SSEvQtlsw+T6NjP9kj
EY07Oc1eIXjj7FBH4zIgNaIavA4tYITMQCSy/JDnc/pv6SjRczQ29mPiljsFta150jIHdUUhAUmS
1TWn985Q8qFBYJSt/Uhekj0QC6hHavbGcUSv/zm0RHomCDAv97/jxtvB+0vfRqPcAgBNrsEv4VPf
xWptpcyRPmbyn7Cs7jjOxoDHsNV0l74Y9xBgW1Ol4kx5hxlAppd//suAIl5seEcgnLNeHU70fQe/
SxPocXGOo2LauK/hsNS+jtb1629MFY6aRlQKnGmNeSfZSVDiYZFNRCJ8ZKzHr507/5zVaTq7pec8
3B9ua/dQNqALTG4tuQSric5Afsx0Qh5gsMrvU2tFAeVmrLFiof93f6itjyjdugk1ZISzVhGtS+QC
y0XND/pY2nDMSu1/pciLT4NGB9Wwc28HpXV7+KmyUZ6BWEVBnwfsempJu7TdkClYryZLFuCsU710
w7Kn7nm7gNejrMIMnOyysspRI2j1XPs6lCW1Na0Un6aRlsF7F5ArBpQbLwofinT5ekKa0s5dnC8S
Nho7X1Bq/akslX3xQK0/5eWwh9e9fcFkt57GC9kbIOF16dAcLa3J1Kg8uNIooyJJ7fwMktqLOi0t
yi/4FvvWKHO3CTtanrMsaXfigtstw0/wqA3QxwdY+YbD++UY1iGWPyqCQAcQbm530Euz/sOauv4x
NDzlnKNQ826BRixypGiG7L1A+VhHqUNp0mdxGVGlm3bM6kQ7L27s0YAy96QQtnYOg2HOSuMbCIac
/C+T68y6pb7TlAfEZwR9ZvoVH2Detb2fh5a3g/XYOgyoHchkBj8tEqfrwUCCCTfyRgQRTQiv9INK
H9vnZC8MkE/AddQjZyTjOG4v2nar05AhpYh2D2pfSdOZ1Kbswc/twaY9veiH1Ji80zzr+bHWxXx2
45Buf6iH/94/Jrd3N68AfTwADBQqb3SXVCeL3crVi8NQDZ5vjGRSJVCQB0zp0yA0p/mBTT8f1LkY
doqwW9tVKmITXJF0AOG5XmR84xcnrLkLRObOL1Y6/5db+lD4yIzaAcYn4/H+TGXKtF5tdBCkxA6P
P+C66/HSHIxypDKe6iz/jNpi9n5VjuXzFAsnQIi59vtYxDtU0a3llRiUN7M7aMurQSvESZpcJOXB
M+kKdSHhFJIICK4UVvah77XsnCVe8qem9NH7678OogFSZxhVKFmOvZ5vmdSCFhHCsErdx4GhlN3L
HOMNJFCKOuSlVQW2nc47afIGJ4jHmE473RC2FPXQ61GV0q3twUMkk+Isikmlp+RmkOS28ZMrIhLH
CABJ+aCgHCr81gmxEsKRtwWPPEix1W7U98BNchutPjtwEIzSJEMZwN96GQgC+1RFy2+xWs1vMmd5
RFYf7SpdhP/d32Gbk/dMen8INcC8WUO4rTrqLBNfk0Oe2eOhTous9mOEC2qfSJYH1UqG52qMl28g
zonCSBiH19mK+nNjpl6w82M2bhfZ2+Hl8+g+4Dl6/SXmTBSU0dCyLpwYAUWxFD8G+SsmLUwuLob2
RN1u8WChQHKoPD07tba5xyrZuEhlhgM8mSKXjJuuf4MmQiTLFX4DaIERQ4QBN+auurx/pvgnMdCb
hyvSddejcFsWSpiR5kcEf+qHJrbGD6Y7e+gWtBnrTJwcV75FINo+K3YS/xnmaTsivWKSZ97/LRth
AK1m6efBwsOFWC36lCozRtFRdli0rn7sR929ZFoxPpYVEDHFCI3HSgx5gNJD/3WCq7xz3dxudpCJ
NIRpiBACUM65Xok5MbWmHpCzWuYCLDSWgMFkKLE/9Ep7uD/T2+v0jVRC5wWHKJTn5J//+iDnfT0l
ONwGIPk8mLxa/edQZ/MhbKbiQcG15Zs52Wr+/l1NPQcFDIjQpOz83+thRdVqE6YNHn4pQr90cHsO
GYT0D5C3xgPeqlxti61/gV9xmUe3etKmrtj5DTffmIW1ZVuNlxMwyJu41y8zV/Kuy4WhjcGsJcDK
sgRQKHoAVQ5falAcX3MX63NczYmgUN9O5ZHya/7wztXnN9CmpnVJGkJCu/rQowK8QgfbgwSBFT1m
s6jOjtmkxzhVnNexzz3fm3fNVG9e7LdB6csifiBlBlfpT6d1IhrqGiFDparROon7S1ib/bGbi29K
FA7n+3O8LZPI8aTSDrRCUBXrEB6G9mAg7TwirFl4f1a5XT+2Xtw91ssyHwzUoC7Cs8dHAgbnU9un
4Ss+qNalF17/XE2q8bOJxGztfPybB13WEwHW0aKXccsaFMl1kqG22ErTcsU9lVWt+3FUisBs88m3
vGwMMgdRMn3AhvX+ctycbTky8g9v9RmC9dXOt3D99HoQAoHIvejYtE17gD6fBrPT7mEYNycpC7TS
k0eOeX3ICjrEJuZ6Q+DYrfKC/KLqQ+bVLm2R1qfR85RTqzetr9Lt3YmJN0dmSJnPE+WvhWc8eykV
r2aSrjVA22unRvtQghr7a9aX6lxpbvuKiWUb4rOuGjtR/9YCy28LRoF+Lm/J9az1rhatXTE28cvQ
BlViGH/3c0r3ujK9bK/Td3N/kpTyQOAUBmkHcOLqBCOtMJXdBJPCLerivAwxQMwEY90v49iN58oo
mldn7jHJvL+LNoclNiHzoE1/I6eJhrzhtVM2QKEtlnNojPZFLyfMXNMlOXpvRi1F0u5s3Y2virAj
OsCgEYBhrW9M8NckkjYihl3Wptgtt/0BF3nDb6BlwSoYwn8MZ4wexJIOp/vT3fim0EjQs31TaoEX
fv1NaZFrAwwCdGxLtXyA8Z99dI0x/1erNX1n627cjtRyeQ9hr8gO0erQZHNjCKLdISAERJtmwHYJ
m426e857w/xQVlH79f7ctj4lcrkUfolvJbD1em66HqGH0zUDbpixeYzSOX/IDQ89DbVsj0kbohg4
JeV7mV5s2ze0AyUwboj1ncx97GrA+AeQWPF0CpGZexzrLnqC8R3/xrejEwtLB41ZmjerCo7Kctoc
xCFokUE9J2mrfnDHtggStw9/3F/Kt7W6yhLktKCT2VRqaZWuq9KiszB3cKIhUFKt/9grWQpqljfF
CiC1erGPsGLSnmZT622/UbzwhxcN2efc9MLRT6O0h4HWZNBQQkOfD4hs5p8MRVesoBzV2HkUeed4
ByUPze8eIfmHtMyjnw2a/zgACroM/kwZ+N1gMuqxBKGcOPiePFSr60zLulqNB4+rtE/N594Q3bnz
huzYaV73BCx8r2v/ZlGxWkMpqSw3hTzpa6ylrc3RYjSEnC1oChdrELzj/6Vollt+modj9LiIMfvh
sJLLZSiLonhNmzkfDxRPEdXsnTD55A5h4fmWXiLtQQlWzN+mfJrQsbCQMvaXfhm+5IM27kTNGycX
HInkUHJ+uYlXK0UbNrfjUJkCEjY45zjRRf+0vdXgTJl4ceSj5ZE4O4nCTWbE12FfU6MnVyRml7/p
lyBSw2+sHTsNy7R6rl8jz/tL6JW+s623BsHKlYq8VBCg1nI9SNEtiSY6nZAhzns/Lk0bMkyZHe8f
no17iKon+DaQDICa1kCzpa7dRBUKsag2LBc+6fBgLkKqB0TzZSnQMM9iz9t5UjYudoMGDuVA6dZL
OnA9tdSchVcsxGFZ25b/DfMSL6dQcQz6DSjA7QR9WzMERIe2DfuE6HdVxVGHpTPSiIi/rhNs04rZ
rF8FwnPfWqQf0b1I25PbRvbr/XXdeDWpJ4Npp6GMYuga7ZV2ozZW0EmCqVKFCKLSTl7TGfnHAXNe
JM5yK3tWzSz5kItR2fmmW8sLig/4IoReKnyr7QlaL9FKj8tDdgWPfTur0ZmeR7dIQqAy7jwqW/uU
DSpZ9uD4b+gZpepNYJbiKXDK0v7BN9d1X03tvYrj1qSk8yzMGOC9sLOv98zieU1r0Y8PcMObMVuu
u6dhqo1HxDaQdLz/8bbGkrLvDj1eapvrJv3E66zOPTDnnhrXwYonwp1OU9vnNGu73zgLUl2eh4tY
x1lLd5RIRoJrxICg1VAPD9kewUyn93FWtXTnJGx8KdIxLm26txJ7uTp2/biM6JByEgwVAfKuNsOn
rGzrnf2wcSFTQMQRBD6dhN3JX/HL5WiYpTCKeWT3NTGdjLHWHLqHlih8a4ir5nHObXsn+L+t3eHU
Bx6YCBUFQ2rhq0eA0knDk+QO6KzViXLkdKv/QpkyP6DjNP+Hlx/4Ci3talAW3lSohyyJirPaKJ0O
G65CbOrd+0dmvxBN5M1KYHm9BHERAbQqU65uyih+Os0O2IC+Oo/ooexMfWOrgtzi5SPpojC+JiWn
46Sn1DkGLH0r+2x1wv7aN6kBVS7Ld4bauNIsqnQmnU0OO5CL61nZlN36tseSCAi/efL64h+hWeOL
4ujTR2vJ1Ivb4FuAxq7x6d3LSYdaCoZgKSjlPK4HTgTLGBrM0bLm+CXKa4NwIhnr3FcLY94R2dha
UPIZqSjPo4Ey4fVgvQMtuZ+RWiidLvuapZCfVcWwnoHppg/357VxUqSuHUErZRnwaauhzMayaxVD
Ajiayvgyd5p+ekOPduzwg9GOe7i0jZeQ8RzZsEIYFjTo9dQyT++8WrPQuC374RRRIfOVoflqa7Fx
cXJveijVXd8tefJWcSXXGt+OcAnTxDXw1FZUBEyToQ9my8wKP6JH2Pnm7NkvEZoetV8ZQ/Et59+1
/ahuqj90N6v2fBs3PinVNqAjnBRInY7c2L/cSL0XalD3WOfIyoq/Y1PJPs+qN3+wXZHsBe5ba0zR
ix4nvVXkn1ZrbLeWm0RmTF6HgflDb0zWEYrU8CHFlfsgxeYAdOd7euFbi/zroKuNJLRUWyKbBKi2
SxzDFmd+yJcIlnGcObiWp8mTYpf/FCS/Uu3tN14wGqH0W+lcI0xzk8pmqtXFcnTEfcxDNWr1Cbq9
glNs2Z3un5itLwnrg64EWTNPy+pLtmYUUUtidad4mC9aSd6Vw0I5iNTWdoZ6I9Csd65U06JnDUfg
JuDA86dsBeqDgTPY3XFp6/RpUfT0qdXi7GfloF3ge2nTfG56PbDS/tLXhd34hdkmcBhy6yyDdyLo
xf4HJ4QlJefurf/FPZqq99dEftz174SKJxlHks9pr94+d1p0Gxg32ndzqfzjTPGk+7gCN5+7Gvo3
2iPal/sDbnwE2BJcWXwIlmYdRoAZL0WWcpxgpmFV6ebdh4Ka8slpo+XbbwwFt0lCk2jJrA0MjJF6
XzuoPYrVrfLZKDNwUNlccG81g7GTSG48bzwuIPdZRQKkdcpNu6ApSmvug8ZFf1oxaDh2nPM/+jJV
UMQs60sNmNJvJwz67s9yIy5jZKIyqcJD/XIVl+lzR8HbmvogN2zlgv2pHXgQCHb2ya2UE6AIagoS
7uFJ1q+8un65BpuaTGMx2dBKoRePdpt9cpxmPI5upBzNSAk/j4OX+pMK3ymqTaQenXLPu2lz60iP
KqmuKSuo1z/Bmw2zYyF4DVROrRm55kFxSXHBDc6H+4u6OZSs8SOpAYF7bYXVRSo0qdRll3qze8FN
IEPDM9NO3CrvBifIhaVND4tICmivkTSuGuXxQlMw8GonPCYD5SIR69E5ikUfCPJnpMWrPSrNLS/z
bVSA0YgbSofJ1a5ZYlst4tLogwEt9dNSONkR2cHlxUWN7kLz2JlPdWU2p8xNDewVq7wCjBsOz6Ga
jydDT8fzoIwo8zlRHx9zcByHEnTBnrDsxnsoA3PZceIfHKzrL960bpRGucap6qLhY5/MKc9E5T3C
C0y/IMToHWw6jZf7337jPaTLR0JFBMd5WqNFTHQSgFKxzdp+Gh7gm7Q/snSZP6jLkp6HvsgsXw/7
8DltkRFQ4l7f8xHfmjWnTKLWDeqc63dqSgVlnZiox1Am95x37vTURuR4kZn0h0bBa2PRlXwHk7N1
jch9gFIBNSn24vVSJ0Lv9IryfDBYlfshwq/E76Nxzy1k61zRc6daJG8S6pPXo0ymXiMczmVlNk13
1Oqy/Lspun/DtBE7ieStmJZEcZFt0PGQCi1rAEIfsmcg5vVB3YWuj7ik8rEuxXfbFuWLrkQlvUtT
P6iRMqP1WoLZV6sOV/jGfC6zIv5xf09tzltiBGWhjP7LKvSohjEeMl0+D1YoToZQ/kJ1dviDBki1
04vY2Dw8QRZKG1RaASGvjkzZZTqxeSiCzKvUyO/KXnko9bQzfTTMl49JWxmvmFzsgck2JihR9NQA
8bhBDGc1wSX1+qFamj6YKM/91MLG9SdL2B+nYtplv29NEU15EKvUmxEtWMUsMbL+IfcwmU+vmqe6
jqeviJlQmNBHu5ckV+fgNGUX+qPoBMZXKB+essRpHsCfl2fPrObJd8s0NY+D2XsPXkIH6hAplXIc
rWb6jS0PvA7anMTWk7nL2fzycNa51tbJ6GGGHFOEzb04OeRpmD7bQ7vHjdr6CCb3BVWutya9/PNf
hpqUueqVpmZhGkhzyVSHf8V9nTzZTuXsbLON60LmuDIiYFPfyG+1SaIUEcPRNWHFvM4ujloo9D/u
H5uN6BSog1QYBswOfE/++S8TauYRZ8weI2mh6jNiv2PhPefA5n/Uk3BfUiVr/7s/4NYKknxJhhlB
E8zi6wHN2WrHuTI4PejCXUxT/KEpCl43SbcnxbY5NSqE8Hmwd6bIshopzuumGRkJfTWCQ8hrQRKF
6BXl6vTQp2W886ptVblkdCjjYCoGODtcDzjHZqQ7DWtJhyUE8KjG3yYULB8Nc8C5oQVac8TZQf2u
9pbxnPWh8qLw+l6GrOnV91e4iP0JViW9iHRs9Vm7ZmwHPB3RNhzb5mMeFsahwck+9u0+3fMz3vqi
LthsYnM4GQjyX08b0LxBSss610UUFwHaA9ZjVyGc6BtKNn2+v322biZqBNTsAa2Ad18VuSalzZWF
5lVQIQT1I8n67HsDKOW1grMlDqO9zKWv04XbeV22DqOnoQAvywYwMFef1nQ6/mbLFEExhfjIiiw8
KX2lnu5PbiMukqZsQF+YHt2B1dkwkt6xk5ZRUk+Mh3BMVR86H0TkubACCKbZcyjy5HmscKcOrWGv
DrM9PI0JsnfajOvoX4kmJUTai7uggBldTlYN6W02jsYixMPiiOVRWIY4e5On0Kc1w53zc/tpAXVy
agjUAdndCJm049SkwgROkGnL8mMacvcYotaXHqrJozJchM6o+EPlqDtX4O3+Jdvhv5SDicrA817v
39K1q6qM4zHAZIcSzVyonzq7/dhaHNX73/ctIrquBdAw5FSSYIEkpNJ3PdSs5JORdtRHsKxtreOI
isUnLcFu1Y/nNvuhtrZ+DnVH+TktafmRNqb+6CVp/CRr4N9rbVCekb51v5RquCe1t7X4tB6QHyUd
k/Wx618GhqQ0MifsKZWEsH06FcOlFrvnCgeqLsYg0rX8pFv2EF+3W47DTGlVQu24QdYGtAJza8fE
8yvwvKxo/GpxZ0Dqnd39AHOo2QEyC+nZGOrhZ7yglXnKjAUzqvtf5fad4DcgN0WBjNvypkG2FF3t
wIYbgrgamnOn5sNLEon6T53G9R/0ad4t4yGLnPx70PPA3UHBv17qxYkr3U0o844FZScMjrJD3OJs
BrLF3jlSG1ubGYHvAPXFblsjdHrUkp025+/OeY6DJh4i8CyujVRTuUeQ2RwKcTR49+R2VOivZ6Wk
orQbk1KQ6sUvlSsdlQpPK59svd+1I9wci2sKPBB6xIQu12Ppg5NHZU1qTaVEa58ma6y9S5Vhaq96
5fznu7cHzFzJKAUETb92dTLi2EvUwWOwusEDIYzNl9RYwuQQj05x0OYx26Mg3741qOlRziLIxKeT
x+B6drwCiYEZMYVNABwvsBxBeNfcBPentXHg5YaXegJ0NQFnXI9itpliiYl0YkYUeDrELroXfh03
2WWeHO+PxG71Y1qH1V67f3N2NpgG4hNi9ptif6TbM0bWXDSh4o6Bl1TJGQyHugez3NojXLGU7LjU
wDvK3/FLYKv20HGoHFPgMVpQtB0g3gLZjyCh9Ha4v5SbQ8m/DU1PGf+thsrqPExHulKBUatRQJSk
PRbD8LfZl+5ODXSjRohWHV0SEm5OGgH79awU9CFkEZHLwu2aoDW76p+qXNxD3pjZQ7Uo9rMpzM/R
MGp/pUmyfMMZaY+Mt/UBCVI4E6hecD+vZosqtiU8lPqCGBZVENnLckKpO91Z042HgRYfHQQH7TUa
U6sjjiNaUbV5AYJzjheegTF8GKy5OBqV238Qjddh1ieow6LafW4Mb89haOuTghylNQwGnfL2Kt4z
6taIrYFmTb8k6WlSsuaALgCtVXsSx/fvHoCbgOZl7METdP1Ju3hS3KKsMKEuUyvomjk9DBZ2f5PZ
vJtSyN9O9EEfCBo699nq00WCznOjAvpDdb37Sx26+qsXp8VDDDRsZ6duLCC7A9Kbia0LdKXV9VLM
wiyVpabPRhZyMIu4OSqTM/rF2Hnvf79RWbMJzlEf5U5bbZVRDQfkUagmqgsvQKKLAX1tqX/rUm+L
gjrDROb+J9uofEnaD2olCK4BbFzjGdrCygdVvqtliq2ZX+RLZX3qlXHUjlU3NX/bwkwE4PG+tKD9
pc5rUzga9MoudD5OGbYhx8gutf5/Oz9r42gCVoWB50lePM2K662UTlak2C63Q15OzUkZ7aw59WLE
lY1Lo/7XtoCTBBAQY/3PLh7tDxmWTH2Q5nH5YqY4HDxPVuzQHMwL9YswpqzeCUc2DrWsmyAKT4+D
eGR1qhDKmSw1SameAIY+2BSIAnThzaPXZB+TBpdFnintMsxNTwHcMHcaLFtbUtdNLJuo/BpAbK9X
p3IsMnKbCdcx3rPg0JWnJNL+Untb26n0bo1kSKQLcCsoBd7qnKVeHikNSRp7D7v4qqLsCeomDqxl
GnfuyY1nXCaLLKvk7gKIuJ6UQbQVI/REMBk381PdRjNhbOsCvUiM6NzoM87bDVX0+ztN/q2rPAb3
HZPHlQePnGEVEzkUVTsIbgNqZMkYjPqU/7CtqtwBtGxsF0ZxJCaQixGCxvXcsCfS0sEE0KJhkHso
FqE/xV1m/M9LU+ekCDM+IVplHxIv0v1K7czP9yf5hgFcz1LzuFlAY8g63GrDJINn5pDqh0AMOGBf
9BBCTmDMYThDtNPiMAgbiDFHp68V8xjGlZh8XCe6f1OYvfBte/VnU8bNucKD6DSEYfwwovz6tVOy
xD5G2Wh2J2OMdcVP8rijPjRyjR6TqrPr00w1DB6hlY/5o2Mp5TE3Iq/amd9tNkoIITHustxAOWVd
bshw+xI2kRE2Zt6fST2cvdCWDVyZjnqKR2eqwCRqnqEjFSCxNHnVoZf/vUjs11Kgf2eJ1/tLfrOb
5Y5CVe2N508wtXo1UmvIElqGlJKi2XoSqEFlvtq46lNE3enkCBcqNQHfnsaG/JBXH/ptWFpgRDMU
19fSoLWDD1nOwxFEs+eRm3vdyewAui7h7AAIzbqd9+Pmfng7OIBJGAuYxPrQFpStarTMKVg3jneu
m2G85GFfBMLVp50wf2so6GpSQMQl5l6DP0huU4DpNCukdfNBWGZLMtHPeE9re6hreXuvVxEoAH09
EkAJAr0+rn2pW11SDNC13DasoGoJ839FpoXfIGV2B7wyUVVM0+mlnxdzJ9rYHBr1UwlxAYqwbp0b
1lilqjnyARc7RvdWN323ToezO43R8ySlq4umzf1uqt/tR8SnhGDP/6j6Mu/VHZUpHSYnHQjiFOKc
L3J9QRvcHo9h3u5JO2/tUh1kKPxMFITgnl+vb2a0Vmp5s8D1sst9ConzYfKQ4CwsKz8sg63v9Pc2
x6OkazMaQfi6o0Ylko9MGyBQVUU9FinY9sY0McJxsdqkybdH598cj4yQtYQjwn10PT8irnQal0Ra
vGfjZ9E33gFWZPXQ2hEAk3becwK57dDz7QwHVA7IHPKZ9YLqStVQDi+IgATqGidVwZTmFCtwmgKj
d6yPRWoX7sHwnJ53x1Oij5VqivGTGvcL65/G4+iXnVG6vpv1LhYIJVRN/lD/Av/eendGIn8sYvdv
pr7kw6vVIfecNHQq6Jvw3B+9yU1fwoSsmcQ2/37/Fr7NMhkL4BAJOureJJqrkxyNSVkstULnRFGV
75zZ+ntmLubF6WftL9GWMGC1oqXrxSXw2VTc5V9NbXt3J17b2g8k1ewGyi+I5qxy3XCGh5Aimx6o
ebgcsjiZP5hCt7+pYZJ8r101//P+tLfGw58FdLL0EEJF63r/Id2YQ2ZrKX/3Rv9xCjOB1v0ydLje
hGl2EEm9B0O4CaNYZy4syIIGFVdKndcjNlFWa07bcGN2lfIHNEjtNY7DnShqa1oom4Lx5IvKpvX1
IPi1LMvo1CIYvdl+7JriS9oBQbMyhQRgGvTL/VXcenB+HU7+nF/qLpoGnlR1KxGg3F8c4kT3ghhZ
10PXpfbx/lCbM6PgIdFKBt3LVbTg9sXgFDSgA8Vt52dqkuprRTj+vSaeq3xl5gr23z8i1QCpQMGF
CFzmenJq6NkhebwIXLcZL54rOp8ahe2XkWUfdWCFO0fgljrHDkFckcgPzAgZ7mqK8NksazJ4U+Nh
MuKjJTrjVaemY5/ocrdflLEWKdZpzZQcMWWekyMRTuT4VluKr5jWzY6P7oSWBzENeOuB6wPGfKnr
Q+xXeW0bfqLm2qc07gBCWbmePaR4vZn+YBTpP6OJh7A/IF2p73y3rS1CnYw7DD1/KcZ+vYodH8au
LFbRcxZsoynnnoSRqWePdvNOorK1RajZUspRUVmkGnE9lOOWtVNatLTKKZuP7VBYf1Egy4LRthRU
gPW9DHdrapLYQ2ebe4QM8Hq8WF2MRAsXxtMpbpZKbwQCmZCzaYZ7e3FrKIRXAM+hgAfHeTWUFuUm
RUdavE4eJugzj81zOs8QYboy2clnN8IrigrkkpCaAZWuO+mDpdiDOcd90GNw/m+Imn3l1+Y8BLaq
NI9gL4vjWKvVYbT6Jto5chvTJGcHEG/QLeHsre7ItnOzpKpLagZ6Uft2Y4lLBkzSd7QxO90/3ZtD
SZQguHCaUWuPF0ebW6MpCTaSJPpvEJVx0ut+oB01pjsjyW+zCpVhMeNaQ+cLWcx1ebHOYujYKg9s
VCrVMZXMf9Oq90wBtuZjcW9QRuU1u0kzuH89mNnMR1hol/px047fG6GPA7lmnf/1/sXjGaNvC+oM
cNTqO81ep1pYxvUBGndJoPRj95jjj/CCuLf29f5Q8q+6WT3JTuQOgY+wpklPWCbaaU55RfOwidT1
yjsby9Cfsmy0AvSnNUrT47urjFKamBIj8QgVCVKp65ONhG+71D2Dgm0Jn3ueAYRvR/00h/BMB4Bn
O4nb1iRJ2chl2Psyr7keT48huTjITAW9LZrjaPbjZ9zAzQvbySnhUbXVQ4L+7k4itXFfSnVu7hQe
ONmcvB51mczOohDHe9O0zjEvR/fBQ3gGi2cU9QCiDsf7n3Jri9I5oQnF801ZcLVrsjSJKmSlu6Dq
l/KYOb16qZTxb4Dcew2FjfWEsU3DFRcjaoBrwrvsMojOUTreOVDNcVjr3zIzR/y9UlWoAo7aKlh+
Ct38eX+GG3en1L6V/CFGp9V2vaJcpmHTyhhvao3p4KaK5WtTXn2oCnOR5gGGn1ZWTAOnaHbyt1uJ
F9ROSUvlM0SJ58bRoMUcx2t7DE7tVlSfMyjQDRWHYfwoBirQuKAYgZOqxSntRXXQl1a8dt6I2D36
0X/Xs9oeIyWtfqPWwpXEz0ITQD4nq/WojcnorYqEGfjLeFSsRn+IDCP0S0/MD3Zkqef763+LypKr
4PEfgihICuso0WjdmJoztQFNoUwfdEpFgJTpReJelKFfPmtz2ZmnPvWiR+qzlXYYlWxIA7Oe2/8G
dyB2uP+DNrY8v4dTjXqtDBHkn/8aIDeJG+kqvyeeesLHurRwftV/UKr4jfhYagbQIpfmsmAOrkcy
QHNTa0kpGCBaEZ+XhuzSnx1DAOm0ivgl9Yx8D/a+cYHQlaRoADGe+HjdvHa0wqohyXUBRNnmNPR4
D81Se7ngofq85Aij3V/NzfF4Q2Ujhmd7TXpEeNOOZlfvAmeq7J9CTHUglFyn4RHRU5iKdyvxs5uk
yCHlaMRBblC4roibPhdWh8SLGfrm2KmBQa3nrAvld4biMvfwYZHMhfUzpyxOHluN1sFMMmiBpk3y
YZq9f0xvjD6/fxEJjxGM55Gjzi0X+ZctqYdLPrbYoyMyYMcXq0O4ETfq74rd4SolyAXuD7d1ArgI
JScdYCY4juvhEnQb5468Ipgiq/dh13iBWSXCt8fd8txGoMWnkggHAiDkgFZHoG89Cz5zTEHZNTvs
nhPtgrp7u3PTbm1CCbYE0QV6ihfmekL1kuCJp9Hx00vd+Ngo2JfoAMp8p65Un65uuROPb95pxI9g
wcH4S27q9YBeYnVp7nLKILOU3CEUBZNKeEel1ZLDko39aRaucoDyVkqNFdvv9aI7R61j7vySrZlL
ShaSbTSVwe1d/xDhtrAldN5vzS2zoFnwJtdrp/UnulKHpkEd+/7W2fqe2F9w9FhoXM9W3zOh0SuS
hO/Z5JF2yiLHClrPsz/dH2Vrg0o4GqaAaFIQ9F3PKiG30FyRiaDF//xIOeyf2o2azzUoj53124oO
ZDMUK1FpebjGlVJWbEfDIN6y0Z8OEsztf4RjWz1T7igoPiXLk5chJkPsEH25P8fNleTQc3VK1Na6
F2tPGeLCgjpNPBTat7JKarAc8GDujyK/xypUJxWWFB/yD6Q2VvGkGEA52TUlGtgEyoXef/IjMcoa
echxOhpjhyIAgk8XtRjUQJv6ZCf42vyQEmv3/8OvdeLbekzswmOShVHbdL4n6xPiDW0AzS253J/p
5pe0abUQqiNU9Sbg88sdqumxomsKO7MldzhUWqSe2aNoVbopwU24GAHdtvYk3GWPh7N5BpkjcbS0
E16nrUqa9AvzxxtciVIAarN6MGPVCmIivGBuoOH/xkzlaOAJ5f29ykxSq5G8LMarijh/8eIiPM+D
pH66RT5lx7Azlc/p0ovPi+ZWO0/HG4RhvaEI5ABsUrAHBiW/+C/LbP8fZ9e1ZCfObp9IVWTELbBT
R3e7HW9U9thGRAVAEnr6s5ir6VDu+s/MrW02QuHT+lZYFpAWaAN4Ea2W7WJVbEL41fn+M5gPQXTB
DTSH4VpE+AfbrTzDOT30h8FwBisJZAJl1dKpoIDQAWTIkvXFLErnXGDLWeUROWzJHHyhnbEauewm
Tt4Zu7cmZAYMcuctwkT8pYiHbFE8dwgYreDevx5QkYe8dIGHsZmEL/7/rFZBsfLfp73YLTfRhVMX
7XMS9ltHN/QB2szt2F61Pk/ew6Pemoa4/sN5AhGLiJZ6cQha8N5mWwBtiBblK9zCxnMAf9SKDps4
FrPk72zSb20t+KJQxuBwx2H4YiY0fuzGjaBpC4I0uY7hERmUSbZtAdScm5GVgguerddw5Z+7IaX/
uC2BpvXvS+GtTRQSux19BmUeKvvns7FvOSdZrwGMDTy49lKnH7NsfE+/+pqIgO+Ia9xO4IUYC5r3
54+J8PU6NlOIHgT3/alF/umvRlu44BPMfNj+ZuxpnJCTBO/lYazbcOC/c0ZVi2YRgi6BEDZoo1jn
xlsyxWyp4Z9rttKS2K8l1aP/Lle5jBWNR5mX3UwYXMWy1PEyIuEo79o5CqEkH9Q01JYu6n9m5mBu
oIcKrAPQEXzSXxSEuZK9HndlpFvH7N5QJiHVDfrjsgTvnLdvrD8c67tODE1bSJ72D/qf7UN5hbwd
CVSlV2lSwtAiPaPEYmXUgRX997nx2qBgZ3oi/RPfDJjYKzE13ERRyFDc/AvWdVOVSwn1roc9yve2
i8gDmqtdXjYd7Fcv0Aut6cdFigxzOG3sWLZphlADv3XhLQUIpssukGt7o2dtH+YNQ3mUDRKh37mb
vgGS7BUBSM572w06hefD48EK3uYOQG8CzsCx3VJ5oCSaqsxH869NcNmWchRZ+s6u+FY9C2cEoHl7
D3+nfzx/rsyHTLUcV20dD8kdmW1ao7/Bx1IAFoFMGKbQUPZb01e0hyTebKQoM03FAUv8vXCQN6YI
LpMRoBoAb3s89PPfAn774nNfqAq2EPHPlpvoECoKvutstv69s/SNAYc6HIQ9nN0QLr6kGFECyCGk
BmcpU9MN7Ze4MrNpjrjyweZyiMbvyDJf3/nKb7whHgqMG/sJKsCXjVVEPMHbRXtQaK2CPfm6Rpdk
DQLEey//j1bPnqAMJADHNcD7/dD473qDu1s0Uz1Xc2LGA5VooZrBRQd4o76Hq7w1lPuqBiUZBJRX
5FZPqUvHAbc8E8EQAryXoZohWjplEhRhCa/B6zzh79Vebw3lPoS4LeD+DEnj8/fzlmZNhFAy+ECq
sEq6bjkmSw4uQDsv7xSYbz4KBR7+w2nwSg862KBNTTvNFR8jfmqKKT4thbT1tE7v0fveIgCgqwp9
CuQwECK8pJm3bSDQ+Qf0MLVYaT1kwhX6P/zgog0hNgN8JdNVIGC6la4uCnTIA9vP71wd/rW0fFHq
AfUA/e5fszLwRZ+PbZLLQBqYsFa737o6CnzWJwAVzSevZQ6D/55in5Q9GZoznQ20jS6QUpbjsgwU
O1beXOehQ68PUF92sZNGWa7h9fXp79v8G2UPEslRiP7bywfK+vxXGq4EbEEiXVE4KaOfw/0hXuNP
sw6HK1akzTsA/RuzACo5BJoA2UNN8JJaKoINpJUM+BPYOQMSvZmAypI1N1L64L0DbB/gFx9gl8XB
CGSXgSNS/vmrodgzLHZAGaRyLDvEW77WaHLHMPoyajq7CXHsZcgYAq3jjZw65CGPZUZScvyfhxiy
ub1GgOoBoRsvJoIEfpO3DvBKYDYEEiPhvuZRux3SYtXXYlLN578/780xBl9ul+AEaEu82LRkgAuC
87iUx8WagVKGCEDAHMuVASTwP9cjuMsUMfYtODZg/3hRNAu3hdGSxQgxaobijFAR5HyFPDiOankv
4Pj1W+2PwkN2f0FgNS8m6oxweEQ3Z7pag8kdU6iDy8Cw9Tiwd7Vgr9cEoHaQQNB1xEkKqtrzibOp
vE+YaHY80cPJPDH8giY4P/gsUiXaAury9w/2LxT6fKZiAHcTURRNe5Nnf/f/HDMwX80FOmR4N4D5
cTUZmoqjIbiKlwZr5L6bEtCvEW/bo4BJl+Ra9EmB7ICENjMs5i2uDrFFgkbJ8mnsD3CKiq+6kZlf
HR2jI2Pt0tfaufAGY4ckQwk/5g8NHDz44e8v8sbGC5QShxd41Wjt4379/EWYIFsW9ERXfZLY3wDw
x4uAz91lGqE5K3OyLIfekeKkEON7KSgLvgBu1807K/+t77eniuxaZ0yVl+rxFp5OveI9NhmSRQfS
5OQYzGt6MiyKkGf/buDCG/UfbCaA64HUCMEPiq7nr11oHsdk39WQI57eTs4CTYiXjpzlgLDKoTvy
LLE3PXa+amlcXi+Yt2H6rv3R6xICPwPGexHo5nj3l/qJZEN66rrgiI2bxCJcJl9PbuAGZtUzKncg
j+c+6d6D+d8YbFSboGIDAETf5KUtjMTFyA1zqqtCU6h+crHdsLid72zR9yuk3wbuwn+fZa+hKpg1
gl8JCS2WzKuixebBJNienKYGAi6ACrZqsBFszRX6Xi0hKXLqbFDnJlJPf3/yXju/WKe7Nw1CTdA7
CVEWPv/OgAOdtBIA3MZdUslJdLfUv2/E8OZjoKnC/7hWwBTm+WPUOveeuUJXQaJgK8GyTVzovG3l
wqJ+LhcYo/EDgbXhodkAu3Yt6Z7s2IZ1UPT8YaFmEEfNOD96HtN39qq3Pjf0uDtcDtIp2jvPfxuZ
4VMZtVhbvhPRU5xA/qJt3h/zBiyXOmTA+Oq/D/pbs3p3eII4BI5LyFZ8/kTFsgAoGZ5IgmU6jDxJ
Kr7Q/H4pevjPERzfKdCxdx761mv+96EvrvSpEn7MAo52+9pnaE50qi4IKockY9G9Ye5/dofDiO5l
GFqde/joy4t9ENjONj2SJbKt2C4gl+lSMU0OCCny5Zo7ewBomZwQ/fxeAvirN0UfAvIboEDAQlGb
v3hT2eZbhgY/tDCkzedzkugGJhh7BAbM/YagP03eNe/Ft+wz+NlCwr0UBREucVBJgv71AldnnnfD
hu5ZtUJdPZ6iNZ5vUs3C6ykL2XuucK+W0/4wSGB2dw9gr/8W6v85Xbe5X2QkBG7AjY/ux9VFx0JN
+dPfp+mrXQlPgRgeBj47gv66tRNAwYSCDgQba/hDK9EgANVSAsHOfYk6AgJJIJj1LLb3JMmviRJ4
NPZBIHi4oqYwo3u+QnYjSSEIILJN0/DHGgn+G1VttsEIFdQAlGLxHjgdt78Q3e0/w/OoKcrGyeKO
dTrdDnJAWCao4Ew//n1IXq3c/XfhRAC4CNoSxv7578rpGDqywNNKd0sRV0qy8Jhb09aNQc2mZ5kC
CgmRkvD3x77xveGNjF4mNAS4Br6spvKd+VzsVPNsZP2XaaI8BFaYvEt/fuP1gHvsTWcgpyCp7Svr
P/MK1afSmAx4jgu605Bw2pchdW1cWbXRT8CNcakjZDU///5+b8y0vSMcQX+DPDNICp8/t4fhIGQq
eK5v0KSdZr0caSuSUvDQHwofFsi6okkJTPI9ivnrkYVpL65tQCn2Cvxlo1g5UKBw9sDptsvX25CR
7aNql/kdfOf1joTiEZU++DUoKF5VwyvvNrw4bu9z1xRVN5vkjHS8H94v5swdcN6/D+frzwi2GCYL
SFzwuQZb//lwIiG0WOME7fwWOuahQrDOfOyjpTl3ccoeWWqjK006+b9ehHeOGtCQf6MAMU9fnKOj
NLiZpuBzefixHRsxulqMcVu1vZPvrIfXmy0ehR1p5yzhHvyS2rgkJu1aCh7NCpvvn1w49st1Q3jf
Af798v8Yy1198S8EiVrp+ViSkFsMNRqWKUy0809j1DT8kDUtLitT0NscxL+hPSGPZ3ov0vDNl0QB
uvdS4D7/squ3kVhpwL9YjIFiJ5kl/TUdx/wUA5x9Z8K8Xn+4GILvhzUPhiEK/ucvCde0lJAIwA5U
/fQkE4j+ToX25hTHiv7Om0DQctvS/DaZePZOR/j1DQvzBiK1faIGaAG8JEWhEkHGPcGaa7SO+nKk
wdKjb7QqOPw30n9pk8yOx8Yb/ZTSyf8pQFaBgfCwuvDj37/1G5sBQNEdNkTtsG+1z4eBMN5bx9BH
7cd5RCwOhKVVOEw0fme433oO/EQg/9tvGa9i2ZsQTFLwsjGnklFfNxFRxy1q37N+fmvT+e9T9l/x
n80cCH5nJHxzQMRaeyh2kXBLZwY6uFjkcoTHt/n99+F7LcLfme9gLvwLLKOrEz9/ogAASCaYalZo
QUdPyMBMeM2GKL+b0GT/ZrAHXwGwCWGZS218ge3IcjMUcfs4smm8ynkMEd3ff9GbQwC3AyQ34GqD
HfHFD4KRQ9vvZA7RD/PnjIjhauvz8JuiY15TREa/B3m/tWZRA+1QFfhNcB55/sB0XUa9eABjrCft
2aKbXTO59YfdVumda8ubj9pBR5BUsDu96gwtubcZBUVMQRd29Pk0XEA0WOoutOn578P41vaAZidk
h8DFgEG/WBfZSNZuaegMoCof8jql3fp74Wxd4Cqd7HaxSEsOdBscIbboTn9/9huv+a+SE3sELmng
7D4fUb8rKCZ4fFQGbpW366aCh8bmUI5COHP8+6PgrfvGygRuhVIAxSeuZy+BzWRGJobS4MzniGzS
18T1FEHJCj1bJMHE4lFzgtdsMh75kw7X9QkSeAcUm2qylAnP+/YYgkr7kfQZ+bFtjn0UmrGshDfB
GNZbwJStZ6rCokSa5radtjBtTN0OeRuc5JrKX0rHiTxqvS7/ZNPkXKm9zng5m3Z+2AKI06o2k8kv
qlz/K1xcJ87IAkqGUs3SfUCszCpKIGl7kd7Fwz+o6cPPE9U6Q49A0q92zs182rzovu45ugJs42TO
oFxl/WObxKhbdYRcKsTMz7wrIRcObufOFPIMyBWiKpScYGF0gde/jNHZcDdkAKLAJsXtHFUrkr0K
hFyz2g2tzk7I5YR7Soyk2iMvPG3PrGAF7vZ0yk0Nb8uJV5vY5uGAPsrkayLC1h1hEDKcCzlYwGqS
0Lgcx001D9o04ivoss2PSU/rV2RxpgJkjVHOkH3Cfa9OjE9vEUWL+Eyofc0dsKGQ1IStq6tIEbnw
mnWjTEpsEt0/U7pwcktzHj6CT6YQvtXm7GOoJQrNFRZLcKTkA8jnczDl3aNBCEx3oAZ0vnJIp+0L
ZAC8LaNoWTf8EdV99s6bGDciOLOm8B0BUmb4fDt5gnQPH074TWsaMrerq9rfxZQ3iE6Ddr+pEte7
+V4ukAPCAQwOWscGxlnAGkkb3RFkv7RXcHib7to8Z3hTXvRXTUrG9DhSTP8KB1TyVZiO/7AQwn4F
AbFAijmc/QP0A7rtNOJAjQ9tmKI3MLgOLnIsaXALHqYOfYIJcYS3SZBs9tCIXMEcsg3dVDZcI2MV
pNptPC0yRlrX1LAvZvRhCqoBzHFqbcMuOearKAYIcybZ38KWIATpYTT8SoUBiGt4i/DYLClPrkji
AHGDIJT05RyPXJbUwIblnJo8IPWyzhFyVYEFXRHO6G9YJCHlSnKgRRjQpbAXyEo6hOI0Qf4jsYVK
jxmD/KcckJpEyyiENfbj6qZ+O7XF4Ohl2tKwq+FWKdJTzBj+MULcdmWTNiUwjOjEA42UuEcmslzK
IdDzTcd4/GhtG8BffR3t9yxDq7+KLJjAJ6RxDT0IeUuWXoWUsRjUJFwxEU0PGv/Rz9SHCOlJZ7DY
WorXHHLjhkuQwU71GrX2FJc5EkQeU9IQ+EUGzSKOw6YVzE5Wxf5Zs3zrz4liyz+CRdMXlyKqAWx3
mwAYQ96wOG7NFv7hXdbdbIFrsRVlXJkycbmGnj5vkryclC4+zg3BdBWbApaGMe7PDnMRgstsHR5Y
I2Fp7XAluHJwDM5PSAzGTXIS0fRn7tDfAB3cLPAfQOBsX5JVzZc8H+K01Ci8p+MAOAp4DR/G9WyH
nNUF6PnJoeeURRdwE0S/LwrzD2DieC0t8LrHAtEatDZ6tJcmpfaTNgSs2y3p2bfMYarUE5Jc9cU0
jv/GdXv7liYqU7UZY4uTcksdLP3xpYNa0oKM1UDX4nHJjJ0OUcP75kK4tw6WmAQ+RtEkVXOIqQ3C
Ok7XwJfgYyTBuY/R5D4sumeqFAKy6MpusN4+6HAiSOL0gUd6MJMNredATEGpJ96BHR+ItbvjfIXX
+9yum6m3fhrNuWWdY9fFJKy+agOo/UueIxexahZnzEVQMiAdapmB6G0OjhVnsjmpypwHxH3nbeOG
J9xwk18htRwhI5JrcQsGQwQovfdC+4cZP8ceaLwBEIPvvBtvQhXn7oQU84ZeY/BhUJ9tYJ6TqlBD
t9xv1MXtNfPEsIOCUZz4lcUmG782fJiwJ26bIg1ysDMKz4dTluoi/5m1zUx/NuG2RC1gV6M3uHnC
Hjf/EvUprDVLm/qVfFRJ2hW/N5SLsqb9NmlyCjhzISnTjaEBWrowmqGyIpL2coPOVtstqETQZ/0J
Fvoz/wGL5GAol9hT/4uExqgUwSaZVGfWpPDpvma0wJ5VhW2xBE+LW0P3GbREBuuwUIT2Dr6J7fKr
XyMefSFJNw/XBKdKXMGLsWF/dIxE+fUo6c7gOeF+tHUPYM5G9tY5viUK94ICROtyHkMiuloDcRS/
28JH0wQ/9EWsH+F03orr3lmVo7VHPfK79bg0X+HalgYS0ydYm7vOKpkg3K9x4qYBYg+CzTqmc/xE
I/jdAohPVgMSqY1l90iGbO6bg4j6uMN5pRZGJXwZQD/9iHEL4hp0pGi+p+hfNqT0M9wtYVfjkybZ
KlwvU2G+DDGET4cumOgmKwdA2rXl1lDLzkvWL/xuGQsjf4+t310ibYypf5cou6XHEGsDRJwA/rdw
vAmA2HS/0TKZG12bGJHcF44bdFNHLBvvTOSW5awRryfQqk+MvKYCDrNNWYzw64mrTEnB7mEFKGEx
GOZ+S2g5SVvAyqfjyYo+XSKG5Tbxmyxu+ZDnTbmN68xA/Ik3GEaVSCstsqdxbvFRwE0jtu/LxRWr
PLm+6Ny5H9ckOguazsmlFy6FQjwQRXeUGehxZTLsxawg8TBVflzXoEHQQNHwXzT3prmT4DhGpU9H
ONA1ymxJGawrXKNmwtFfjOJtu593G47aswGFqRxigXCoyEqkWMChdjyuTsRJpSwcrxRCTJe2qBEn
OKI/3rdhAIX1hHyPCclO+ynpGa8RPQYz+TRch3swwGHS7New+8wXML8rYZaUnGIwGu+LKWviMhKk
WGtjouVL4MPFlAO0gMjqCBp7QY8OdtKTzh16Vi2SZ+q2z+L7bXDzV3Tzra/WhIS6xF2IuatJFtlW
Q9KygufRqqg9wPMC1kZZvgzgn7EIfz6wQ/NzTGGxUsnCNNN5S/1wg6jRsatjJ8X1QsKA3zJoALaD
N4zfG+x7GDhQaj+lO7WOlz7qM4oDC/2/apnUgG5Ejr9bjd2K4iDvcrDMDAemWnUahnwwAEIMRTkF
8xx8l/08oh23FFqWKBWpKguWy/iIJD1TnCgMMNLSzpOkdb4I7MxaKvhQq3CdETwQrNvyJMfFqlPb
jt7+ROkYJSU6fEP3mxPbgTGCqAR7YjPkYO6usTzuj77x1pPSFpNVX+k0LEF+9IjPjuD1xlJ9UHNm
h4MKm4L8DI0OvkkN/X4E03u1XQKrLS0z8K+xrtquzQ8BkupJuUHOM6LvQ6PleprT7hywtJ2uDHLb
aBnCHW19CAMbBKi/003WTcAmf8hwo9PX2+I2d3JORQsK23wdMdW7JamRk4cA3XAsAM5mo/MQ0YTG
wiw5pf6CfCfu60JMaXgwrUZdVuI2rZs7bMZhfxfZjPcP7TKF0/0m4A906GKhBfRT1H2EYR8bzmDq
5ZdWDVxWkrXSn5IWINtNge94SgafYm4kqHoPMBN1/YPItjg+cKno1dwR/zuXoDk6tdel09BOd306
6i8DornmMlcBShTl0HAAUdeOWUnjFmTU3MfDT6ya5WcKDUZQRsrL7Eb6Ra4HEYzZn4yuzXyIM6vG
q7gX+R9jkpnXDTbPG6Fh8VY3WQ/a9ogCd6zCVAxt7VQxfrTYJh6TWS0QOII6iHN6bCd2h7yCWJfz
2sPpBR7AEa/hbhI9Otl2okR5LD74EafbZeYRTlo5dZ5d4RzWcDLkE6rYRTe7+1i+4UfQlCt3WyBg
7LaXu4mU1sT0JbZUJSpO1ITwi3acv1M59g/Yy6lHk3saP7u+B6iHlcA/MpniH10zSDIrB0YvKjND
Nn2wXQuLMNMgZvCQLRseP8Mx+QzJgc1LtJahtev7YppqPRNcx+DNVlSzSgdIoR0LHnjbpR3KqhCZ
dQudxXXjTDB+ATw3/2BMCbAOTSj1FdZkfiIrqEffMj40HP3usetKZIewz8Z0RpUg2fm5LppBByUK
vPb7kqnlSFQxyTIyYLw/+YyO/mZOJGkroMDLcjW4Vf40ceHxgyEaBOk15tSelwS7wNiJYj2qXJvh
Kmtzf+k1vtajYJTfhAY742HTkQ+vsDTZdAHaIcYyUcgUubGrV/OJJmghHHs1IeqBFG2mUDgsJj4s
OZLuv86R7aevoQ2yqYQV29R9tiPJiop4kXRl300KFiVTXDBQnNTyoyED+B24+XRtUo12lXnlCtR3
wK8jFLgwk4j80XSDpVdcx31fjZIH+itMNTdaNnnLvkbYW+G5MTTmU9It/FvQe/uF+kR9Vls+3W2j
9D/Q3uqGC8XW4crWYCbX0Zia8cQEnz7lfGGAQFsM3gS/n+UHWfPYlrEGxdtmin5WPCvMuVnm4idl
i59PacNM8ljoLkkPaouSfxgJXVYX3ZTSC7ZxbKlpi0pV+34Ib9JciBueoagqcVBQsFyVDB7NiAv7
GfY3YXzHrV7ms0X8OTaZnInpdpj92p9tIrvw0+hXqT/0IerdG2lad+pG10kQBgy5wpd0/yReGXlK
iLDThxGFaXyTrMn6h4OaqWs9QBJcJnT3IuupmEW1ig4ZeEsK4sstbweIzkPYJYb3LKKkh8NcSn8F
gSueBuTKLReAGW1U2m6YgtsVwVEX2/aU1SlJqDmZOWYoxZZ0OI3xZJtzK4L2AzGjddfZFC32PNOQ
HTkgmeVmsl16yUwo0qqxkQ+uR4wO4sZ3tz1Y34fTBc3XrLs0Uxw/xY0aUFzESw9GvabxlzDwCFRb
BIDbkixAEnfVzwCMYI6jHk8HEbWEKhuXCoFA06+rZapDMA3maCcDFh1UFMpH8EbjqcKZSa6VVrqr
bR4jNCFReHAJOw/9OxoJQ9XGljYBH3poV5S2S/Itda4fL5GW8CpimY6vIPHo8srg7ht/cPNKjzrK
KTulfoyGUmvfLQeDkEVbmhGTqcYOis0N9Z/7J0x4O9VCGRKUtKHtb9HprTmsWeauWgsfN1cOYRMD
O0Zkq7sZBBO6TNYFUFHctikOFNFN4hhsoFSccMlb4DxJiedWlOGExCHE71BxF6Wkd2fkpgBJC2D3
js0Esiy9ZysP15Hv0uutG/OgDIBVhw+dmJU/AvSK0qNBa/1L7Ipoq1QH285jAKSguYq6afE1uLcw
ImFR2/2eGCzxSxgGkvCEZR2FJ4MaZTy7BE6wl6TxW3vdbW5PrIEeKymHBWbJuAMSTiuKb6TOKub5
ad1iCCix64SQVsA5KT02bOWqAos/9Lcw1zTLYSpEtH5eCOrEg8fPOaBmhX69AYdCVEbGPQf+hosO
1mjRpDAzC4CdzHi0KluS5x+bkE152fJm5GUjViAtlDcKcqN+YqSKYIN/3xJk2Jc95Nr6PuFbfu6D
odM1cKvwAzbx4StIDjwpI5dMPzlJxiu6RiDhkrEN+ou0qBNh1pjarO56nzx20Ex9x6/d0yR65NOf
OmAU32ABEj+NWH3mNERKDQf44qRfpmJrVRnHVt8uCQ6nP3YJkk8wuA7nA5j43d3aGOpxI8mA/QBC
275D6JMgMdS4iFe2i4L2hmgMVsmNsBcp4lnAGjMKH9auD8iZa0Sw3aToBqw1HJ6z6wnqk74WU1vI
I/hs8SMdiS7AO446XWYZYRqXvn+/rbcF+QWUTsqPnoZyvs8TJFse1Jo09pAkMx3qVYfzxxSbxG9v
UKlWMBUb00s8zOZToOFyfpBgvhcHiuMmxO5PzY2DNhEzH+vk1LtiIJ/E1K8/fZRbUS8Dj9UxTOyw
y7USf78oOQ8XA6XjUuL8jD+PYeqbmo4rZ+d4S9iDj4TDcgoIamRLAlULw2GiBJdQqHT4zKEqiBfX
uHL1i4rxWRt8tpX5/B6MZmCHmD5LVA4KRJZ6A73ybA3MaspIgi5/cFMQ6DrpIVpBNbZOcG/oxfbD
gHArq44Nti/bXLSADceFP8KYnvUw4UIBfYYDMXCcPp37h0VC1HYEWqufdNqDWgYy4qIr6JjQ32y5
pr9wt3GXnOD+WAJLkKexjYA9FMsg1p9LEan5KOYgltdT2mjywyMz8E+h24VV88CTG6YH+YsCGO4P
3WaTT+vK2ouPWDMcUDKkbZlajpxZCgjxT9wDPDvwVcP8WqvZwp1iYujGl/j6/fqoReT8cYGAydQe
O8UlQTE9HKAsTJ4KJhwadpzMn4t4co8uw9EzbMCJKtXo8Els3CRXo5PDg9ssCx4zFAXrkQQWzc0N
WgF9Qsdzvh+gThhKbK3TPfG4PB4SpacLRRMwqpxHDXmbutGfLEwAcU/w4TAeIt4tXyJwn+cL7FmH
OznMbCrzJl3MKSTzcKZORO3VuBNIcMlJRwGwaxAonXBGQBnN7PhrA5i+AXLWY1SZJUY5b5mF3GrM
/MLqLaLuC0VY61D2NI8/kKzluA86GtwqxFAuhzwq3A/UpkNXBQuubnWOGn+oYGnkvsqCpR/gbNiN
p6bPk0+aJgDrTJZ1HtkPWwEYWNDux2ra/VNHPj1kxE3f9rYHr6SfugRqwdU/TMmIKxw8LGC96wPG
TTn7Rn2AxBWppaPNVywEOeZHahNm70ymigZUCr8cfLdm891KCSqmhqr+FmXN1tZz20amdnlmw7IA
dP4kGoSZfe5VP2KYEIs0fwxwAfsG41fqKxkjfflObu16k8AQJsVqgLi8w5Ynk7jskZfxZxBos522
Tcs7KMYyj24AYjXu4zbDhAPYLMsu6vZiurFKnJppng8o5UC3i+IRwbcRnLs/LmCUTddp07LzjBPl
o/BTdCOiPb4soqsAQ3gsmH8gBY8gyUGsU+mAZ8J4KCAyum1Wkv4EOJjKC+7x6a1XImvO1ivILKH+
ir+DJt//ZNixgGJD43azhUMrShRc8+chbgeCHg6xt5kVBEsfwRxwGt5UElfJSNu5pqwJOigrRqxP
LNXCHnKCdwHw6vKbjTZ5cghhNg5yM3KT78M0BT6xFeugwFOYaVACcUpIGXHqn6ROUVmobQOPgJEY
/ZiZWAZz+8SHVRNK2ZRAPbB4cNMCBoqaE6a/eYw4FpQPaGRc0m6TATBUH3VngNTmI85oEtb9Brrq
IePetDdZOOPccajb1B0Qyq27MaLA9Qe+w5G8jGHD4zrtou2edX783qkcUhmTIkY1pohCvEvmDsMG
b7qWVL1cBn/rxnj8YlJUYJ+HMVt+DKZN08chjmeECi7pGt5QJMJebS5pzcEiKQYrisVtAix1yn4N
fdGEJZpmgt9yGdjbZZ7RR5l1sX6NmjbvgEDCTA8p8D4vNQQm1zIDXFuPI3d3gnVm/ajN0tIDDCT0
VCZxI9G5QRzNVeN6PnwqtiJa98+awa/fWvEtztXILwY3YXKI4eD/pJwzmLGI9yl+xvr/ODqT7Thx
KAw/EecwD1uKmly2y3PibDhxnAAChJiE4On7q952p9OuMkj3/iNgHP1KdvGxLE38AzMqP3TVkhuY
kilo8mzuzNxlofFydepbE5lLE9fyeeUBXe88pfL3mJ47/012bdTvSiho8xkqMdyROogAZrO91tq1
g2vA5/SQ0C3JmT8xL/FROFEaovhxjljJKQcmtk5ytDzroanQIDzcoMTfofBCQ0REyFii1ehu2Srt
YckWHeh1b1nC++XN02iljpXIMc2N7qtDv8CmZZvvDR9AOol1mup1+HIkdMaj8trhO5xscZ0a7eHc
Q9rq7iZ3xdhZO2ZRu6hK+meIeJxaUVEm55XkMPetDirIJMcjUisj3iJKfhhYtPoEomz0fVyF42vT
wpp9jf48i51ypo6DPmzXrGELWNn/WMBTvZkwuLgJ79Op0FR+31ebChSwI8bC80pCd/M2luVQpQwx
fQnBswGnjix4ya4utVfxLUYrYHZYPy7B4svnZJm6f7SH+7RiIfDiNG0LazhN8ITqRFspH4h7f+Sr
QUYWnJCfROuuG4LqtFq532UJ6VY3CinPL1A+AftAJZMHInTCCr1ZIohCSPr+n+ezcWSeHGl9Dbc5
3G4ulO4ZI4659qIZzE4ReJhzgypaL0IoKtBvDtU5K+LOPd2UX+T/q2iunqBcySuDNM//2GzshHS0
kQW7O4XDtotDZ3isqOoc0tKptt/Qv1CEFIcGeUoaKZMKelJm1lsA5aULdeedRlWLH2GccHK0Yiv+
jG2Xt3t2bv7wgrCXIFy8eVuqZtDzg2jj/HsL2+GvX/UM20vtVMzpMnj2SXvsH3tCU+bDqDxrzzhp
lYe+6uX0HOhFnRzmuw30sQm6tCzZmA5g74E68lkiF+irXV89jVL6pWf/7o/aLNZH0kwrYUO6T5wj
Wd69OtdkxI9pbZfmKYZ1EfvJ3TqU1lW+LmSVbKwsoEmTTcGZwzm4jaOz/vRW00MmJtKwnMYNZgBD
tbjZbZGxX+bSRL/nvnTEbvv/+ZCYQJrMIKyGA98Wpyaf3E1+2sNWOjAZY/NHOjlx0J3VYe0sWzs8
6ngUVcZfKV6L3uqd10RSNJIu7tiMh2TovZEwoWgF4Zk9aISaHrbwAF3mC2B+G2PEgkxrS4MuV/IO
+olURLrEzHCIVeXbWV10xfqQE7t53bwVKQ6Hk/1PjlFz3yD2no+NLWiPq0MT7gVHyg2KbPsGzQqv
eZlgttqpYXEF2WQeEJaap/i+DmJlnT3ldGJPJZBUD6yexZyy77PIe21YZ7B5Rt0ldQz97LKawlXH
ru72mksAALmwAObIlfs9eF4N6xvLSe1L6fZsKrOr2lRqZT5JXRi594zXHJF9FhvHa+tXp6QqxHjn
w2/yPTi3B7ZRpsjCgtHrHKC+rXZetICPjV1OYhE4CikEZIpJn2w1N+zIxCgTk9ZdmdCnxgWFksTb
eOktifNn3/SzeuzrCj4SbUkZpywm6pP5Wawpi3oTpk7ESJZJ9KgvsqLr9iKWiC3IGgP6HIjg9g6Y
cNoh22S0iPsg6FW7T4o8BkAJTHFJEqte7y1KIO+7ccERNUwuFJ5vShz8Y9HP3Ylryn7v3Nb+G7gr
FRXlTaEKktO1NIE3Ts3zZuWm3v2fr7UfC2885LqW8tPIhiFe14H9OE5Fi/7dSOy2vjs44KvWOg5p
jG97TSPqZM4khcAs+EvQ+CmazfK1rvzGOUxzDpfFeDNfoLKX8jg6PrTd5hT86WJEh3M2iHgtxPX+
pNKNBOgBhnPVLwVk1Lhr2mLmH+QaLt7biEJc20hUB2bmhWxcm667lD1rOSdrHUQ7aLa6v2V2bC+6
RtSfFTiC4lNT4sA4V2RCffTwk3fLNq3droOrLxiZ5qU5rEpaVtqwTNxKLRz13oKrfMht3YhQW24S
BR2HzZTl1UgEES5y0d9ZENSvPWOT/842OKon3zN99BfcvUQmEFWQNy2AkMmapXTAeNAiMvUWS/dV
z8Oo8NmOeNbws+TnvBUkx41r7VdnzzHjmqHj5KyGNc/Xf6G18Qc1S9ArSo2Ged0bNy9F/GOzGvVJ
cqjiMog4T9vVPTWNql9F0Ve/ihkemayWrkCw4CR6w9kpxV84DQeCYYOLqzjOTTwe1k1NbgZWgBCC
eRzZIlxVSK5nMiUXuQ4U40WUgKCQagM0RbpT6otNgVFgi6PmTwdvplNTgULtndbR22Wta2+/0u+u
Mbq4fRYgeldndo153DcFzoKMLsLwzvVv6gNdcpbvkF+s3HBBaWDKVSDtXdP523DtVsIhwMbomUs7
xdHWN2gOTnruOK/jIZRPqHl6/9l2+T39CtXWbKeZszxOR1uX4auIlRvhNBNQ2Ia0lvIR3oOzDmYZ
EM4dfTfB6kvQWloAc/G2ho0EZmmdBeSt8T5gjrj620kUw0e4cOz/aPyqYQW93fnc7966m5NpfEPq
n9f7WyRWmfE1qx/9MkfzQyVtV5xBWWD92/8/ymbHjc8vmFnnuag8xAZGbeLHqtayT+vW4LlLVCHI
3K0q4WHC3tTZGEaem9S6jndunxPtMhK88tMHyuDJQhzS7gy1H/LgtD5XVcS//N0vQbCAqsf2W9iZ
6tteS1GkiE7sr26MwvKSDz09c5B34XRwVqXelmFt/8aqGbY9qU5iuVdzOyf0msU9OaFeSSzvNpMM
fOc4Y/Gvtca43JEdTZAjZkb7hR0I/fkE3l3w3bNkaTdGiSUCZ+L+HjnSd5Kik2VPJFzxZ0Ya9Tah
pF/4AMIJs9jvgSEH37fcbEhksfxS0di9UlWfIFLaxqI50E/toisoqzBrO+LpSRHpe0KJbGdAP7D1
yUR5nr+V1f3YRK5JRU3WVuYVI+B9DzR5vyEEQFm0muBfH2lifole79/pcRsIJxni9bUNleOk3D0e
zHVNnOL9pjgSs2ibQkpKgYfzh34YgfjH3ljRXpFoufyatbT9nRbDbD9Avzv93pdEt+1dK2+u8Shd
A1LVcIvl47zp53CxwjAbhnXp74SxGBmGevAfwtyb1z1RV1OZbUYk9p7jTdlpGQd00fTQNfsuVsOW
TSUStxs+u97LeHTCg16142OF6tW6l5YIQ3i+tfmwNPJAIIKZ77xeUAA+51WUcGDPKrzkzAmvuecj
+PISZKsanAbDSd6HyyFJhujKGNJ9Qnh5w2M81uI02a5ZTl3PX004RlM/On6nyTDrlbpaso7+hVvD
lADhGssDPLx/HRh9PyELuiDFH4PAhiBwgkJ7ZaI4DUoEEOfcB2GyCiKt/9Zeua2pQB0CO7ooU2dM
mUhfxg0KRLWjX+37XmqbxFjSvAK7EDGEh83KlKK7YQa1FdLvPUW33Nc06UxMog1kzV4GbYECDDr/
pcdsFOymxRu/85Vj7CIm5BlZ7jSOztRtk2SVFTODdV5U13k07fBW1ej97i0a+N5uotItjf11O4Wg
yuMn6+z4BVXbeo9Tk5s2QzWTB3uLyfV+6+BRd85ibffVaIyfoodIgrQE35/vCYYaXssgoEuMJ5kj
aJ0Cjj8qedVjt4VUlaK/WJtUL2v7K2znoL7jPgu+lnyuHlcCdN6SsQ9JG18D1O7IJep38v11vvNt
EFeUTHb8BMbvTw9lyMWTqqFMyOqbQ/29VT6QPAk9xXZq3LJ+WG1RoZKCywfYGEbkEHHfxHcM6V6Z
lQ4MSLaGRfu2aAqxDyiiB/sqSs3Jwy45fMvViGs75BaPpOS03015Ux+ciUYWCESQ2B+rbKcx1RZd
zujh8/WxW7Zl+BN0m7nOrqfjI8N97uynfNIJGkYr+bWpOmAhJO8fVAlVkfMn8tAK7mvtdcdbVwb+
tNYrGf2WJCl3HEXLeBFeYSbYA2LudjqsvKuygvk31+6y0hnjdWbvTk73oxBbjf5oJN/zJBPbFHeq
nkcYz75NHh01h/5uzWOoZYLAGvdUJJN8Z/duoaRNVVw5BPooK9H4fqk1Ep+eLgDjb+DYD7/tyzeR
d160K8CM+Mxk9/Aw1nV8yGN6JvbRZhfvjV12pEVOSI5QDzV5gUiu40AtzNi/QH0kab5QHIySdPQA
n0ZUrYwPcfmzmatm3Ndxot7yKudQQDEQPCGORcjl8Pme2zFIAo6KQrTpPPT++DC3VvEJwErprl1V
HcGiieKYDYt6vPP8zaw701WkOhKYZ/6C6mHcJLJ/a3azgODeE4lGeKzTh8lw20Ui+6Wem85Frmac
kuB0q33cktr7OeOvcO907Cx3LG0udxq3ij66/uZtzzXg128Rr8baqTliq2DNLMJDNevoYyMxWjya
anMLNthGfgarFc17E/KVcMZWG1tJNXb2PlqjCeCnbMR8EnPSYaEtvOIMFi3kQTqhuIQeymM48YYr
tVlXUP5ta9zflvET61g0TcHHSXr3QQAyWzyly6CyrYw9/j+r6/5cR68Jj+j6l5PLEnBb94f+KV4s
t9yPQcCTGSPC+iQlDlh0KTyJdLwpX6ohKopdP8/BnzaMUBy1VPO9O610Xqva0hYquZBwnyWhWnbX
R4weB6udgs9IT82fqnL0BxkZuM/Djq+XOc3aQLBEotM5iLZ/GqnJfHTD3mJrk7N336AZ/Fmh4usP
CzROhLrjRjtDys14GenOVgi8mdoq6at1hzirYCyWqrlMebTI3TC64t3PPWfdLaTJWMetvVH+dP/o
5xZtFNxJHjUfKHj8DjWCwxflVmEAZcwe8VQFU0GVa5Usv7UtOG1IcIrvcxuF5WFZl3hJwWqLz7ye
bVS0VuCQNuU17ZpaAuad4ZFYKVVUSuzBSNufLUJGpFmT09A35Hckzoy3XJ0TAOnIKe+MLqihKJ5z
HmvE5ZUFUDEOMkbS4oeSjOvZc0/l7Njy1DuBuYZQGmI3IfaJUrJTjEgJmhmGW5xIpNMiWCFdbB/g
9Smqc+sFuRSijGKcxLvWcHQy1WytdyQl1BJ91VIhesbQzcrEqAhxZCn/SJS1v2bTECU9f2GBnA79
Q7elHSLiKS2HXB0A/wcIw2QtfXYJXehfCRlUf4SfR3/RA0UXbwgAkp2FuR6dThUmWZzM5bQvPOO6
x4jv4C1KKtffI4KbzzNpOdMjTVv1n6W3SvsRMUag78bONPO1dFT8DN/ZyZ3Sg/skFjLI7nTntL8k
om8kV75Nd1xrLfMjBYbhktazV90jMpl6CuBb6wOGsER3jFB956qQm8Jd2ua5U1b0tZCcm/xBbOhN
B4Hq3IfPXMQDgnnARzX7yXenY2AlD2XZfsBSSvWHW3fVLtaTb53qVYsN/eq6ybtgyo05tqPTttmA
utC/hwzJn+YY/v9gBqmA4b0itw9mFJD7Vt/X1BZ4FXAQW+urjf61ObBYhIdhLW1zuHWR4BDZVKxR
rM0QizWkm9ybGCnIi+5n81mMnb7OYVyow5zPPQRBOPQ5TkIbNr0OfB8kQFveQICgG1yKBelfao9J
R9h/w+nzsUi/Hr6IdeeeW9teWNmGrK1+8OJV9i9BWy0mtRXDAsJ9XTvpXJs5C3uW3FsBTuWk4QSj
Tfo3uosD9toIJkYFzWMR39o9EcXZB9pSXHwQ87ReCqk56kmEQBo2dG3xXWGMDhm6gWcuPBfeXi6S
sxACVrnojnuucMLfm5XU7aD/WtwYz1HeLYO/CzGsA/rEei65Nfq6f3cmF1iHRRV2cbl5DZCS91N7
pLKuq085jdcvBd279f3gV7NkphbLBY2L+lgJUb+sTeE5AFYVx5rdY4mEkloX42S+t8TO3lJJ5D/E
82LL4+TMizyprrLXTE5MwiBNAMGpQysSFzbuuVMfIOPGYOzVCLM6p/5iKfIxFw3OMu6dCu0LUvyS
nlWUluUlaCw4oTIqBU9C7JmHVpLjtkeIJvd2FXYd626s+FEaM3z644reR+m2OyeuglXmiYAPX/ht
jM+jKhBiDo2vHhLFbZEW1lqGKcLRIb/G2qkQDOWrnzyVCTU3+3qml+Ah0uxCO8o7Eu88NUUrGTfC
RmelCdlGa8RL99DNXXdkg52fg9lHn1b4GK5TJ4/d4cyxNU6sal33N44AthDdTxMH+ZbEchegZsoP
AYVG6E4au3POM+gErQ8xJ4mmCextqJr6O4rgyfaUpfHyRv04/7SA2T1OQxa+FBVmsR46pGY00ilB
llXt6ObdrcqlPLS1ZzvkLHK57q1SBRDTvV64aWRBO3woVPyxoZxgIE/CEvRDGKT9C7oB9okOYW6F
PBfILJ/h/8vYrrNV522wW4JVX0l5UGaPO70adts2rxAEepLNg4Q8UmmVuKLL6o1a2HTjeze81/Vq
MshXtBiTFVpHzammDyNFOeWh3PybxsAs+aNvtAKdtlSZp7296B9EXA/PSzdMrI0UnVY7hfQ+gLLE
KJMGbV2ZnVfP7XZeeJoBc9s1/xnwv3zyvGh6bUe6ovaSLwLGMNIIjYcmGtSdB1LyAJI1kynq3xIW
XK6O67BstTjEpYqI8V8rgwUH9eOwK4xti+zm44c25dT8ijANePtQTUtNkLMrWMdnQ19O3FE6m1Z+
h3g28TkUEBn2OSu2RhTVo8GZiZtpxaulq2g4z3lg30t3joHWHJyMI7pHsIOg88KLHWHCwtuwiBc6
20cYtkiOF1PriJcalOqrzu0uPABA8+/ymkt1BzgxvU7MHXnqTUl1BVAI4n1lAq++RoGaXxfp2eaH
8MrCPU9UTyZfUofm3IzeYEHW56X9vcKUDY9yIBIrQ/3uE3nv1M10zF1TH13E+uKvQz9V+M9WtulS
hAEEpAp3dGgMj3v7iUoEgDq1jcHrNnht+xGyJg/AsdVwe9S32yOj1hbo3RriIz+lt55wQsx3jdcW
4Sn0GheRbbS1ewdEzOxx6bYN3BP5jOcCm5Ph8wyw7Tmg3c+ikJwtFsr6f7Lw7W8yBxEfkc8bXnM8
TEDta4GDUQA1Jcd5AdbezWTQTNC0zYyM3Bb+D9AzZ9gr4tQNNKwOvpNJYSdBNol62kEQ/TkpZf/K
hyEJH4ZGb/OPhYvuJ9fIlmR+SGzdDjVHoSB12vALZwww7bAEQ/Wo2ViLvXD6Zt1R+W3F/Frq5eQr
6CIUUWUdZrLvwT3kqOzXoYTjPPLDoIRkYVE/GiTBYwaa6457lzYmsWcRaP6O2BXFPyvM5XctUXAc
xRh5U9ZRGPwSVLBtYtjY/z1gk2CCai7XD5vHmsLgigrnXZJs21Ug813veLt79VGZCBFXuuhO/wIm
6aejD0FuWFD9iSpCjD3TezMXrniZVECm/hyEaOv9LWl/563v3HvDAkRURwyuWRuTDJ8XC2iys9rO
ekGC2Gw7sTXzyxRJjB7cncud9LUknN9qkUjCGPKuDonPiezNDWfPME/hUxk2Bim7VcQPo9dN8e2B
mWB67HAT9a7whqT82Yq1ECkjJG0MsDcO+UIVvw2yoIpLhaRwOE866tGyjyELQR5L5lDKsgbGZNWu
S2b5OFTSeHaGlYnFY7bgh3CfDOzSdNSVbd54uQZ9EmIS9rHg4jvBlCGkmvrJfSDm1Fm/NPRBvudL
Rijqk06N1mme1X1SE2ySORH70NlgNfRR/FBrm5rOuKjFhLNtvyefEsKrS8VVftSwdP69Mm18aIR2
nYNLVOr3glv9AagJMbYBAdoH4sb08PXakMbR8v9RLHQJ1tzN/yY73t7rASlr6gxz9eqTd7VkdjMO
V2v11+4owwb4T1pLSxpvUIDReRsvOi3e6AUyuug7s6sdP5BfMhp7MEinz/8BstSYS9xe14d+xDGy
qyseMiacuvhZNjYkGjPrkuxauYG3iAjceVd0CFbulhWcaG5HUFrjCBuaQYHLsxeKtjkJuCzvabCW
7YrJAnfZMoXrpWFH50q2p5Jbe7TLKd1wWTOt+S1mygo0MXw0GpMHbjsOhLh37ReEEabJHG7n6EGr
QfbnlQZLrGU+j+Se/cpcmUlFnYoK3JjFGjci2C85x2i4Em/O0N/afkZyW+Rm9VTot1gwMt85dcmi
5C1WflHcl2fbC+cfaszh5DxaR/DxixYB2hRzUhxyy7V/LAMjWtqKfn4NcOU94YQHP5E6bz6tSedv
NhAyONw61d2u74fiG2yPbaqeiCF5t5kJ/tge6CrQHZM8lGuzPvXbqnnoa8wxx9iWdpjV3E3PwC4B
8PaMffcYx3nwvnpCWu+J8HLG4TaKf3Sd2n52zI2oLLaKqUsHhtAOWxKwbGkbaeHgtONjw4Pa7KMC
CyR72RJW90UxrnBG/EyAEhSW3oGSBPbBn2N7fm+CNirOdjMVt99PW2IZKY3HAMtkBykSeJQ491H1
ChiZVydSJcpP7DG2AYeTA/xhgGXpwBkh5VW2dvBId06FfpSowre2ltZPfjVy3SGTa9+7G6e767wi
+qupSf7XDTbj/ewpL8imLR6a71lOIridoO7SQRor+31wKeG7Q9u8yVf496Dg5JlisBtBPNX3wJsJ
U5eHPeOvKB0Gtdp2d8SRaQRZq0VjvI7r+pJH2jMvSG+9u3kgrZHgOJQFJymV1Z/cESCe6TWe/QMo
QoVifEExBJUqEhjpwf+abK/hniEti0i3cpmeCEDC5Smwpb+NlW3/8cZivRsLpwbUbODOkQhu5gnr
r3pGrlZ0wBrkyzz7pd+/V51rfcxtM3i7mbnj6oy2lZ/UaFkPaDzz6d2V+O4ygkr1id57QGyr1eKF
KdHr+fUV2k0xeNuXuO8iZLkJT1Dqgj4RGRAY+xS1c9QdvapY+6O/9trsCzEjD43VFIinhJ7S6tPr
kiG5AgwY/TAMDJeZMuExsUjzmGb3l78J9xVaxx6Zucc1OJa57VanEWNDdyO73H+UauRgqEpMz8Bj
dXlC1Fhd63XT5RPgQ1ym1RYuf8n353gqcasbKyWmr5oPfuVEHTidrLbdmEfc0FLiDtspv/Kj42oA
mk5BG0Rq36yef2wnytIPZUGfxqdLdGRJSJYY4JwF2jHwLaCAbF5jXN4oHFgRs3XpyvrcqLn/y9Fd
vG3eZOm90wioKuWN+GQE7cz/LKbwC7L5dbl0EVvvzq8WQt5mZ/P2i6uCOuvbWMSHjQhI3BQGxL6p
+V5pTOEGDoK11dC8rYPR1ckd74xTvfqBhiSuMVnGcIUMQHn/Zq2W/MKzAf2jAEYJBlhn5WEUGfB5
Vl3XXZqid0hpmig0PC4jXu0P0rqXCSoMDBvuvqtChvjAZ1BuVuRBrU97CoK76U8Bem5Y2WWNvhzT
MvC4ayFOxGOAJLd3XH6UwcTVgWICFaC81kkBVmbj02IcnX9CLDa/PC4BhweMhRoRsigOQU8s7k0h
EL1BQ5SPBlNOmcqm97tjHCjEtzrcPKjvWPn3DpP5P1dGq3PYYviFtCco5s/Iel+eIefqv24VoEos
tNZfHCLKoLFnDD1gk+t+V04VxfhcOHRSPG7ukK4bhtisYS/EyRPIHGLZT6Jf2GRbckGqNnZgktru
K4rwTA/grdFOMPBd8mKKqUQb/OEPowAasm7xg4SUC9nJs4dS4kVSUs9L2RgTgFPW3T892/GnP2N5
IBgJUtctDO99YvncjGocVXwcVhtJaxFK8wWtLfoT4rnwEf95tV63CenJiWUegpHQ+W3GRTnZ3/jO
AMfwKRR3rY2XBCGk0zQ7U3rG2WNgxZQZTWF8cUDfmkOzJVgNSSBA4+c7sftXbU70Yx7U/AhPC0Qu
Y6nfJ97jlrc8bC+YYRC7yRmXlGg9OAt7ravrMnq+fVjHwucoKQaU9iXi7jsr4MbJaAsbriSEq6+4
cvx/q+rry7biB4Au8zsYPUyP/yh289489lLYUmqPrEMVTZRv1RqU0fXk1mZ6Jv8bvWKB+IYfkN0W
ycT2xFs9/EHxSPz/KGGiTrWjwhMDAEEKsrNwI1mjRIdIWqTIyt5zg8+ENWrORBFId+fLpFxP3rS5
+rw0tbyTgV2Vu8KSkX+C++7aXUHUIPERnb2NPwPaMJwzcnJ4d9INWsRLCOZGpCA8+OkSSXPPllcl
dw4r0vigkSA/d8ZvQ5II2or7PGa23cc2kXypEHp98JYbBOOIJYmyZfR9/hIrkvWvasPHcgQY5zGP
a8caXsgk8rudn4vkUlrWDXDLQ3EN6FP8ayMisfnPq+hil3Hxi00g2dJoyZvwTFSbbC6qAc1+care
qs5yG6oty1H0I3CV0gEiwuYSCaHqp6FehJMC03S/2iSBdvKlhEVcHBoI91Ph6DKrcZs/YgLFrsha
6WPWDhdzj8cS7j1i8HBT5bYzktQ5IphyrFvfZK5j6oBLk7LSnRpnfe/mY/XtxpPffUalcX4beCEp
Mrvtc7nHe1Q+xsBbzXHp1gRVHwUIyW7ioL4ixvDcP7xPbX5py8595JwsOZy7YJnuOw4EDI0Nn8+5
b4DWvLuaICpxDuAEr0s56d8RaqRvm13yZSJb0d+bTYw/47Eq9L70J7m8SATfWYntFtd+T+uijOco
uaMsszjZXbvAehZDua9csoKzCEV1cfByP27PYK6yp3U74fTl5x8M49ZSv8/JaE/Xpq7EJeLZWeGt
erCGXFN7cZwBgQmMaupm56Cox5NHIPyHs9yEjyjRk3cZ4+NNwyXqfxW69G8ctKB0rAupwdslsMhV
6gd18buTUDKoJ8A+6dOArsi4VMxrJ0Ler0pgx0wtzrXhnItc/wyYV58Kp+mYHnx3+Q6cYXkzgvIN
hszZOyRYtH6JoRrbDPGYdbLlWP+Oh4mFvPbklMJmuWSoI132shISWx9yvyq7jPJm+yeKp+63FYjx
whPRcyOWInppVWXnF5figwuxJsY7FzFp3AeUs1giiQmaX0hDVluGcQ9DiiJPJL+wPSG5iVoI/3SF
eBjTwQ1njz2oCz4h5ZLy5PDYcwXWUfsBjDTq+wJ5XnMIKRrVxD3a8h+De+BRVJC4NreUS+o8bofY
Pw1sQNjoxr7DEuKawt0JcVOrdZVw2nvS5/RyqJPJg8GVTffcwkICDTkiRtZv8mB7kIIRmnlmDr2z
7N2kY2px6/ywBgAV+yVy3AOZXTF7MRwE4ri87Xc1dl9aO+tpxeW5utZ5WRhQ9ssEPZXa4CMoCiis
IGhCLx3bFklJw2XSN0G463LbkCQ9Rsipcmxg6DPFlVJZuCxPmIEomkXTlNbS0Hkgl3vjrm3IfUmJ
nBt+LcvYvOWjXNu7ZpXrdazz+ZE5GLLS890V2eTo9/c5ulEs1lY+MoR71nx1cfq7+KoCfRlll2wf
uP+3x8ieVMnq76KcZpgdANy2GCM5r8SLiQhCOljhRhYw30ocEfHCKXQnYm77YzC1zXKwoBq5bBHS
iT05Bu2Vzl9eWq4+/4Vd2ZenXJFqQgZXL38OTR5dNofjPmWwbT96T7QPmtjlLiuafDqwhcUY2QB5
zgy6KJjqriNJn/ay+BAwhocsuF0IbR1F/fatOh/VhNqCPpuqPH8k0GQq7oEKg1LshtZO+Fi9/rDq
IrhTmLz5VqHQjqZZfb0fERHOaQdcCjBfRW777S4UDFxmgeFNp1blm+5HQ8TKn7b3UI9Zk2NcPO1E
3i/aD0wqO6+LDox0DD+CEIE6JZuwhy6rV3SJEPROsW91bl86J7xZhTD6CQT1locM4aZ63NUG2Tke
ONcHpZ1IGkwHZdYgi24wDMCMn+Ofw6e+pT1KpOnRWtGKXFUdhV9qUh4afQaEYb/5JrF/cMOp+M5Q
vLdBnXP4pqXpBuxhJrTQQwRiuwtr+BiZ/sfZmSzHjWzZ9leu1ThhzwEHHEBZvTeIPoIUG1EUJU1g
kkii7xw9vr4W8k2SIRppzGs1urdMTiDg3Tl7r20MfWvsqpoT4aYVNSt4gaZzLfD2h2sf+SL2YfbG
9Rh7/RX1cp+JVXOu2+kUn+pCMB/lBXIqwsUpDtRIDuNEPwaqa8N7lKNRs3P4joJ1W9bQhTy6W5j7
007jvMVAGN10gVV9RkbU44flLuitYXX4v+2h89KjW0b9Yz5O0afO6xVQnyp3rg3pONbPFA4S6ugI
pcqqorvRbZZDO5eCKMV4qPtJDRADhsVFNoXqVgmiANjUjYpCqNU1zW2e4p5nsALbmKfGuNl6cW1/
DhYrLCduYedb7rA27uQGaQYOpqgUt4grkMb1IiyvFt/RccyRelBayalw5DrC3lT7cd1w9S7ceM+x
CV+DVNOdquCj/phCHGB973v5zVTaUXGMgkgXT4NB1X+FhYLmfkmfujmgz3U/oWdv6YzVFt4Gn7Ia
ZaDAZ+bnSAdv6f5zsNFWB/dHAeR50C7ukZWcnOkLtXD7Vnd6/BXTBf2ugrmSVzJNZmA23IApzlRF
zinAzZ7NMJyeBD2cYNXOXXOX8gctVRG6v5s0wp3IXSwW35rSDSy5IqLFY2omPG1Py6zKfRqlbekg
2uecRPsW3PE6AZlBR4JKxtYMCQ+KEO22O5xD4hTOyozLPWuGjk4sJUsiHCJmtbXQEbJrCjn/QlPU
zxsCmD3vlKaUINe2rceLOmf/2qZWGtbAqaxS3qmsjvTJK4LuZ0nnAy8UQJWvi6M1BqUQj1esiJy3
3JjNeaejnLKzbritQ9tAZ7FFbRXlPyKjYs3tRKL9Y9IM5m00gV08mMybcBVOaX9ldP7UrX3QC1wy
nIaTf1Prrl9zr8c6Sk9gwLppAh9G618WT2YEcnCV+6nTbmVBVhUo7xBfGE8SUP6yVHjZIvr67tLQ
oCkQR5DH7daN/E0IKyVeJ2ky3pQkBjwY+TQ3X1rJF8JXyoxHFVrl3T0X+KR7cBXSdCywc3tvgOl5
oNSzePfrqLwJwpSnoU3aXULmqAnRIaqsWvlF69zBJYRBMMTJzK7A5R49JMYDb+0nwrv2zVZjAB9R
+/b0DeKyubRd6aHUMMP2Rgau0jsTRsUDYZTqJ69bOgc7mAUX9gbf6k7odFQHJLbJySR9tFzLxjEp
mlEcAAzVovZdz8TM0wDn2ut98rOR63Bfevyzk1KTd1GX03BZhmHdnIY4cOmgeWBi1hSRPEojVB6w
wPLfUCKiR1/u8AHgEurJnorXWEA6XFypmIcNJ1jQHdFkMdumPgzsTdpECHQ7HSIBoJTKkbUCm4xW
AF6auR3xA+1RW9Rqa2Dl41BAlU9sMFha+WoubMzksrTEbd0EOLFZIsst3tfIWHcdGoV13MyzhY/I
S/RhGBTrS5KVYfI7527VwtwhcnbVT0P1PZpmvzyg7bPVSrR1+CVWfXjfY4Knd+n4rbMN40L/pFTF
+/KitPneZELQHcJU4q7wEelL2vJ0BVo9AeKy5Bh5e7yF9e+0A1MNzMObglUXF/g+Apyi064r++F2
JmM2WIkCxS7Mkzy9gyozm3vw7BjSAsXPcMqC3hoy1jWx4I2hz2Xokgzn5OEOrk5x5oIgKDjNN3tu
7cnd1LC8r0M0bC3/AKXkrYuVf9hlBdCVlRcDg9vIyA/uulwk5rVZ5uqIGqCL13B2wh0E5jQ7TEXU
xheI7tjQGpSs4uQDtS1XdM5a/Bk+/EBESWpPN1LrSxPAmrn2dF9+aQbb/2JiorZ3momzmN5LY99V
cR3u+TyXVb4zNKt0V6U7urod6qHRch8alSMzbEYDAVNvMyf9zrL3Q92h18hiK/f2fdl0ajNgKd0t
7Vp8LthPlwqlTSkUg6OodmM7eJ8NXSL6iO2izTY+Wv3vE+Qud5OhFf6MEp1uU4DjGCk60Y161VWW
kwNEidAwj1rj6THolPiITLFlcfyKuaiNDgpC7EUjXLZFTBjVZp2sWnBsjz176v1YzrAGECBZ9fXA
WFfmjH9iCzzDCBk3aw4TlinjghKtVOsRF/qANDd1jgEG1W6TFREFU1aOwV/hXvt7Da69+CZPLAqf
Nd2plUmvMbgYpq4Quy6zYCLAx5H2U+Pa3pVXt3qgHQ89B81c0lTmCveyK9Zx4He3/Hh9RjOjKH/5
5AB/qxD0uCdXBok4mL6YfI7NllVcyrGbFbPNsX5g73K/ssOn5rZD8cltNzb9X6Y2zDvgANx+m3Kg
zpGj7NUYFx/9upmtdQ5OpjvNQWiGe4rY/lOlqio6mlKEgM8pwhvrQXbVvK0JIBovgU7IeMOBinNw
Xvb6YdaBHa204ZUYmI3IRMDiOZzZUzQY/dFUecv08bN83MkSE8GmCqnub5UD1QPeHsG7dP8Dw72D
1ID5QoWob3czpUWKes5oH01KwBWNGBvwmgNL8dSR+O2s4Y3BORjHZiTUT9geSwiCxdukHhObfnRH
nTtCJnwhPYzt8GCZopuEjhHgPssYf0JYCe6lMor4gJvM+kWzCDAnx7MBDGdnWduJ2pu5Vl7TlPS5
HMzDaZ/Cm4vwybCXi57AKadfGNQIhznwuei9ixUI4OLZxt5VnlyHs9k6ydn6t6R9uQvFL8Knybzy
ufTDH+nuOWzxK5UENs4be3LN5LuoVTMiWqsAooTRnN9In0jI/cgpmC+cukD+GUZnSa1ytqklpCwL
34wMzfkBeWwDTzJ3KSiSPlKgwy4sFeA1dgU/+mDyqq8zTWviyMGE5HRuU2N6QrQjlsToPgU96mSR
h6/XA5yAKZv235zX7OQsFvN84WZdgVcknzPvCutsW1xRgFbf3ZqW3BcDCoy3najbMaCBrAuwxVxh
jZJZMu8VDlVqZV0c1r98ZI+nHPPWdInMTcx7OeAb3vee1v01/dTguitV+ksUbRN/RgSObpFvcKJE
idOYW0QtiTERXe+4PyQl/+SEYy5ONk0ecqJI+QFLDJ4WUrC6KVvjFFmB+JpOxHce0m5MvoiyBXHQ
l+WAjSAN8Ql5Xpxd8GL6G78py3jL9lPmv5KGM8+2MeK53ndOPH1CTw56fDK1+halyAtH5jfTNtRN
hATWDcfrYlFXUoHyPgvwVNh9LZnsaqr9Ay0XGgifi1AhvsBHkHaXqS9HdyeMvNjPghsQHl1Rg6Tg
17gwzaqv1/DQfLXtE7v3dj0sVfT6DrR+bBdJVxwH6env0D8rWhSS/tWhGCFDboeGi80hAQqxnRK/
La99py2+OfGcPnggA7kDmcH0ZZqTpLy0RuR0W441nrUNLfTLm3Ccw2DTehMqzAggE3MjRKtFZdmk
U8RFkP7+6FnICHPCqiPwQfPFCECo25d+mNpr3l/a4+0NRz7WUhefMyMZjHvkxaTv+glZbZcumZjB
FvVx5NMzE1ySzGEosgN3uFR/aoy6uRGjrPpt3w59jEohiZytCf7yW4oyK965jd92e5orEeG2Pheu
sbJQedAkydkIZyPpt51fV5dSlpUNR8ads30TjBaz2EHFy73DyLufrT+ivqocGIBY0H1vPyNnjFbc
Jyzuk7OZS+CPaVs+jOxJyD1Mo81XGIQKumfU5EdcVnaSg71wu2qFpFWON5wHrWoNE5JCrpeWzslK
EHgfe10O8bHit6BMgPS1ukQJOgzbGRXTp9TrQ+d6aFM//TSM8UgzOm3GPfLR+HEwDFcQ2pXwo5nW
bB2pngF7slSxTPDGcJ6LqK/HK3q/rt41Wd74p9HACUjzYMAETmutDbcmuE9AWI0tvhql01EJmVXL
9u9OFHvg5iTYRlXs4VZw8sWjZhBN5LWFgBc4042k8maF5nVT+eEAp0y5zraC882S0HLq2pkVNSOI
RYD5ZmkMj6g1nOe01PivvTzBdizLcvqE7y165BRS5Yvtvd34w4j+b1nLN1x9Rrqy0Rh+LnVCfRfx
BhVBoYVMaLIV+gleWfyLSxYNpIDz3t6lBhBd4hZrCN9GfdaRytFm3V08lNzr2kgGt2ltlo9Di/8Y
kgPGwm1qNkS/RvlMUcP0TJjwLtVOH5aDBWbLY9FgI8Le8DXK69I7BWHZfZ2Leb4DogF/gdP4E2ap
ksXHJd8YCEPjH2SDegtYzzx9EWntLGKGCUWg4uu6bWSUHIjUCm+4NtGAUi3G+VPmNNyTFupYuQYP
BkbB1qaRrLy2N91j1ab6sasHLJKWxlYPj7bGu+RRfZgOAjdC9bXKgNDuloCwn046tt2pYO7ucSsH
7cXYFukzFcVGIC4j98xBptGCH8WD8uz3uKWo5KH0Zf6GHLx7L5f1Fihd6a+0DPK9n/ghMVE5hZDT
mCSZSdNvtqjbOjgVUM1U6RWssjC7AlLDUlz2KadcJSn5buqMK+Nyie2DkydoLG6FNbvlVmgfZq1T
4KNb2eBk0Wfibm+vSmbaD1v77WPtlsEl4B+Bqnlo0YM0VW0uHHluNpztVTpvZy8yb+FAI33Sflbd
oo6gxd3wMx8aUGA08Lkj/hDo39MNMl7AzpBjwa/PQWWmWyOV6pkfS5vrAgZ3dLTj0aJaU4FBXAdO
ljoXbHVduIdHZEd7XJT8BPx/9gcvKTJ2Jke6zWWAJLqhLT8FfIJN4T1EnFH0IRRgrM2iMJ4cEaTz
YS662NqNSTeXi5smv0XxSi3WHoz2p4AQJJFptPNznoPZ+wS+Rctd1Iv2NyD76In7zHgVI228tYcS
21+RmdXX1DPlPYuefxV3efvNxyfZbUPD97DI5zZurcF6CDlIfnXmeRhWIRyElmvanJBuDgf7mKJq
QhEXC5vtXExts0m5Z+Bq9zxU/23VgWUO7MC5zpDZGyyhSfeb+zLdy2yIzZ8xGs0ffSfd76LqyYsw
E2BHXLZD5y6zOoRRJRm+bFOpGi7gYym5zihMlOI7LbE8OJZl6A3bnLKXvU4wL+sdVS7jbg7i+Ycl
tNYbAqqd75TJ+cwJJeKmBHhW30xwDEAYAGyh9Y0c6doOKYSvOMRYHJUKM74yavSYK78Ny2HrGyqj
ckYvaNPo2OtoqNOBQK5qDU/2lGQ3hPsGqJzZwiBVBXaDcC4gcXntuMOYXMLiFPdtz7nA6LOAINl+
pHQpPPpsg+MWxjrwpa+uvNk3oW42jviu8Dncot6JonWKHJUA0oIUeVhYQXegI4KNv6gN74EkVdfc
GJwBdxQzYRF1WQ9shJCnMdoV7HjoBtDirXFH6WSLJ4w6ppODYvuM3F7glYMmgvus6uhcj0sroqDJ
i9Uiw180zJbZ7iNkBQsRoMm4c8X0gFeNQ28QchjisRP4QmsvCXCtrxs3AfiAPMew9pk5kq8UUICU
qMMrlX/tFOgsNM2MfatVs6Bzc/6iqdbtYxgD0KFxN5jVibNUeZkMrQlgYxyqp0kZ4tKiRkMpnwb5
J5laVbfzJh9ldcqElZeUCedk48jKZ9WV7NhX5oRkYjvnsZHvqqzzHrgbEMsmNLjFFY0l9tJ4mkH4
1YlugcVwAhx2uTdz7A6kV+qltxzGG2fA0bCxE2tp8xpOcD+pKXtuC07pz47JeW8HidTsLvIawM0K
yB+M/L6mi7iyk7lU24LYyIEeA6WTVRTbzv0QVSX9Bs+itp/UMRZy+kHV46TmfITOmDbDJsbs2q+g
kdUOOfSWesrR+F3oqRHPi7AoXJk9dwJWH6oPqw664OI5QrIPEnby78w87NObwfC66CJuKoWRDxM/
01Fjeq3LMsEWpcN2nxP7ClDU9jPun8Y8/4op6QC/K7W5K0PV2pR0PBt9YAtI+VNQw9FZkd7eZIfB
daho4UcTehW0hnMXgwt+bBVMZBAu/nCd+joI145sWGGDmPm7cyKkCrtMO5OzmmRVXkHbpX9vwGeB
HzuKB9XI5lcLhhxFjcUxdO+pXjwlpBllV+y25RVmJqK7m0CY3dbQgUAonWFQ5AHChPonlO6TN7TJ
F/An9KNA5un7yq4J6MQO1P+G0FWXq56AxidtlyLYgJ2gkQHxzLtpMxVxOmC1hWVX28mzzxSE/mv1
CV0ne1CXAwdgPEpR5/7OQdj28KZg56wyroLuCgoTi0CRiWHAca/x0/m0XU9zzXGDq9fIyQA2j3pU
DRLvJtE6WFtZwO5RSu1+Qn2OwQUlkv+Apjw6WDqGxqPzASty4gDk3vJ7IAkBWN4i2Bk9d2mzRagt
TFmnxbXIK+t3iSagOvoAI3MY5Y14JNnDkOspLCSW0UK1yV6gVr+yvTFv974VzP060/Q2txNJOmKP
6m66Ut7YYVsZQ3Pc5KlT/czCMP4eIGS8t5U/AnobNZPpkTRDke9hP3XNSuUiFIhtuu42Ji8iOCQ6
TeMjWgfO1Ijs2qNnlyYQKeTjD2MRew8eaH3OL30/InvJeyjT5tz/jHPJaX1uG9R7mc2VE0Gk82X2
bJdiJlgubIgOUSv0YNo0ujYM07k3/AwvsJHa2ZLmSY27g2Cg0ErkWqEnpuS0HAPIdy7vnHZmUawq
nHZ0O5u+2am+cL53YaWwl1uz/KJmBIUkJoRim9CnRqkBW8Oi92xzO2UORQ68UYwWG+TILqbLCn/g
StAQjbfm5FJmsnuQt6swZ2ndRNTAtgN8po7Vhk79uncRfV+hA2nhldEEgmwtMEFY8Zqx/HoruiHN
voSQRgIw1yPNR7STfr+Ft4vvIFDpSDsu8Kb8wIYchxvKIXZ2kBI13bayevkL9q+OD5WIEGNHbisv
odn36aZDwc/qbpMHwcdmyG+mDtWXgLutt5W5OWdIlLC3baSLlmODaodjKg7G8nIkLuVrjh7iV1dq
o6D159n3eTP1UDLwXlOeCCvzG+z57LPX64nHR+X1yQdFoclRvkiz6VQLtYToUIR/LlhbJxRvZeQB
U+wrau4gsMnVcL3xPu+78Vs9I3Y3vCRFgtzM/YWOR2rM0hYxLFz03fcZOjzrYiSDAF8YZ6wFK4DN
ak8mk74xe4sPZEBS92WqZElcYclbQjOEfRlI44CeCrY4FgyFktPYITCCK9USgngHfi60fjiqoWY+
EP11FbGK/7bN0Jp2KgFO/cnAXUKtePK9hOUVwjvFwFx6N3YWYT/oMHDU29mKsFUm0SSnTYgE88iO
0mUASUuU041hO5+73OnYyTI2pwoPabeKrdpIOU8qfVJ97PubpIhcDikQYuTWHdv+x+xO8qsZTYW1
aejKktHV1x6fdUig3YY3PVE9LjDVSGRH+cXkCCkosvhB+z0asG9fcl6ZTviXrXanJTX9kCUBiz3t
e3jg2HnLG7SfXFFp3Ub3PVmhKL67UCYb2kEehfmAmseGK1X6zYD3Ua9BVk7urqLH+62IGjUCnzHG
0181FxNuQ3SZ3MxhlxEloI5e10DM/6ojfxjqIiOJxpO5uNTkiPySZpRQBc4FvZM+wJsAmruWv8MW
0yk2NORrcAqG8HPl0NEh1SWh3FfkMBoow4gWoUsHF/AHpfHOu6l1VHSfaGVbnOFLHQZfzG4U88aK
Z/uI1yjOcdrUUbH6yx+knArOdhu0NckFfQUfbjiferr7y6yoWFQUCDeRG6hHenXtfSGTeDlAIcMS
OJMf/ppnzIyil7h/VWMFHGsFYkUDdSu1kCpXu78wT7a+cINsWyorkmvB5nkSKSE8hwQN8/ROLNQr
eUbWkqvGv+IKQBVL5tA/krFMEQJ3kVW7RpM0QZpyELnsxqEd5WHswuxyRmP3YwrS6ehRONj813/+
z//7n9/jf4dP5c3/jwT9T9HlN2VM5ev//tdrEUM2vW8O87YtfPMs63DgTOOy1nH1wd2BdAkkLeU8
/+LtUV6LTQKVZyNqRGHie2cRgGEyaSKDuD0ZFs1VKIzPRtfqK+4Z4+ntkZYMrRfBp6wTqM5tIbn7
OLzQly9zSKKwhKlFpKw24oth7qw9m+mwtg1yIZxc/tRqAHBOwMZF43S/3x58eYyzwZff0HRtol4V
XemXg9dRH6b48MmOKHRyrERMXiWojl0TtjgE7T6CwZNm27cH/ePd0vWj88dwAkGd5Z/9gvNUDW3k
oHqbm676KiRg7KKqjWtw+PFHMxV5MN+xpSfh+5BfdvYz0iwbW/INMJhVVbMrXL/YYFVtN2NAqtJH
n8o2qamYjmtDJlTiLOTLDqy+goEPbNJVd9pPsk+jrJ/tvM+vPj4Qd0mbFHqT1yjOQtkyUzkIm6AF
wMltViMVgWuLVXVHDxx35ttj/REAx8PYHiGQPjl7Hlbdl98HDlsCV3LfXrvQRmFJT9YqlSUNC1TC
KwIx+o9O7mU8f/m5WFcsvHIvx0uqNgR0xngaNf4e5qOxtbs5v/3wU5Hrafk0KQSlDfvsp8rrcGY3
9zhwEke2DsrE32EYhYzbCuAnclDv5CL++cGD1nbx9vqWS0fofIqbBj7YXKDBy0TXrC1H0cytwRPZ
gzd//fCj4a60HL53l3don/1g/VIayGPiJuYiU/dJ1dFwcCv7uQVQuEevGn10nXRtks/R8lEeYIJZ
y6P/YyswyANgg0RFZwDjPcxhyYkcCdWa3fu9PMZX3iKfBRF2IJps3DFnvxqMg3YxLgCcgQN6INCF
GUB1Zo13rXsnYPL1oSDRLv/n8+W/fCorwJmCh2iZy3a9MqxYHAMEhNpI7HcWqFcmmGTNYC1Easvq
f/Z7VRYiwzHiUTQ6Bhy6XLCHcEz2kTNAXJvr5OOrFOP5wlbK8XmVZ2svWR9D1vt8igUpyPtxkOHG
JjNs3zbJ89tf4qvv0PIlqBFPuGzYL98hJn+yc1yM4ammLT93YbDVJQH1yRjqf/NQEjul4BUqR54N
FXKkt814ZJUaLDh5kAKOToDtAvCD+05q5J+7NfnOYD3pqyFQJNP25VMhJUd0E4AUhoVTIGYeoObs
Qs7jNOSJC30etEau11oGXZAZXfJp8iUX3n/xaj3h+bbpedI7D2gvubwXeoTzYAVGTQYSbnOKlfog
vCF5Z0H++996eULAvywIsVCC7q9lnh1PRJi3JQ0xuS7mIvpmaDo4q3Yk2qhCZXYtoiy9ibW2L2iO
NZeE4Ylrttx5S6vdOyLFcZ+mtOqfkGUXHvd7tFl099NDEpsUdw3sL+9sWMvMfOvPPft9DAOZaqo8
uU7pV4RFRAc2GIk+IOhiC65drPOpjWENAwp5+zf5+9z51sjWyy8DMgoWl4GRG+CNCB4gy+XetaJw
tq5N1V/4iySAIsFzoKW+FHEeHeoueOeveG3Ssfjze6ll4fKW//0fyzHmITuRqHtw+sGWDGIY4w1y
/yOQ8PqdoZZJ9cfzAlBghiMDVups0lFySTqse/Y6aH84aDT3NGUK2rpwZCsgQm+/3dcGk0uwKEoP
7A/W2ZnHr9LWXvi3tB2L0FyXpl1dGm6i984wZtTibVxn7zyf+dq79KgUcCKxlGudpxn7eKw5RZDB
CcClge1LFgEK7KA6uhzXjxNpX4hRLLUDFzjcVOwUdLjIBNhSGknuDctXFxOq73qDf0bsaorl+7ff
ybI1nP0AmIpN8CketT62kJe/dbG8/hKEFqo4jJVejd7epvW2fXuUV94C25LPgZYNyhLi7LMO5pHu
K9iDdTMJkLo2gBTXsVZ476fd2yO9srSyfJts7BZvXKqzbzcbZI/ajrMf3SF9nKMiOFZ0d9aUUZYW
hCr2fWNGsCB945LkEP3xRZUDNWudoubNqnr2ieUjzs94iJy1b5TGbasE3goxVeUlluvs29uP+srn
7BBxbHNT4MMyzy/QKCTxANeMhVB4SQGQ5NRSp0NNPdcYy4g+e+fdvvIrKnZGfkICuh26eS+/FUJ0
gHk6lPQRrTWnekhh/1Wtd6ktz39nqOWfOvssGco3LY413JzPI5xJ6WkIBgrYjDOXFlDWxB2I0jgC
Ak6o2nawhfWJZCzjnRXi1Sf0LE85aG4cx1xmyz9WPkScOoHOBBEN08WOOicqkgomOq6O8vDhX4/O
BDxy5rDnght9OZQyYMljL+WQOwfizq6rhL4BuuMDrsrUR4fX19Y7i9GrT+crbpXs+abrnT2dI1uT
NZAPRoRhW28NoGKfIJs4ySbGWv7x6wpvkZ9QecqSnIBfPl/LxQkaHK8SsopCacQ5xyWve6sr5J1v
v8rXnouVy/MtmzhYV549VwpGu0R/7KwxnDkEDEEfNjIyajvEh+98IK9t0MsM4PJASQev59lj4dUX
qut4LEKe3HBdeWXvIBNwywNgfQOGcQRyOBv8YuCeNg1PWtf9kSwffZo7k8P5x59csZfRPGdRdZyz
5abJSIVyBziZhO66hw4H1G70m/tuwBT7L0byfXhY6HvYLZbF6B8zg9sbAaX8BZwWLQIFsIeBOrLQ
vZKI9847fm3uu8v9jFQ1+r7e2WbRjBqJVoOcokLue4THSJeN9KqNpodzAhxtHLEmev9iOnK/wH/L
yk2NQr58vtCF8zgBzkZRnIU4bZFh5JEyv092fqhmP3jnxvvqM9I+cm2OWPAsz364Eo+DZ01wm4K4
7G7d2E7WZPDMB4ga6SUuQSInYBV+/JrI2i0XaZXJsU6dPeMMgg59Hej2DK2quV1Mo+gEW9e68hn7
lxNH8fe3v5rXHtNzPb5NvlDFavfyrUJCs4MRjsdaTU5zP86AxnWJnDUhkfTrEHnZZTcY0+Pbg762
HFBXhijqc52znbPlQOjCre0BUgJWmHFTTsa0VpmBQYBu8f7DQ1H3pCZDVXApAp29UVK2F6cZvQPs
v+Ymolp5SVk53WV10L+zI77yVJTJsTkJlzsjZ5yXr7LDvoQpq4EU6wuxS1FW0gvJFPhr7/nth1r+
pbO9F5sfHyXnJ6ox4uxHG0UQNGllNmuJrORKE1o94vUsyOh8e5zlG/9jHMklGKuc4JHOllLPrYs0
AW2L3kX7B+ZKuVdjo8gdlwCnZuXeyx7NQsV2SAiCm/56e/hlxTof3hUKYQmNMkVR6OUL9XTROaEr
mfHCGe7cQMyfUXWDLPX6YldPhfFOxfWVueCSdUqFnBqX9M5X0A5tohultBS9OcR5lJfuUymacB3T
3gdgssRTIoH8/OGHZM0G/yKlFIKLxMuHBH0MtB+t9rr3gdOVUCKuFd3pHTxImCbcKN/5Tf9+a2dv
lU2R79OTDnPQPVu8/WyYaJM2gNW6NP3lRLn7e1nifwkXSyfeKQ2f3YzGCAvTjOkDNVf4JacCqTZv
P/ifb9txlc+JQnLKIln8bLpg5gDfFFMoFcqwbglNzJ5pSZCAigHhAlSC464mDDb26u1h//yoHJdp
yvNjCwHasMzif2yTCr5w7BGqRH4hiWNpsaBMiJk84md54iOM33nKV4czvaXH5Js+m+bL4UAWmliX
EDktDMAv6Hjso87wxY/GiCk7KsHMffj5ljdKzhcmeJNnfDmgpxYqcTk02H8M2pKJzNu7ubPVMXGC
gQDNsn3nCV/5HQl0Y0yXfYRj69lGKes+zklZwvrp580hlhX0eqIdNkYQpIcoMoLjbBjW9dtPuaw8
Lz9iavqs51xxuMVxvXr5lBRoS9pITFUyPVA36ZGQwZQTj2tW1aOK6voxaRvyAzAZvTN//lzll5EV
JwPu4wr51cuRbchCk64dNkz4pVtaz+5RS8+6hPNTvtMyfOXboYJrSqpylHJZBF8OZQRWUkW2jcSh
gtmox2ne4q1G7DxXd2VAkvfb7/TVJ+MXpK6Eus52znaVNHcjY46RnmBxLnYlJ0hk/oGxA52TvfMS
X/v5TAo8vvJpOwn37CNNrBGPR77wY2YMgL02wq0NdwfCt/xK49faAzRaYhJG451T3bKovPxuOF8x
pOdzjOSNnn2s6TCRTJTrFgsI9SWDlKJdTOHjnSnx5w/H/YPyMd8lS80fc7A3YZJg/G7XTZOA1MEU
sAFCU+0gdUIcIhnmnddpLl/C+WO5y+WMzpPF6fhsOmhRAUluZUvTqbavkowbZJQUhJrZso5JbQn0
XlQNZgEl8kNd56BKY7/dtn0owXoM9ScBVO3+7c/pz99Ywe+zKOXReWYHOfucUF6HWPD4jZs8gw7R
s8h+C9N23MMJUg9tixPzkIy4CzfouBFZvj36Kz+Bzz2TUx//wbdxtsz7rhrx5dY09pv5Rwj+mMYL
IdMTliaWwN3bg/15TmIVMmnTMm8caZ23n5dQXICIpFMIpN0HArmA7LjzcAhyInMprLnHMsyBSXZt
m2wdpAgfrwe7TCLG569QANnP5lNGiVQAeOrWXpo8ciFqPpHQHgCSTe3btx/1zwnESBzIsJCyd/O8
L9ekriaaL3XQ21hjgeO4jtp9TLvznQ/6lVE4gXHBXI4G9CTOfr3a8MFoi4AXOvvYfgn/ORkWqNS3
n+XPBc9dSpDL02Bv4XN5+SwlzFpI0iN41gXnNUWyPyoz+SaHed7/i5EUJzzJzY6q2dlJtgdahntl
INgVMTJ5pqF7yoEPw/uQ2fHtoV75FqmdcwkxoVTTWT//gSKPWBq1sGPIfWxwSXTOzh6t4ZNpUa9f
5bJJv+QTvr3G7euHZlAfryRDn0MyZCFQUHQ6z+Y9gF7qOzkyKsILi0va4fO2HOBSpmK0t28/62s/
4N+iBf/vn++8IQgDpu/czhrA8dTYpFLMZHjfkxtoh+91JpbX9nKFJR2XJ1qELAKg9NkX6QWEVJkT
bstazvIO3l31UBnKerAM9L2rvvX8TV4W5Ye3K0ZFucaF0qR2dv5jgusZxyy0+/WIlPKCYKVqYw6+
8y/mAQF31AEXPQGN3JfzYJgIhhY2iHYch3BBZwmrVc56TZbfx4tUPAr3SdYPGqtUBF8OZVo4lhFZ
I3tyiSxxgbRuScJzVqEEx/Lxj2OppSwiAjrgztmcs3RDKFAv+3UdNNN+9iFjRzSKd1k//np7pNdW
KxpxbDOLvIrm9MuHUq3M/TkjbaPWVXdsNTfkwkPp//Yor33sbKjSwVsLFdM5W60qGVD6S/Be1h6x
IVD5QUFrpz7Mbdm/s3n+MRQPwamamzAhXyhMzk5JM5ylRnVkuwqnd/fEo0yHeuioMeBC2r79VH/M
q2Uo3pyiSMpJ1z7buQyCvPEVgTtKizw8IH8OQRC10Q2ZbM13v7expCYkdpTvPOErwypOucQL0UVg
mzlfJWll8x1UZGGyBXCqbr8Rm2juszy1nkCueiUQKKf+6DzjwvDPQc8+fgcUTh5G4wzLrsScZhGw
A5Wj3U3x0B/efq2v/IJ08nyeUCKhEX9IkWKuQBbMhHUFePOEYhkyp0ueGwJw+5159sc5b3kqpJO0
a3mXCCZefv0B4pJYjukSzJmNRLOBdrUlAB7kC8a+6i31g3NYeje6zTvT7o+d7mzgs08Hpguyejua
121rDjvugdCLYgerpjkn1QnaerSB5IUDn/DhSxrL+TsT8tVviM2AiU8Hhcr0ywcHsje32ifqRESE
UK1iAdZyE0ZZcRmACEiwaNSQQSYQF+9s8a8PLB24U3TROHG+HFi7JghWkrbo8qX9V6gf9U+LGKI9
Vhh3Uwt33qeEQH58oi49cqqBbH8Iwc7e9lAZvlkE5fK0iPjXlKya/LJri2L4PfeFcfO/nJ1ZktxI
kqav0pLvqMG+iHT1gzt8iZXB8GCSzBcIyQxi33fcaM4xF5vPIjkzdDjEMdEPXdJZrKS5wczU1FT/
pQvqSKKCm1c/rm/li+gKrIhXMNVbCiga8Lrz2Zr5pJcjCjhb5BekCTZJCyoex2Lr5f3jkHRqpJsO
YNJ5743rQi3tCv60SRlKOOqMlXcXBPBWVpZvaUKEVioXHDkMGGcTCpvJ0hMvloUmMuatOf4LU92t
9WcXIoD1+yizYxnEaLQj/CFvkQNpDpbpoeIeOEKFyHp3SYQVIlmnRwI5kwbN7LpAR6pMu0AFdGPm
6tdAGpWPamvR7QJP5F5fpIWtb5HU4lpvit7zHEeHUY7tZIknb1F8Q20PzUpUwfvxpupk++jjrLvp
EGdfWbCFCEe+Ypq0DxTEN81ZJiFbgSVhsqUgMZdWP6i8fEMRcXrsiQl3UPAz15iEt5xjISp/fbpL
i2iKChfVBOr9862C2Z3fpDG7pE3N8QAtHSPGCJafitbOyuW0tCvJ2oG9URkxL8CyDr2eyjeQCKEA
nh9yOS9di6LCSswUUeIsjWarUCwEwmfBXrTnnUNLR/KznHBxA149oh5plTfC73ZfCrvLvhzVlYba
0gcUFREB7rR4Hc9itDNgGYfNl7qtjCzd5UE77nH+Gg/wGtfqoItDWQQQmXTd4Dl5HqfkEiYUzSZ1
W0JK3BEtESbEoAzdSWsNIrv4Fbn9qCtSGqRVcT5UHILWT61E3dZ4Yt5AYtBvCtxTbgeYix96Q/MP
17fh0qljyYiMKpka7a3z8XBOiJrGZGqaVr3G0BWPYQNrLsYh120wjMC8espXxlyaI0+et7I5NZU5
ZKAA8O5nA2F/dBp5OyllHLlj2acZHHp8GBGhzu6vz/KyM8LmdLjaQM8QXODLnk/TyE0MAUaHwBw5
bbhJwjfJ68FR9jHyyQjXoRpGnLP3YWCgRgffUNl7uQzN7PoPWYo3zJsnPLAvmjSzeBpbCj5RQQj+
LbLVJwlDFhmMhtkfKKf1P7K8MaAuIUvf1ZW2Boe7HJvzT4DFyI9yPrWk829QSL45dKOHXVcelW6r
60OMTt5GdfZwk2q31IN+16S1tLs+5cvow7CGwl7WBSZr/tCFsE9dS1zseKvrO2uMvIcY7bvj9VEu
j6gYALQ3L2luCnk+udieRozkBrC0nkHg8THTQu5lPxTl53ePZOlEAfGmJkebJxP4olOkGywVdqKm
7px4Cg697ZQHZerNlUldHk4a6QK4a5uAMS5AZr4ZGlJWh0DzHWTVtSxHPVyWkKXKbG8PIFZCaqBe
Aypdnk76zoBCee/yGKUNcr5NWgsyd2sA4oO7GR71Em/bCpu549DAvK1DcMTv/Z6inMRznncivab5
98y6OK7xn0ImK5hauL5DRWTIeXjcp+BrVjbj5Rk4H0xso99ahEXrBX0vEERW1SBEbddoRfit5sqT
0WPVC2/fygnxKa7eK/WehRCkAvtCTAHsuUh0ZpE2l43G8Ol90nGPrAdsDLutFOhfMsnArahA9hRh
UuxjByRMywrHYyNVu5UweLm0JhcmhCrBLiEAiP322+zz0LGDRlZGd6wk51bqR/8wJpZ3jNNyQmFo
XEvpLg8l49GHhsbCgFRgzsdLkHBEAsgZcdJRnQcqzgNmaIHm+nq7Vmy4XFhLJsioimryLIaIcT4U
ajLDhFZG7xpF1aFq2NXNp9BBs11pm7iFMjwYf2G8Ut35uLGvbKrLz8rYLCrIZp3KypxilYwKeqpD
3rs2VuEPPQyaY0ZBFt0rtT4EstKuZMqXn1XkjTSCSX9sMIza+VxxzBkkM7R6DBFLgrcTDRvkNDA6
lasv18/mW8vzPKmzBMCVq5PWmuh5nQ+VBJVDxd4fXaxjkWnsU/BEm0rHKhWon9b+2aGZ9WSitPMB
VO6I1n9Ec2QjBKLxKMBgd9MnqbnSO728UCyVACyTNIurbI4CRDyqlYERo6LiyZgOIucTbLU+G39e
n7u4imdTh8dliESFEsBFHIQnjuuWoqOu4NcoCEF1l7eAfsrwoOA7CjZNA+AAU8p2ketstE06opt3
/ScsLDRFFzE6xTrEIMSm/+286o6Hdmxss6kNOb4nRWiOcmXItwDmtZWH0OJQ9NOg4BDzQf6eD1VH
GllIrfSuOkkNXmhZoOjboK5RfLa0vl15/CwEQ4rFPLg0kHDivTebWdCxEjKSJSgh9VK2bVUFvjSa
OrcalNVt1yjw1rUxPMASth/rqfKf/ElZ43surTA0VjpENjBuGEHzOaMhqCr5gL+QotyPqoZPTEjl
Lksn9Apxg0XpUpXcJIHfTxbTvlxf3cXhOVcED4P9PH/w6kntBTGBw1WU2ECDUqGhHHfQou3IGNBL
BB8PyLpF5aHAJlay3o23tlkDGsuCFCReh7M1aEygHe1QDa7fpcX3AsfCg+a1xqZvy3blyC5ESC4e
9jKcUKoic1KLr7R2o079gExKjJQGDsrHfgDkjdRNiOqN2hyuf9ql3QzwiM4tnUyF5Ol8ZSNMMWPd
YnuVnTO8mAzgwnBs7qIiXENyLEUjURwR6RJYr/lObloZ48gQrGOsFWp+E2Q2cksYoWE8cH1OItTO
4hE1Cu5tOK8wbOeUVysZu8LPueHyUrPvMEc1dl6ODFHeNtOpMRC9Rm7L2V0fdOFDcnGLeoxAVqhv
6ITfIhA6p1bvxwjqmX7RYyKGV5BbaMIkqKoR/1oJC2+IuPkc6bEDN4JFIvgH5+s2AjxOM3nEshn0
ca+gd545GP5NmWztp7JTpl3vhU2O7nI6fkeUwUBbHrlVBH9LIUfTUyHtN40cIQca42rxCD67GQ/0
RBV/37dIyU9obfzVyhYGs0i3sUbYxpjTR0nxJW9jVH5n71BqH5rbSA3zBybuJygzq+/mjLJXNPId
0iMHpoM6KztlQV4lltEiyocq5knO+1u/R24RDy3rNtGxUnj3KkKH47UJSNagYCJW+bdVRNivq5Mk
0Xnits4Xu7H8+xyBgq+a2k0rae7ChoFBb8MYBUwAfWQ2VN2X6CwFre6WWmqfkIlJ7xrZyI7mgNDh
9VktHAjRyKIqY5KcXGSzbR3AJ2sZikb4cEdybbtKMwW3UUKDDt6leq9ifrQyv4VIRnJJn5MvSQtN
n62cNqmV5SFJ5qaZmX0MrfAGGwuSsKoHGd80axjDpTn+PtzsQGSJeFJT13An/K6cY2P7CK7JE2aJ
G6fmqurokOJEoxfy7vrHXVpHJDLRDOD1SYl0lmOGSKciN0iRtx8H+WtMteZLKfvlpyROp6frQ4l7
Znbo6bDwQtCBVYHqmc2xVlA98WnRueU4yTuKiJh5t9pPTHYw8RokdZtjAPOzrGlQXB944eMysAV0
k8VUIOWcHwsjQker82rFjRsLHZ5elV5ATf3MW7l7HBpwleaoZCvfdWH/OBR+qPjSdyfGzSbb2wXS
yRZjdl5lc1EgUPKQAgKMNrWKS1M22tb++iwXVhKauCwAI3RbKNCez7JGFsxpJwRMe7SQvipyUz+O
eoSFL628lffl0gcVJG5WkyBOmet8KCmBHpYi+YDsaCOjDtpUvd18tJrMog/SqOpWrWz7qS9gC71/
jlAbNQ0NJjIpQ3z13wJcWFL60Ugi3crzsBBqUEl9KROpQl7NSauVZGbpg7JZKSiKbJlIcD5YZalN
HNJcd7PMsz9r+ZhjLBFiGmHa4biSIy6dDUNchyD0AYvMETcx9n0NFjCKazleVeMDp3R3XWIbqHXx
EKUcIyIBTS91hypAuwKaX0hQHQA/5BpUhxl9liASW6eorHSsDYxC6m5GK/GPlofW/LYcfXBiTaLq
z6mnmS9pZ7Q/s5r61PV1XZo+lUqBoqczyQ85/9T4glpGX5eaa8YpMu1JbUTDQc8T41sSV/KNgen4
LgD559Yjj7SVwZemT70GtJNglF7gFzR1aIfc7DXEwoIs2Y2W5peIXarlKXaA0uq5F99hGGC6PFe7
HVT4NbzX0kbjeYsCg1AV4jI9n31M172SUB0C0allCOE28iYsHP0oIc/x3wgSMIQFep784CJBD5Q4
Ciz0yt20D9BzDOz2kOLxepMWOJ1cX9OlCMgQgJ54wJNZzo6P6mcKMmeR5uJXr/nbnvLJa9YDSd7g
7dLfddg1v39IpBY4P9QYwSWjTXP+IX0jL9AKqybiUt89tXAmd/h2Yl7Dfzt8Kzx0y67P8TIQ2uha
oS4hdJKExM/5gAiMVyZCgZObKGr0BbwGKleepGxiGTunFL/EDTLMw0r0fbs7zi9SyMYaXRwh9kBp
ZHZaBlXGAzruRhRAfTl3h25Q7nrd8L71sMpPiTcG941fo4g9Fpl5bNKof4hxPD6MnSP/ff0DXG5d
skDSBnr60N0u+qodKqeIREhU/jADeJGhEX/PwAs+FFmZfb4+1OUxJQsUYCauVF5F8/RB1egNR1U0
uS1q27shVZ1dgF/trkhr48Xx2nQn92G14Xa1jnU6eLvrw19uZ5GEEiHosJIrzWHnPkxpk3IYqhiI
KGaoNsRI5EWgGkjO1Kq87zqnWlnohd2laAI5QRkMFLo9u+1sWNIdhoWjqwhaRpeY1U5rJWeHTcv0
HQ+k8hCr1sfr07yMxCg4U6W3uWXJNOelY0zKlKEtkSis6jD8lKTqU+3Z+TORUDoqfYDmKI9/1yYZ
XgkXSzuJ4AdWGBQ2b9DZZP0U004niGWsV9E/agbVv5MSsP1xE/srF/sl1t62yVyAVuD3w06aF1br
pq2S3sDgQgMUCqC2j1CYjzEStCsvf2Tz9JsEi1k3UvvhxlL88Tkk73pBbhUv1CaJH9TS8o/XP/zS
YtO0pFoPDIsMYHaocReLMDMglIQTZANMQW3A6Bg3+VsPewvMlRAavskcA9236wMvrTipFNUa+HIg
qNXzGBblmHlFQz+5dVH09xgGqX/i1prc2LWW/j0OlbzPETzYK7Her+zvpSNF+AIhrvI+psR9PrKS
o4/llegmU+9vHodayZmrIn1GF6u5rQLfW4kgS1uMQ8yZMsDi0vk6Hy8FqNtbIfaU0Efb/YAq9ZbU
D6OIwc5XLgaxWrMQTazia9JxJ17NK7p5ihGvcMhEIndoPtKg0BGcb/pP71466jXiTUVdinx4dmZK
RABHu45G3DvTodziV2jdlBmCOYoUF3skN6ki1WGDuygsD2ll3yxsWDI12L/kyDyt5jhgyrllV1Ot
cid/KnDPKssbo+jVxxZrsjvK5e1mUIb8/VGYdIK7XYCV2DuzJTRo+RthmAkF1RpPV13HcgNf6L3c
GZ/sOFQP1z/wG15gvo6gdclfkD0wuHXPt4yGmq0aY+7o0iiNt4g/xzusKsf91Bvmx0Jr878UlJ/d
Ec+U3SDjirirKtk84KEZv4RtgW49ipL61il5FK38tIXdTLudaEsVHzf2eUGSVI4+Zt2Mrplb6lPs
SNON1bXlCehb9t3HFW4nj8ipxn0VfCl4Nf6IsPyREY3U8z2Ol+Fuwj/gviEWHeU46ld2x0Lln+IJ
fSvxCtap/s/iGYTwYrK0bnB7I6+R1in6PnFDZHa+1rImWXtLwif11kQl40cP9t/f5n4m36PNjBLB
ypdaiDOcQEWmcUdTFhDR+SKmEcXhIKf+b3S4VOKuF/v7FoXnO9Fpn3aouWi3I3ZrRxOPZATPnexH
O45FuMvRKnNLS8oewMXqh9Aq0vu46jHha2PJWNnaC/kNUZBECk1K0SwQf/7727YrLfhe8uBGXj5Q
op/08E4d8/SOu9L5C2l35HVz1N75lNlYbORm9P68/qEWTrQgD9AsAG2vEZHPf4GBWB+OkTKHKzSw
9vOxy77F16D7ZCY2zZuuQXh7h1uf/f57AMYVQwraIsCV2T0QNaXa0bHHq09qC+xGK2yiX4NKk6BQ
q8AfMHq3UvXm3ZOlP67o0K1AsWnzR6/hKZhjhb3s4jhUFX/50hgcI7qe5cHGKyDc+DVuUbc43Yzv
rixSTSRsUzkhiHHczr8yIEQdW6SMylAVFyU+OA5OLVpcJrCYPWk64liv5WvBQsTFWRwDZSaUXOnR
k/bMLnnonyqU6Rj9+txE9U7x+hiLwba4c7rxuwYGaR/J7dPgxN1hQGdlSwO4PV3/4JfxivIEBDvu
eVAnyOGdz1vXoqkPqNS6IM3UzxSLDNh0BgJOdYaW9/WxFqIPuBaZNFagMGjuzo584PDekScOy6T2
dX6XEqAyV0sC66veVnX1kE7jaO8dvRp1fOEhOW5rDw1uPGvSfI3OfZkLAAax3ghd5LfoYp5PvA81
pE0gY2DNTljZ1KUSHCYsc1ZO72WUOx9G/Plv8aPpC7gltta6wNtsH2dSu72rC5wN8PSovzlRp++v
f+SlATmwVI7ADdAQm+2pJjJbY0jjDi86KJN2jmMQVqaQqHBA3HjAbVYy5KXvCGJeLCcFBdTszieI
yaYCIKHuXK2r/Id8qrMX1RjWrvzLMEypArUMDekmskRl9hnBzDl9lrYdVgJlvYeMGZsbBwuaJzpV
1dNkON5TGUvaQ174qWt2sv50/asuHBPGJrshQTUE3uR8lpQ2Ar2PGD9I68zFewun8aauH8ZpLHfX
h7rM/Kl6aUA+CERkTnP2A2LWrTpBonGxdYqxSCki6XOUqtatryhYe9OOxwkkU71XXgbxWtXtUrRP
1NwoDaE/RL/qoh1QSlgN+GrDREPMLbY4gnh3Vl/Hd5ncmCXCRyjWvlkqfgnwSt56etH+2ZTtjzRo
tJc6nJJdXAQDAoOddU+PqHm+/nGW9gFkXCCzgl8K2/x8HfJg0LEUSjta2W1BRRuRoWfJzIPDKBWa
hm+0baF31/VIGEWafELU3VhJPpf2O3kAKqkEMZ5Js1/g2ZnuVQ6/oDdwYN0EXgpgN7Lrlerv0jGG
4wn0H74pfPpZeIqx1utUXOZcSZK7T2UuxzhNYsI6HpxpKvcdbeOb6592cWIUzsw3jsZl1z6sdZwE
Mg4yF/NneVC9R83kkXJ9lKWDhEAIGkwEDRg+s3ABnTvL84B4mCWNvGskz3LDtMMcLJfej9+haAEq
nooJWnM838/3ihcGRNvAQjCjs6ND3veOawZysPN8p1jJlZZmhXAQNRJKUQw62xRtruRJqDmtC6IU
pde2bXZqoGJsHgRrFZmljWER14XIokoBav4Bm6ayC4P4PmJwdqfKTeRi/J1h9hyZwuWifzfQn6wA
rJfAqQC+n9+TNDayosWPyPUgEaH1nVaHaih9V8HGbX99byxEPlUmyQZjwQOFJPB8wQBAaRH1tM5t
LBvJWW9ytn4mRYBHuvqo+g6PBEkHrtnH3sqhXnhRokxEyAOLJOpPc8HqQAXfRBuodXUpqD9l8WiF
Lqac1kYJAeYdy8JRviIzjQO2jIfauA16yqm8QvVMGKxjSsVubnEr4wY7+gVkRPf6p1nYYAK/SoWT
qq7QLTn/NPloFzXNtN7VcTo4TGXytcAeCL1wcyXALkSBs4Fmcaf2eML3AWjKCdzA4KIigmWJ1hj1
SrXv8lXDExRuI2kDOCg6EucTajHg7luJbaxOk3xwuq7i5atIu0pHSdCWM/lRQk9wZdCl2w0upUln
gPcUlLvZDlNpC7RajVFpG5lBvp2kESNgDc3Qrd1n6nepSGV0LORGcyNemj1WL5r+MdOK4rkoRxSp
iRxtTBbl+XcRz84DJ2b4fH2llz4MKHrRdSOi6HMBnhg7QlMvUE6JFMl8STBl3WlhK+382KG0Eg2W
i5m2uRKVlwYVOEC6qtRvLhQ5UdXHf9XyOtdmMx+jIP8rAea0a7AnvcE8DL9XD/rn9YmKmHj++KEz
wS1gEF4UQvRsp3lRPcG2kcg0HD/7aubdlxiBzENYNNm91HTeTahYSGWNVX4Xe/Hr9cEXujVkxxxH
8I/CB2VOri3s3msUU9yvUApqN62r/DEcLd/ZjPloHMK8SbapJ/f7IVSK/lglwIX6OgPsShN9jeG0
ENPFG4x+DZBXgck8Pwz4XCZ+lyiseVonN4TY4bH31W+NVY235lDWh+uTX4qzaHNg/SIyPCBQs+Fi
nBOlEu+JaTKanzj9wF9u0sLYGX2JLzsOpuGdj0Tc42QUzsp1sjRVm7oPLW0aRmQp52NPmhzlWGo3
rlKOzsEJZJyiDXRONo5Tpbuq7Fc6J2Iu812GFjCXibhaYP6cjxenRaA4LeORmg67JMXzWDKrfB8b
VrvyRlj6rJBpKfsCg+f/meUbUTaNcYqZqhtaah/uatvAh45iKPZddX3kodK8ovqMhykwbfXz9SVd
OMCCxyhAvYAUL31aVD+PU5+x20wy963UCAcy7IMfbP7bcqtnUXM7mKW9uz7swhkGvEPTk+AhKgiz
1QyMMuFoVzBg/dDMjrEs91iWSdQQQk8angdL68tDp0raaQTLjq5Cra+9WBa+OmgQisCmaMoh432+
wCZmfvYkebUr2U28d8bkZBUd9taT2u7lwiluEN8P3JrLe+UULewscBEC4kqURyNoVvT2Qqty+iZp
XCkK7b/wptUPyagWNKmyNSlDdXGS0GRJAVAUhvZ0PslMnmxvkvHd6QfL+F5hYHxLZ0o9VF3S3UxN
G7iBbwZbSwmzP1ssEU3IEMA0JlnHAym2vc7fQE/ob7ph0NzMB45IYM1QdwZ5Xn8pCy3AMykzP/Te
FGoIrk/dXyls7p7vOfW3bRKWW8KEYW8oSuG6F5nlMRjDNW+NxVmimyiKf7BY57hM2w6wtK37Bj8q
KX+Rhv42QZVthGKqVht666OEb+UwPVBzLVcePwthCfQSTx9CE9Dl+UZWcTcMKqtu3Aa7qq9EzlOp
5X4N+BV0ghGon66fm4UsiwqY4HaIeH8hOdKWkR2QRzauWRe8ouErtuomzdb0U5a2KAAi5gWPDbW0
2Ra1ytrrskBqXLlsMdjI4jTEQK6ox9vCxt3z+pyWYgGQWnGLofBJl/p8j+L6GhlJN/Gyk/TxU2Xr
VfZxajwo5W1faw899agRy6Omw9uS1/Wuj7Hou/4TFggz4C4QUqBzicA4Rc3z3yDhtdB1mgK/UjHK
AWF/lGPRiyhq796cMvAula9Vf6ISoqcPVjCqwhK881EMaZQfcTHGr0qY9j+u/6iF0EyOSzuIxB2s
4zxABbWTlImGizFQy/4+jbCv7hqj2ad+Nu7CqlaDDWo6a8JlC6PCJxboJYfcin7U+ZcI1NjBe1Iq
3a6ozc8OHDM8B0tPP8mFqo8bmibOXRy0+fsnS98YyCoFLI07d3bdVnbVgVtFF7uLbLnexrCF7uOc
Bs7WwQllh7Y0UA1uqpXjuzRbIQcI7JnyIFfS+Ww1OVQC05vwK88M57NRqgMPCd2LoAVUfrGXm6zd
m4M/rAz7VnacZRegTsihRK8Vm8bZK0bOlCq2VQlUfszZetCUGk/6TnOS7yM19OfIqbR4k0DzPraj
npkbJaaj4Hp9VKog3QOMZm2kcV0F1W9UGaEtoGHWYE22mXLJf72+DxeCwdvbUTS/WZp5JqQYcdAX
To/QVZWpOBDriROOT6aGMkeKbWNbrQWEpQEJ47QZeVgTWmc3Mwi2gqI6ylqyVYD1J41O7qqkCG/T
BkGE7fXZLewADhd1CrEF2PKzHdAOdm0HXPeu50XG57oyP+XFlD7YOAq7Q9kV+7D01zKAhUsDnTsy
vbfqNxv+fNeNNCr1uLBKd8wl7GGipLbwE5cT9GfNsv9cOv1/owwOJRkauXgoiFLA+Yi4I+tT06QV
haygj+FPRFNzDOyBJm4cOuilTYoUPFi+3qe3/VTqUrTJKlX9dv1bLywsLG8Esulzi5x69q1Dug9e
WpWlq6QAjEer0jaSbxHHAgzt9tfHWvrGyPHQBEf/hBRvtomchIIAx7l0g6jqnn0lGT/FcpduGNo+
ZFMRrFTyFvYR1El8IlBcIg2Yq9BaOqUOMCi8CBOl/IjcH06hgxwFA/KWTfShLDwyPLvr1sg3CxmB
UKyBaEgijQ7Z7PbUEiUy1JrWWAj6ZhegCeEqNo/j619zYeWQlqR8TW9BQ850Fp5D2QktJy5qN4nb
HIq5Pt5GuL5vAycu3/8h6XzRRCCnEmPOJjTlY5N2Wtu4TmaU5caPAXbFuW8/8wVe4RRZexgO/u7d
83OwdoSmRX8R1bPZ/ABMy7lqo8TsZdX01I243CIVKoEFVKKV2L+wMZEIEUpZ/1zts6HsOEbOvyxI
4dom+NmnabVTIlm+hwJkPWe5ukYGXhqPbgPPO5FFUDk/P/ptklUVkteNWw661ey4WKPpyDd27kip
1NNQt8ZafLskhNF8gHwG8Ri2FC3S2RwhRoZJN3YU6dQEuYPeQuRh31MHT6NN2Cl55Ja1rH1SQmuK
b5SOou7eH8vm4HcyiaZeyp6GWFduqN8rY7Cqgy8b0avtGdW4T9GwJB/oqyj9OHEehWCE5j35deb/
HTRFgx2c5OTgNyf7c5Lbabp1vEz1D3ZCI3Albbw485wEbnCQRODMqT7PoipPt6E1woppgnv5GHFF
uYNWyZuk0KdjZHQ/+A6frm/UyyEh5FOWEOpucFHmiijBBAIyznLDLaPa7u4AJfF80xO86zfUCKpp
L8WkObctUJ61zPAi0tA9pffC05UbhEbaLHrXES534+gbbh2hMbHzhdN96LEB3nsWxTgEUt4DNNrx
wDjfsLXt4aFQYkODskk/bkakxLe9lGj342Cn369/zovDwVgwXkAkCjKvMxdXQacjs1r02d1I87yD
rRXWl6rSnlop8HZ52nINvns8kWmCAea9KFOqPZ+baqUVppZ8QwpKqdRuStNzfgZB2GG+nbCFT46W
oXtwfdCL57HA4NLap/sMQvai0oFRdaVgDsWgso82uhzV7lREqVtVYeuOwHW2Bl5DH1RfW3OIEVvi
LM1lZJgogo/GhkM5+Hy6OQ7DbR1GplsHpfSp8wGqHSOkM7aqX6yaUb6lavPRWEvkTEmt2J+zj1ur
bSLjBw/txEGXdVM3gX5fYlDeb8g6oo+yDclx46m+yvO8VJG5NoJI+qDkhv2MmUz6Uy1TpA8YMdVc
ODKTAHlmbXATRxVpr4N12IMcBwoyFV4w3LYRpKmN2sjAJS2vyaONLCHEt2X9or/MPB6/Xl/Fy8oz
DQ/ZBO5D3UxAy2ZvVD0wSNjwSHMLP5TvoQqo/cYZjDTnZ1ZRtekHuzV2PO2Ku9ao0Mq0RqOKNtIQ
Wg2+JJqVHq//osvqkvhFggpPNYun6rypLtd6UFGezJEN08N+x6LG9T7U/EnaocKo0vCYJt4kWQ0y
YYM/fPKq895BHtLHPm87RbJZbyu82quNDAY+25iIcufuNMi6vA+hIcTbsI6ip6yUEzTTNXP8Sr3b
KDYNavXxLsfk5GVULVSwkljHHQOD5uYmnHonxGbAUCD3QNT/cX3Olzsa4Q4k1OGvIslCJfp8R49J
CeNqzAoX9p+5HXM1OVZpA95h6tc6XZexCQYS7RyeQrTyLzirZQUvxEeRxFXtqv0adLoJgctUMOZB
228j8xhciROLO4wuF28EkSogyHI+OTzp/FSgYF21ifodNzwY2aSKdyRGcDq7rHKl0pY3QTQZuwkA
xzEbPW8bWHn4D+Drf5x5zddv3vM/8mKsQvTeZ//4Xx+K1+zUVK+vzcO34j/Fv/p//6fn/+J/PYQ/
qrzOfzbz/9XZv8Tf/2t891vz7ewfdlkTNuPH9rUan18xnG7eBvBfc/G//P/9w/94fftbXsbi9d9/
/MjbrBF/mx/m2R+//ujm73//QY//tw0n/v5ff/j4LeXfe8zb7jVJXqXtt+R//c+/8yx8vfi3X7/V
jfiL1H+J7AOEAikrwY4cq399+xPD/pd4iaBFJ1TH33T+s7xqgn//ISn2v3jrggalhSL8a8WFVyM1
IP5MVf/FQUY9Cpg7kjg8vP/4P9/h6Z8w+88S8V1+/fN/ZG36lEPqr//9x/lBAXNKhBJmx4J9wtt6
vpdy24K36hfeMyIVmOOa8ucgf9dL4dcQzJNfDBmfUsH5dpWqNhkDffCetVDeRcWXxgl3uvNN8V+a
bs2kZnY2/hkMZLaQJ6bLSr5wPpgXOr3IyaRnUhKk6R+dcjcALlU2VrhN9WN2UK2V43ie6v0aETg+
MZ/lxZTjfEQ5apRCz3Xpuf2Z/5V/0k8Bqm9rg5wHmX8GeVMqw0+K/HtOjAcY3NtaZnjPRWRvOgug
oV9tdSPaT6sInoX58EIGygD+ROCfZvPxSCt9oFHecyNnW0n/VCRfzKJAyK7emKGy8vHOk9W3eVG+
pjNNGilQmrPL0qqGvMjLJjyhvr8zqw9atQbCnW9wQYMUqAqBauI/5sjCvokD1BBH/1R48r2tPspk
dVLb7347/gvH6Dx3o8Q/G2X2xNBL1e5Gf/JPHlhtaWNqn70P5r6zUTxbAwjNP5kYilxYkA8AIrFC
5/tNqf3Wsx0/ONVFV23jeF8aq5aIs8LnP/OxqCGC0BZMUlM9HwRpakAvRRqcqr/t2B0HSI37KrsZ
vuc36nf4aIArKJmon3tuuGDTr2nwzrf72xxBK1B2BUBwoVarFlqWNWoenLrk06iXJxpHx1yJf/Rl
sbJwM8zyr5n+NtQsYNRNGFlKXwYnp9tMwcZ6lvfph3Kv3g8P6Qo+enHlfhtqtnJ11RmYJDMU5mQ3
FfrbfrMmLzg/vHw4CtVCLo0yPUdqtm4YeCotNTVmI/sbezTucD7cRXa6bRTlGOCDfn3bXx4usT4C
w0gAFLil821S14ZWjJrqn4YA+3CH4Eo96H06d2KF4PlSioQVBirUmVcp2mAC1VIRI/Ig/impx8mI
PoV9v70+lcvFAZNDvg5nBugQ+NPzqUR2Bm8hUINT2RjRi67AMA0sT1ozdF0cBiaCqNHTiJxfhvIw
VlphG8HJTkO6jyWm71Y+rMxlaVlolInUgsbgBdSTjlTUdWA7OTfVrk0egyREZjw6vPuLUWRAzpK6
JvgLeXZRoGpoTobRhycl2SqdUHnW8aO8PsasRPW2+GeDzJalKdNicGwGcR8+vGhHVd84n7sPOHlv
/eP356dpO7qyy1vrVr+rhk1+Uu/Gzcfrv2FhyUB8CDcAlOIccq/znQHZPMeNrQ5Pmi/5SJXlj362
JnK4Nsbs3AZ1AltRLlkxPTnaI+2tfgUbtzaCdj6LMRqlhsJbeOobu9oFRus2VbXGzF8eBIl22ge4
vM2pkX3d5b2dtuEpi6ujeDsG2cpjdm2E2UXbDFGeDmPHCAS4Wva3QbbyoWb1iV9bTijA/5rEPCex
WifqwyE8VXv1MOyBY7rh5iXd2m746lFEeA4/Pf2wDr37SNXrey9vvGd7q6/gwxfnCVMJZQVAP9Sg
zpfLCPquqeQpPLVxe+NPIPSkNSuPlSHmABc/BJMdhGN4cj7YdnioM2l//eDMCg+/viSsNlTVBOzw
Da75GzmG8rkVebhcnNzviYvmxbHY1weEvx6MR+/F2v34enu0XNbRfE4e4r16zPfVIdiNm7+v/47F
if72M2b3bpBGtR/iXn+yzVPWijR2zTv7re/9/2palzOdbctEQZ84i63wNG69g3c7vtbxrjS3U7Px
d9bW3Ixutkt2xQF7xxjqu73JP0D+WgmWi/ME/Qow4C1zm81zaiIpHHojPPlmeUBnMP0mAQl4vf4x
xV9yMVPwq6Lzq6N6Jn7Eb2vaFG1AHm+GpzB/RNpjm0h3Y6ttc1w5rw+0OJvfBpolZkomOX3e8Unt
MdxqdrFJV4dY3KDYewOf4f+Eevf5ZAaUZzBtCqLTw/f0Ntkrd8pnf9h0R2tXutNW26Zutk229q69
Q7Zl227azcf+GNzKd8f/xh0j2MSCkQNgdf5sbcEnGcGURic9rx+1KH1E0G13/Xu+wT7PV86myQoo
m4+KAcocZGbmbThFVlyf/KyzXutJ6k5KNIB6zjWt7reG3g9fu9KYfhb0m7+MYEe/1bGWfCr0Lnow
tUF9Ri41vK200fc31Shp2SaPOu+HPWCMiPVvnuqwcpryofUi+efgK+OPzkxlaPBFEoAPMjwhNqho
ExBb4sImqDop3SRqrb8kpZpTGEyk7KOZGfKDanr8s4FbOhTBdMjLTZwUdrwp5VEftngjDvXGCZXs
0asGOFMNtN3/Td2ZJbeNpXt+K3cDyMY8PDZAUpRkWbJM2mm/IOy0jRk4GA6mFfU+emP9g+yKMkFe
MXwjbsTtinooZ0b5EGf8hv/wPGNt8uC2iq358+iOxnbsrKzy3bxxOl8fEJ3H9gng5sbM4jqnTjxa
od/BQih8eFrV35OrjkizLjI+flooiDC6Y3vNgPqsPkFRmGos3RnIHRYAmtXxmRw7wUB78A6y9SJv
09lp1T5AwhKJ3+ayP8gpm2A/x61IfXyGoZfIunXNm3loMhmEUyg/vL4tzjIG6PUUp4BVcKCRklld
GkVpijJJ0v69boVvJ/FcmdYPDyTXEL/ldfrTV42mFOnJAoxbooN1J25OEkAqY6QymOo7WucrzZXr
yVwipZNdTlufc8ROJ1fAvXw1waowdarTZnIA6s6OmbpcfLLdwfhWTWGHebFZqs+K0Sj90pBsNN/O
LeeuSeP0R5Fk0ZNEkZn6TYeds18qU94cZdS3aZDQlf0QdiG5L/DN6lvo6sUTrvPiRydt9ZvezvLz
VOgDqkdhbyRYI4/tGBTSFfVWnWUp/DK1sme79qzaR4NDg5KqjdF9ZOnFOzfzxqMbuwYQz7ROSt+K
DTSxFDqipQ9fuXxAWQBR6LygZXszJiTmPpD+5Cpn/3zyqEXa5HKL48dSYzy9Dx2lhtKHL/FBccX0
oLrC9FUNpVwZ5ciwJUPefbadVrmj94ezQhgZz1EZ/RMN9YAqkH1NWPOlSn+6lmQXUHZIlSCTQV5Y
/RxRebKuq+yQqShr1IUG1icM3b0yqWJbdVp0jxZ8Fiz8uveNEI4vJ6M6AkGvETc1Zbtta7d/21gh
MIFWYIZR5cp7T0TxzqM7S2FwcN6HYb5Dq716AEoIonistV0+WdMdd2S1aQc5P/S5423iwQRSlXbG
tVt5yZJOv3EB0xFu0i2Gfbompg+dGjVep6kHzwFH6HuV2f3o3T7KfFFp+n1SKeanQvTzraE1ykDb
qzPfDcaU9vsG2NtjRPp9KN2p+YIl7/Q0Z2X8gZdOO7STMDDRijQAtlM1iKeuKHinJ4IUrP1EX2mH
KR3qd0jbEFk6hcwebGxr6MnUL5hOL3K/Q5kd/45hbjs+BZnke1/FkQhsuoVqECt1nT8qdtbDGqXD
ntPYnqPvIqy8j0qWek9xK+3MV1MgoX5fONnfep/U/0yjEg6+JoT6AbsX9f2gpN2Dnklp+r3tKZsw
zxzzGhXlvMjDrbsARxbP5BdA++lG6tswF+OYeofMxjYOeHG7RQEnB9dUe8qDbBzzkUhJuS/omTy0
Bu+AaAvv4+s37VlAg7ATyBXgJBTwQPOvYsQ5M0UozT47tDL19jxX1gbtRufp9VFWVDdCUVq4KB3o
9A8oZZzlYGqkJYqVFOUhxHTQh4Vlv4EO0tOOVPcZHx0U3raYIvsm1BPUsOdufByKsKSHh9KyHw/W
U8u5273+qy58O9CWBSWA5tFSNDhdgKqLYqtARv5QDq67a7qKztRcXOP8n8dzixQnZB8Q3lSTGel0
mCJDud7WRHXAb6q9j201fOtizLKH5/Q2Av/7vqvq4g1ub+Z2gBHlz0pibIvIKgKJX8t2kt3o41Na
BiPQBn8IMX2G0LHow2bPbgvUWA5jscfnzNrLtoz3vdILtHHrGlXxrA1m4IRbIo0EXQPjmvX3Eu+e
XBTLt/FKA3uia8RVcfptkRshFdLW1QER4GjT2g5EE1OlwJxZ8c3rq7Xcq+uhmDxKeuwiehqre7eb
2aZmPVeHBRN3j06+vXWE6vljalDUzksnKPo8O3ha6AWCvuHt68OfbZYF57mYcS/Kb/QgVlG5jbBB
ONmdOBCYKsFoj+FbFWXpK22pFwH69VfS3liiERui0posKESitvjD1wcxY5Y5IOSa+NnczdustuMb
vUi63SLq8RwVoc2rrj00RqoFyCEoez3Pp7tCToUvxky7yxFO8+cscX4kipcG2VyPPraKFMfzokjw
9ot0rHKgW74+T8uKrz4Ar2KUjExcQNDRXO0IBfkjpUz6+uCNcg40qzHhNnpRYLXW+05A0tGV7sqk
nfU5SObJ5n8Ou2imnm7C2MBlyLPm+oASD4DzRAv3bjcD9tdG5kiBME8kS7qb5dqV5PbSxyIE/yLP
sDiFr+LUTvd6Parn5gDWXfPdsAM41c7oEcBDEJtMNeX7CkzFlVEvbEXmlqIfzTe+dg08V5vCxA3D
aA6YrXbBNCZhYE6xdSXVPT/apNOkn2iHG0Su9ura0mRkdoLNdYjGNN0sco5dt0T+EKH/eMtg4sQa
Il/G+UL26HT9ZNT2INEs4xCVHC3PS8GiNu2MvEJh49/ooEaLPsSVTbNS/uNJQliPcBwmGVElifZq
o+qRK1V7qJRDmqBNBn/stu2BGKLPsrG74a7z3HstlodGr3dd6Nb+2FvPHdITfojm5Otn5nxBFwod
MoQv+xgdjtMJaIzWTAx7VA4x5NcNYtE/xgQkxeuDLHvx9GACigf8B+IQBwi6daeD5AaQoy5OoyOa
St7W1ivpV3qUbAyAjts+Da/ZzK14McsE41qwQAKIbgysMVcDupPpKqrVOSh02J9xMLiJQlyOUzN+
N4bvLdQyWqpO5SD9pMw03Jz1HUSFK0fl/KMR/OGALvwgykLrQJayFGkmOvIHA73EoNSn+W4iPKEr
gG1gWjnqlVfiYiqNecuS5S3ErrV2ZVEuuH3gE4c4USdtE8+6/qkES/HU6nPa+w0tnWdzmrE4yI3R
mgNFr4Z4Fya5+a3j3f/jciqvMhhasPsYVYBoX23yos7H3oFQe7DHxPPVSFGCOdd+vL6zrLMMzaCZ
jaAa5Tc6wLzNp1tratQG4yezOCah6MnS+4J95abdHgFebQ5gaHW36hRr5k0HUWcIstqZEEtpy4pe
KhA/v0Hq+SvESU0LzDgeo41rDl4eiESn10W6+qjmlbUjQ87+ngvHqXxLCmrcsWZFih/ZoftEQlZ+
FHEzYGTY2I23GfQRfSlrzJ5SEpFHfS4bddPlkyTpVZL+VpcpAnB5FiofSJv1MkiT1vuUmIoBMk5z
RBlUli2KjZLVyrPZzPqxgrNCjQmhWcVv47Dkl4VCRptSTTGlaNPEmHyRed7jpNfpGHAGFTuIRfWc
q/U1sd0L+wy6Iph9EPXA+sjUTqc8NnpkBepOHCPPkrvaU0XgzYaS+yonMUDsvQisEC0mJ03vLODU
uygV2bEOu2ttvfO7C2Y1qKClTwmZYO1NXdWicIQm0qOKVvj9hGmID4qjuXl9i11IlhiGHAUDLPDL
+jouUq1WhfYUpschctJ9najufeTYBfWaNKNKGGb70E3aLaIF8bMmB8dno7V/fIPCkse/CPYVlYgz
+YgqzG1zruzkqHqN90AzezwOiKK+RSbwYCCPeo1lfH55UQBD4AT3Yp4ouDenaywAq2bVPCZHJHiU
jRJH/X7Wl5fIUsedFcXXunHnAAveYfgZkNbJS2kurm4L0nplbBPWcqyKbj+1XR/I1oy2YLrtAJZZ
Tal04PB5KHePtpfvKvS88ZHvdd90qzgYnaR8P4xdextHqJGkJA1X+mDnod7yC7nHyaTI29ZTUppO
LKmGpUdXYwmsxgNOxfABoZ6577J5DMZe1scyuVqWv7DPF6gqSCeS5YXscboYam3ViHa46ZEyVbwf
CDJ3VBOvNfwvPJoQ11zq4GQAxF3r7hRaQaPZuzZgAofSla122o4u6bSzKMreRDIxdqJ3DD/L7ObN
ZMnszorg8pUxkvEDyI0rO35Z8NOYgXzHAbxB+R/MzRo2XGtj3QBzz45J4T2O2fTDdquDHUafQid9
21b919dP+XnIuRgqLcwP8D32WfPepRDiYH+QHQdEIO5xereeFXf+m7KlduXDzpNJ4I+krngWu2Tl
a4nlLgqtomj18mjN3ucsUrsnb3Dyt+lgwvzWWgCsoTHcFp3WbhI3sa/Eexe+k9ohtQB0zyCwr4nf
rnSrJKPTeXRmR70rGsp+QrXrrVNY17CHCISdrSFiiwivAiNZ8AJrE0obi6oU1cHmKDiiYq/2kO2B
s5u+UaVtsRUmAsFBVRrD5xk7SPUmVChD+rVMqy9llafyHq+WvLgZkl4vNmIWBdZLorLea0DinyZN
maOtjUfOzrArtKn1ZGgO2KpU216VsbFVzDJ/a6OZ7W70xla/aP1g/sCFxdr3mmjMOyQo4y9jFnbC
T1SHnHYh33c+zIoy5CwTEWwgiySf8NCd5I0zgP0byIq/uro0aYbIxHwaobl+LZGqSYKJA7otbIjP
OFVAfEYf1RuWQGN6BnYvIUGT4j97ZWoc8FCk9ePlYX1sI3XyS47jJl5wbHcqVqCdb/FprV+bVi99
wxKdHfRD7rxvK6t+cCxpubs4bePeH6UeGg92XRaKb1GC2E+QnVVQ5Cwx5MQ6vHWk1O8iqpuHqlbC
HyTA2UDtHk8qn+Ci/3vWJD2n2cryrcSJZgY/54xFkJQV/0QFMjP4EJdoSatyjtWbDFKrCCL0GGSg
TgMBzdxNMQFmNTg3nkKziVWgJZBq2TQ/NlGmfKoxkuiC0tR6CYCoNjyfRtPkboYq1emuWEZtbei3
oVFMxGiqG0pQ2dYuQ/FxtkKsE6aeBBOz8jy0n5S6okci2lTX/dJTZe+7nsjw4zBgQ2+yGH1cvDib
8iM3dVdtpD7mDuRFTem2FbUo1+9wBr8Py8j7mlDE/Rr28OLhBsUqf1FT2VtLiSA0q0MBiSJDczDZ
SASobhMPRTCKtmZy5I3QCx9TFIgTntMbbz2Cy9J38orclI1Rfspnme66igq1Oo7tlivAuoswtz3M
OHkj85mMaECZVhSMcThPG30Y33L4VPFotxnMUgTVzBJPBSdrgrlokmePlt57XY3TblPac3QXz2Xx
ANRp+pJSQrUDfR4LF9qWnFW/VRwj9SM5abtWK4vvrlWEqT9SUz80XuixjG4Uv+s4eJ9kFjqfhHRr
fKGn/LuUef6mMe0EmHBkVvfISOveRrHb6GvdtdFHWpYKKhuiVJ/QZtcqv22TozmY2Y2W11W+aeBp
cAhMt/jgVKa8r+0pvnFrEUvf1LGEpzahJkVQt2L6AFUyLpmibLaDJsakz4/00r6bvIk+zkhc8zFt
Rf1cZbr6uW4br+HtT5rnGkle7EBbgnR/DnvrweuSpgtSd453wrSVcpt25raZuuyIUFn/VmjJoPhK
GXXiMdFmLfUtoGWMYA/J51Jx7cdoLqOvmDBKzr5iG/ldniXLQnuPfenaf4d0wxtCHkWjCKHM42e6
qOTsszsKf7AjlDKaPLc9SlkaJvch6l62j7XU9K12ve6+H1N97yIuduNOdYw0QBZthh4KTIY0xLe4
cUu01CppfFSNeXhkOdh5EUU3azsqKET7VVQZH1BtHdqNp1aeGyS5LQ/zSJh/yIZZG4K28+Zvo5Zp
j3B88m+R7lUKlgFCvPei3DmoYTt/xYrWpMuGNgfO331+M0VOtI1Mo6REi53oj96y/bZQ3vapd+th
LrjPzLD9ZtOr2JhFRucPNMDHyER9PGBj65VvdK7xoERkNuDHw/quyEycYtQoaWjyudpU+WPUG12g
u5P6Q8dy8YlobXgfhcr0odDq6c4ridZ9ZQhtwknqc5SR4nr6nrrezPTV0gyZcm59UUGXQeLFgGg9
hnli+lFV16pP/JJGG3Nm73HHJTrES6tP35UIr79RhxRnL9audP3E7cyPjYZX7ZXyzXkgCMmXUAFG
OGoTYDBPw7Eu7RRM5Kf6GNptcRe1Fp5hrpuj60UDPc0VbyOHftrLCOOV14OUl2rMaVCEVhm9cmoa
5AFoKZ8O3eBimUVTLo8ZyXUahDy7+9gso20mdSyl1cpxC0qzmEP44zTxpIkhRYtCMQoR5GXbPmJi
i2+Emeq5P1iUmlTk27/w1rX4LbVOvysHLTJ9aqtNdZMXVvfocU07GyZEAisYGsw4oq6cAniC7D/N
SXJUnL08voHjZSvs7zbPAn2kioyMtBa9kzb6hlcKK+eANGad8jQZEYBeEtBVrmCaWap7UmuOui5C
X6aT/W7ozC+FZzRvLa9WoVhVCETWZXKTGou8TlGMaEk7+ZZ4hHNgQyyTdWe8MYee5zOf8r1oHc+H
R6C/hQnT3wgAuDe9TPXtYM7ubTdG4pm6TXRnUl++Eg+eR2RLrcaAkAsza5EKPV3TlFdunDyrOfYz
s5lNlYciGUassrCviUacJxK/D3UW5Hp6pYLZdJrjJGMc3pPBggIHBff1XXrhgwx61LQqqPfRTlh+
xW+IKGhw8VSipngMFfFl6D35GLlochmKYl2p/lz4HgBCsBgWYiH686uNIIDFS4S4qmPTjY6PVJTp
W5mZ37z+PRdGIYJdEiKCWWq+q3pHEqZubfeROMYjT1yXh8ROtvanNAZ7MaxdJJkAwaAHaqyO9qQq
IR3qvv6AQX0WVNJMAtEBunj9W1aKkGjtkbkuYGsKZnSU6BucLs5cIcUz6WH/ofI/b2q/9TH7DZxA
+D/ibRlcBVCs98J6uNXc2bZIwtFmODWwfD0gVAuSrbLlLmesdHuHx9ju9S9cVy6WESnoA5TAeot7
enU7EwiApTGj4YMtvMfOIDI3RPoV/YfvSltdKbmud8Z6LP10MsPUy1vdVPoPffHGtP5J0sPr3/KC
fvr9vl8PsCrD6Br+QNnI9N17fu17Pnp3235z+9UMcET3teA5Dm642jb6LvazjepfIWisSwJkb4tI
LDy4ZT5RiV3tFqgglV3iVH3MMHTRgjCrJsp8E8ZGgcj09k7LBJAygdqeus2qRBeAySYnBkqk5uaW
nMF6zNV2vmZr+SJl/Nu8vPwu7hdiYRqVsCHWFZEmiUMFU9ljWCTj31LrpJ9ZpLIOVOZbWZthUFZG
+AzD06CL43W3XaWHfqS0wyMkWAQDvaZ5rOv+3aC1+ZtuQtFvwnB0k5hZ9vz6Gq72yMtPRbBv6TCh
fAD05nSPzOSXRHX2ePRmPLXlhIPiPJJavj7KatdzlEHk84iQ1MP2QzbjdJTW7A2l6KVznIi13yWF
ggyeaGWQUXbbh/Ygft4jv5imTz/nekVtXf3xP+evnnBeX+XD/k9kuv428Wc81//dyK9fTpit/OGF
16rY3l+ubZkvXCO6ey/6Dz+JrYqj/rVI+dAKwjEIuvmCKfzFbNX0v2h00q0CEb6oALpcV7+Irfyr
F72VBQQLdRPp0j/htb64if37yPCzbA3SEIhXhA0AvK4FYBV6IpOjZBTsBq14Z6kDjgLzHO0Hy7Di
20IbilvyouIgAYjcaVMt5xurgKwnlBkTIbh1d+RvORURdVubeY4gCtCwR5GkYlEBJ8dtqjB5ayOr
+6wPbvm+R6AKix+7+aXn8d+x9frvTSeb7/8BE7v9j50sv33p4DX/f0C31hdA/f/6F435bBu+l//3
/3z7/vs+fPk//NyJuvkXckDaUt+jRwMbjd32i2Gt/kX/AsQzFzpF9hd3t1/7kN27MBIWS05EjAB/
8JD/2oeW9ResR4cWC1EJnQdabP/6YSf3xGV+9WnytKimIre9wJH4y+jdrEXqZW7E1MU8M1DEOG07
IZ13INxaRFNmfV80GjWqlEJMi3LONSGY01jk59BUkrmJaWoALFxFBjr+Tl6bCStwGvjPhW6Kh6Rv
6RYK7Rpn5vJQwK54CQnq1qV0IuNYo+1nIbNt1ov72hwkNTY7Sg9k8beV/zXBvxPWT9+Xn1+Fqg1N
UHoEOj2505tfi/CmNVq+Skti826Q1rQxa3O6AlS+tGwvvriLMRPA09UrJosoSkNKr4GYbYzBjSnc
9YBO76Qs69sQsi9pf9sY21Km4zVO9PJ3//vm+vWF3J1EbmhGs21Pv1DWup2naW0FtdLhkygBuNwW
dGV3fQFmoxoSJwgHV17JMi8tIRK/IBY0xj1jWVKzEAMiH1aQ0LkNKNOOQS2Tkr5y1l4JI5clWn0g
fS+gABgjcTzXob/bacmkFbYZ1PoUF34jDWNn27Hzzm6ycWPqpJyxm4dbz23Gh1C01zC3F7YQG2e5
DwD2k0utFrdM4lRz6XIH/dik93rlUXBmMbtr3mKnQcrLQjIOjxwNPntptpwuJFX50YtSMnBjzudb
0RmqTxWufSPKuNk0CO/vXz8aF5aQtgOSTC50TK6vVUrlKhT3ZeqYQQY9aG9HQ+9Pkz0drW6+pkFy
cSj0kUyHFOvc8zcHeAqNtbCCcaj/yRvh3ERu3r2Lrewao/nSZoFg+qJTAR5wzf4NKdS1jZUwiXgk
bCn3aklgF5H2QNzRHopRHd1gsET8Qc1C7U3dq8WVUPPCcQQvDdSZbiRE+DWuAx86LVX02AJfgIU9
lrdJ4KAte1t3xXiUfetuXCpCV5bywv3DDgVEsgDfl4DodOtU4yTGSGd+q0Sz/Tqi41ugtb+LxkG5
y3Bsu5GNZ+2ETJoff76JIEJxBUAKQaVpdb8WPd2SLnfNQC/1Ga0ead3MOSpfLkjpKzN78SPRgFpq
fJAc1/tVayvuUC00qVB51Uar5/QWsKf2VbS9/QC6EtIy1UVUxYVpXntGLmxgbh8gO9gw4cKzdr9L
UJKKVGGZQRmn+b7VkxT9Xm/xmaziK2u5ApC83AOgdkDsUO6ikLm+71rDczIKR1CWGzfeeHUuqdLP
csdTOpNd5m/yEA9NnNjt90ZRqegMOt8UNb6Wva+AHb9+B/NMPWRBGq79V5CpQW4v5nfE4KGCOIyP
vVNibAyCwJ9FrW5SQNqB6aWf06God4pUv7++ty5ciAsmi+4obSPu/mVRfquUdbKcIzU2TQAOXb0Z
FSu7NzIZ72xzLHeZgfnC6+NdWmSKYNBnlwAR+M7peKKcvd60BjZYNdY7NRG0Y60o2Uaq4l7Zyxeu
KcwmOK9IKS4B3+rT5l5pILgVFCrCHFdNp3cBamjT8N4eZHMbFpa9r51efHdQyX1s+uLPIKQva0v2
BK/MQOuEwuoq2MNMSoXAmy++enJBsyv2nsLEFCjqVN+8PqsXPnUhJQMLh0zBvl3dEEJ0Pbis2Ayw
hFcfJ9NINliLCD8d4naXRya2XZZKid7sXEBa8TX/tOXqW0UPvw+/1tsB56ZEFexDnuxly0YqCijt
9GcQzpdIncIhUCBgufxprbKi2tMg4skQ2zKHE2Pohf3RcSJjU2GmsQ0zO7tSejo9Gr/Gg+fECwPu
CfTVaqvm6J1IFJVpBTc0wJp22DSiZDmH5IsXu9EfbdeX4RYEGY7f9BSgWK1CE1WPQjV1sLFSRUth
cvFmnWf9SybMcNf2qnZveiia2RLMXUycfeVGPH1Sf43O66bpC6T4zAJPkZraAsPstqFFizg2JlA2
ut3eSdVq8FkftG1jtcbT69v20qBLkriU6oEgrwtTgKyVCZnYBqx6Wtzm5UDDvzXTrafO2Q8H/sY7
Z5bDlWU9feJevhSGwaLkRUXRpg59uqxhmqcoyYpmq0Cs9bOksvaJmOxArWeH/iH9WWwO4Z1h5mxc
meQLOwoiNjQOSCOw+tZ0XxmipVaM+C4VkG+CTlGiN53wvEDtHW2r1/M1PO6lT11Ig8SDfDDIvdNP
deIuBaeA4IimShGMSeTcOdZQB2K07Td5lddp0BlK8yyy7por88VPhZKOIDDxKPXA06Fp1RdOiID0
dnKG9N4pa8uPu278IPkR23Qar03tqk78c1lxBuGCWwSYztSc1V63yzIymy0tGW9X0rnaAqufNT+y
ZnGsHBtdFwGWk9qn6cXf49L1ntKQF90IjWkLMMe5FjCugoyfP4mqCFUGSqMUz1YPUAYDL5nntgHZ
NBw5X/isRtQZotTqgs5D5HFsdPsNzrrG1lWRSkmHwdi5Ziyv3Cynb+7P32EQ/lPh89C7Wz9ETlIY
Zp+b7XaUeHd3GIzcZUPkbjT7X/KDJ+qD/3kp4OdQiAMtXSoTJaw1UFUBHoxMRtrB4HK8B3PQq5s+
FN3fr98blzYXxixLPwy69pn1DoLr9Pfsqtt6jVZs9AQsZg7e/KhKzGVHtbxq4n1pBiljWdBC4RdR
BTjdzQvH2EnUutuOTV7ugLmMd9RMh9vBSK8RvS59Gz0X/gM6D/2B1VNeG3hUpJLFyvO63grVKffY
906+GUlvE6E5u3t9Li99Gk46NAb4PBXVt9NPa5upGCrDhn3Z9MNOOha4ddsTQYhz+5XY79J1RNS3
yGCBmKeMcjqUOapUT+K423aVrW9aay4PVetmj7kZ6X5GvB6kWo7QbDeG2ZUS1apd83NjwkxQyfv5
L9onp2PPAgONyQYj7Ra2e9siu7odE10Gk9N3O11R5CGZ2vCfKYnbfZzPnrrvECjZKV1FLwn/7/Cx
i3HXQPDCce/tXF+0Y5E6vjW1rkFX1JncK8/UaUj38wfzTlGWZzdwolZ3d6i3IfAnCNOImGgPnju+
Gek5PnllGT9iqyEf1UQxvsAQLXdGOXr713fFhesUsC8FLwfKIfHrelvkVjpRyAy5u+IMRE8sQ3vb
16lFg0qpkFKN5xbYCyZQ3hfRAMtqpexa3zVT98ZDN/2YWrPx4fXfdD4jPJ7k3UtET7jwct3+lqqY
QtR952RiG0I12wGFdtFTdbq72Rr0z7U6GcdMz9130Eynd1gJ2p9eH/589y5vt82UULsleFiVcnpT
GINXtRQ8LKcOrDrzIDnoxo3eSuWurip3P+dt5GtTU145oqsscdkLaI4u/RmAwUuTbbkzfvtybKhC
x5QKQ0PC2wsLdhgPlmrc1CISP8CF2betPUT3I6IV8dbobf1RS9Th+PoEnN8UnsZeRMMMnVuDEuzp
r0B6TZvxlam2hiKcDabAGidVSx8d7Ptu/ytDLW2nxVIbncjToTjFVdWFDJXNZve1URprG7bA7nxO
o33loF1aV/TYCLtpCMAsXB20IcssIzV6sQV70c4+6khlHhggdPwpdOd/oEQ7fl2PzkiE5kHhev1L
L21qnktuYIBSgPtXL8uI/eCUebHYNlms34d2DMhOjdQgNApcv/RQ2ZPFKvvMVeJ7s9Su4MiWjfPv
xO3nxsLbGzznojhCs+B0ntMQ/nKn52KbSreEjt0PhEexrd/PllrttTz787AQmh8tSEJCh+HWiSpU
nA7gjlJsU7uJ9gn43yBvR0sLOmec75NIg+f/+gSf5xiMuDCXl5sUxNZqeUOE6Yck9CD5UVzaSB7s
hyktHOp0bXifCgrAvYdi5+uDXjqxMAd45uCdIe+9bnX2FaKwep9VW6frwhsjt7KH0Wij3Wh5zTvF
ks5d7WE/CWsBJ8y06rK3dhcP317/FRcOLC+dCzyJ4hKmgKs3r3X10mujrto2Zq99nbS+uEE9otjp
VtNcuRsubCTeZzpA9NYWeOBqlmdVW7ZpU2/7TEbfW90r78pQH4Fqqs3GatO5vrKsl2Z4iTHJa5Ya
D8Jwp1u3zfUqmtyy3lID7tGPrbuwoOybHUILGBOy6Gb/ueYuFduEGtBNa9lhtzGiEAjeH8/yAslC
w4nQeiF9nv4Q/k2v5FZSb7m7vTHIPXD9w2hqGyOsqS2+PtiF3cynoqOMmwS1/jUQbHaBZyGEXW+z
qbMeZFEYT7M9WHsQue+4/KNtryTqlVhgWbvVJWEAc1nQppxaEI+nH2gBPh7QpKvxw621p6G3wg03
d/HP61924RqmrMMYS1pOjXt15WNRqiTWZIktwBg0UTojuwuzZBFwIBwLjIF/56ejzMXN7Mbpf2H7
Ev5yQ9B9QqJz9YmlYTcxdinE20bYvilE0gd93IcjpIFRu8G3GFzw6597YSGJIpZO5oKYIdg/ndS0
Q8umMUKxddF58UW3gKFjZ/iUi/Cb2vZJ5Ee9ov/5VuVoggcCTEht/0Wo6bc4Iu/VGXw15T/hJONt
kXnu226Yy2eBQ/ffr3/fhQuB3YkQgrHs0zPnDEO0mgDqQfyILUcgajjOZVgo95h7F3BWq/JKxHDh
HTUXThFYT6Il+GOn88laOSkI6Harp7EIUpODQTI6OUECMQNNr2p402hNxUPTheN2nqZrIi+XfwDc
NYOSIftomZDf5tbqnZiHjB8g57D83IS5fAP7JfNdlODfCA8BHWt0I1+WTvV32lwzo7003cB3KH7Q
RCVQWY2eyjxVB9m2WyKMGdyzW8d+K2hL970+3nHhFzevr+95grD0NYGfL0AG/sdakMQpqLBZVu5t
3Dlz9kkmcN4dYaqhO3Qo09K47WOJRvWsYOalFOmHSSpJkI7YxdWK2z++/mvOrih+DD1dJHwWJ7pz
wfdsqKVndt4mqYfuoRlTazO5obn781FIE7kGoc2TMa/2WOhl5ZQNNubsTj7v0i6d/bpvrvWmLDbK
yXWrI0qkI1KwCEZixrIaBR0yVZ8jXd+MZVwExdQUt1pjITMVG9H+9Q86H2pB8cPHQgZombnVtSfg
EMcVqOBNs/iBD5yMozvhqDfUiX0l978wFNEeanZLpL3IDZ0eD28sINy4k76pw2iGKa4ksvMNXDq6
YKzMKb1y052dBwr2tH2WnikmOogwnA5n4Rg+JINpbJrJ/qoUSMBbw6KX3js0QIpBuTKRZ4efkeie
Ldk6JRRuoNPhoJpFxuyMOl2XON4kpV2/TdOye1QHq39Qq7a9A/hTxJuwjed93zQYF7++kue1xuVb
WUZIlQDtaN2e/gLsHoWVmFLf9FywbRBpISJjTjiaH+PelSlEmcb4aKazSSesqHv8Yep0IigeNQhP
RtaM12DeywN2uo35QaRUaMQBAaP8ePqDBlHPmZbjB4T+o/nZFSg1NV1UP+lR/jwp7fweFEn3PR5h
Bb0+FReWnlAUvJ8HCpsi4bJWv13ERWu3SlfTh8qrZLobcsPegKvt7lPbUHbp3NpX7p5LU09VgtIE
fRN0vtaRqCdnQ45IvW0oo1EwaTTQMkExN5zePJctjs+WIL0cw0HvNxM9nha4spkrgZqGzY9e1anu
vT4FFw4bvwgkCGrFMCDWTPZJk3pRckNv9GlKb6vaEYFQJ2/LKe+uDHUehy9wGp55lnkx5l6vM9oR
WhOp7rQx6M6hax/326HK+ntIk+WuwBTBR5GrRFpsmDZJ38EYmtr2z5ec6NQj01nQWWcr0Ctq6fSl
MW3k/+PsPHclN5Yt/UQE6M1fklW1TfuWTkv6Q0gtid67JJ/+ftkzmNtkEcXZB5AAAUJ3VCYzI8Os
WMvR2uc60opQj8z00rQk1vNYnGkeHlx3Kom07BkslmJrO7+Z9sWc2rmlhoaZDL5jJe17TWmVl96t
lH+03jBaGHW89jNAETFDcTgpZ4PNB4cc0IIMd6hIU54ztoc8i1KqqSuHnJpY/qKrqBYIZu1+rYS+
/oOkd52ebPHBdYY0h4q0Qz0GlbndrZpLPV88GLfCXFHn5CWPjeTFKJXcChTbaruARhDcDFVdMvbL
/Nx4Bg452HJSD8nMQIzDkuXv++lWJ5kFSsBNVDTn1+yqFpCCoW9X2LfGHhvLjyyn+1o0enRr9WkN
ULf5L95KAgzGiSSD//0GmEXWaSb0t+E8I8mVjVru11osLjCEzidJ3kFsxXQ+xSAwY4STxj6WZHqx
yL3GNUMxVl0c5o2k8+Lsv0MxnRmCLHd+7yujC91EcZ/ywitMYizN+rB0ThfO1pCcqDXef3yeNEiw
QCHC/kDks938hTKfNtHCCy10id4z7iSeiGg7f5zW4qWq+iYYYQ6+UZs+24r7wI7KFOVe3hK6aMzv
by3nBjG1QKotFJBEPTmFNb0oXMkTXo3720QIJGHH8nTBhrt7q9KF1naTmlbItdK/unGr37I2MaHw
aM0wz3EgJ17z3kFjjpBVk7gbCzj8dllK0oN2NmI7nNYcQutIrBcG0OG6a9bm+ta3AFPU9iQZFSxF
+7dgLkDTu0VlhzzGWuCOLvemT5zAFUzhPjZ1uI1EHzgkBCiIK7erWuMuVbQkssI6N96JMYtRtCuM
y+RGsJumWXpi7uhUEtsBBaZZJqsGW3OqrsyrDbkkr1zb/AIguLhydZtg0PvsS7PCnVRqRnRjfOiM
1f1woQzr8/RRn77jlVrpplbGNLOnqdYFUwPhLcyC6nvkvoon+iVn3ZhDe/RjUDs3AAPvm+maC/li
TB0MYd9sfnLsufzFiy3yuiKqnu206f5+/CHvnS2FNXnZQfVAN2nunG0GgVXBTLcdzjYbiLolVA6L
1b2b19K8xh5jG8qIhp/befnzoFlnedbRcml8UubC31Mj2V3HQTSlkRdsr94s3lMUWcYNSFNMUd4z
X1YRn/XHpRPZhqqMyjBaxvSjBGztOwDNMudmPHV2CMNS976gh/1V6W2D2HGIQqMfnGtsx2fx8aFR
UjnmHGC7pGSxPb3G6lEVdms7BHFpvnixgXxTRvDUuEv0tCgTcgHNoF/f/mEZV5egDDI/RHW2RjXY
Qr12rhCihS4aDmkt7a49mBTT15LJ/jdX43IKVA36CwXOa9U3Oyf55fFPOPq4AAAplfKK8pbvAokh
WeZ1SHQrVKPBeqmFMV1QUI9ChnwYLRyHs8zoyB51KLIynhGK4Tsv4QkX/hZKi6GiG8t3tcy0K2jP
+ncNZL0BCV+d//V4gQe+nbIXOAFZI2DCVf6gnyKVHCVV9G8NGIlgqeRhXNKrRch7iZ3x+2NLB0uT
/MXU2yn78JDs/G025CimwyoSNsCss776s16t9AJzfBlkrX3WvT+wJrkiqZAiQwfzzC7khI1FESss
NaE6GtSxDEoSzmhoYZuLLoRbcToJOu7t4YEYkZEzhdQNvJ29ro2S0lbS+CIWrbg6PNDBnMHgV2bZ
HDCQOp0EAT/woFs3YIPWocNLbE8q84NK6KcP1xSTuxoqyUJXLfp3Yabud3fty8/lPKkf1NUw/yiL
ZvqUwCL5nDZjm98ix0uuapnO72hFqDQaqj4o3Mj9RgBLvvv4a8uvuf95ZDfw5zN0Ct3r7u56hkJP
vEqi0NYL+4mb2QT6UszPj60c7To3xcT385AT729PL6xWglmMJQrTbK5vTV+nz07p/FI68DMMynBy
gu+dIC05HhjIG5jvpY2ytWbQ+yNy7CHOEf0U6EDL0RyvDbg8KnFNLKe8MKt1hiO9v6CUhIgb+Mo8
cNyerVHTyPosgcbmYqqFGmhrmQRZHptXwow3t2sI7YiaCVFAwslC29ZUPXmr5jY9eXGB7vEQOzDz
2W19WYsm9yFhaV/XGm6Zx5/wYH1y/Bz3w3CEBARvjWYigW2ns1NgdhbYFrUcgaw649dyGM64h49M
0VuElZC9BCSyM9WWcPnkkZ5QUNeMfxv4VJAiZlaAqwB59+3xuo4uKFrjvBrQbsj/2N0AMj97nucq
vTiVqP9p7Kn7OM/rWAQTPaqbWhoND/UPqiZX776rY1VfEAavK4ieFrAKA0+NN5vjr0s8J+9b8DWX
xz/wR8S5u6IWxRBAtNxSlVLndufrojCiWCjJRUwLbGCdZqQvqd4oH7PUUrOgn9HWTkWpf1pnvUEo
ZU7f99B53Nq219+3Rr189DIPVgwFTKpQu6j3s6obP0IDWv2uwwIMo7Vn0MtsFXFyZnZ8wCAByO5w
7QxDUEqnAba7idAx1XYZDcllVKuvdaMWzxDMJHJMKgkqBwhQAn/uLR8b3Z+dfLgpPKoMJ4zuh6LS
4wuYkTMZyDtPhK9jlpBeoOTgg2Vlu5kSI1bNyWoG2ewkz3GV95M/m1QQc683vlhqVF4ff74jg1wX
HgAaV7KwszUYDVWtjEIxA0rw5pOe9MZLA39X6BRV/dxMydl5vrs8zLphBnwuxTO4Y+X//+m9cVo4
3a2IMSoUwOdry7gK8ATwCOvsivDx0u5SJdnwk1YYR2D8eq/pStCrZJMFdn2aW6vze6pE/2oak4UU
RqFzyHP1ySuVOaxq74w29GCVzI6TRZDwggfdx18KyVhfNq0ZCGV0L4xpFaFB3zowzXH88niVd2kL
Frh/lAGZVXfuOK2NIesoRTFwYafzilRLi/oIjcEQjtbVn11YrIpyqb8kOtIL6HWfAcvvC8HYR/+V
K8TEAH2i3QFKsAhuKMM+Iz0hPEdj6nv9lD01jp2pfkP/PA25RxFS79qs/eL18/I+d5r2Kc6jMy5N
aWzji+SPAdTDSCWFDdra29PVgILQnJjpl1iHDbdtNMbu+6o/cXkHd4ZggWMFETvV5v3Mltomkx7B
thaA5Z+uo4eojgJo0XebyQvz2jhLDQ9XRa6GQhgdF/Lh7aoWBkQcAYw5QH1Mf56ruHo3ttOZrsNd
WCL3jqRBgtzwiPvQEyICYCJzbwb43OhvoyboMlK7+gvWykwJAMubnxYQRycDzkd7KYd40Cd3mVHf
K7dmBH+auThGkGqD/Rv0nKXwIWFWr6vZatllMLqz2tCxRUnsQJxCW3N3RiB3n2zNYW6nnVaIIs06
v6gxijelsYJQz6IheHxB778eMhJUTIDKUDahWr/9eqXu5KteYU8fdeVmZe7wTLvRuj62cv/1sEKP
EaSKR9y1H6QxvShOKE8zDLXG+Ue9gxTT6Lzlw9yMBcDNBT0Iv1Z76wRHeL+ZBF1SxY2bgAPaY+nI
grjTI1fBZJzwaYy67MlUZ/eSupH6armFOFnmvU/HHhSuRF9wm1s/tOV+ej7oupde03uApgezupiO
qJ5HSGwvniaIkCJqprXl9j4ScGeDbQeODtMMlUDeBGWtu68PLbGpoCkKXhuZ6yiMh9kJUHbTL13v
lOECJtmPtam7lqOYQ6vUxVWxFeOLaoHdffyp7x8XA0Ibqhl0n7ire487TGCe7Awnp6B2e4laSA5V
bXBebGs5i6qPPi/nirI80R0EDjvP06fxrOgRrBHxOFih0xgi6LQF3RHLmXytH+aTaPfQHtzXzP5T
4PxBrvFzdNAXhjaDGeU4cbAusVKygVDZvRv5qkzI9stJ+nu0lQBHuJkWmKQ7irHRnm3SBUgcclcd
fU3NinCRCvCjpp8154/cgJzbpvTNJChYh60bSHslt40KU50TjxePwC40IEw8CWmPNhDsAgVEQlqq
w3LBP92PeIZUNWo7K5iZ8fWjpLD9xFyioIuyv5zJeZsYCgG0jK/owXD/uRb6vmcT0fTUG0djsLXv
ITUTmXYr8kph2rPrX3omu+EqrOyTQ3If8VDGY23cAkZF6Ept16g1C81fZzCDKNZARyuZN34Sixif
4OYmAalq0X1ylbb8j5krzYvIVfHb4wt45IQYHCbE4L1kelv64p82GTaXxcvBgAVLuiRhAekxAntt
etMUKELJdxuSmUqSuDbz58eWjz4vtVoCHJ5Lh+VvLRsC/QR7Zr/dommvvQndY5rW6c2LhwElPuOM
I3GnfPd/PjAtX2gcNJdXzN3l8lVhqbmtxlzI3psR8okrm2nJeHT/nl0S31AvC3QUoDi2y9A2Ykv1
lzKtPqhiqn/ToioTvlk2DcTTotLiSy0ah6QqHfoZDuV6mnwvKVBQd0HmfUMyRPu3oOgMa3Grl/0T
iH+0rNS2aqiS2Hb2j+EM4s/cFlXn0wMAwmFlKBr6zTo1J/CGgyMmZ4PAtOEXCLvkd/jpCw91Qv96
ZUC8FcwHJblt+4ZXDJc0TpgTbccqWDyYWXWqdX4xVGe4ofucmoCI8rxpwdXD5dpfY8/ovcaCaB/a
FzX9fTHMgb6O3anf50Lr42DMuvHroAFKhYM1ZzvK1NB/abXFhldwSM3fateMaZMnXWvd8mGMPlnp
2EZwRFeqQD5xJPAGzYX0TUzrhdmjpJzPApID10prGMzTD3IDUoPtFmbLWlpJR2DnKKYINW8pvs4C
SUsS8uXy+FYcmbLoGINKoOcH7mZryijGptG4kJwbYJd8Olo1Wr/yahTDSX1W/uptgoGFn0ztHkRE
SvF2KauyrFF7nfSm+G2VqZFPFpgUPohW8SSser0+XuGhWeTBGEKhTkF8t12hacL4b6asUDJiVr5p
9qacnBzr1FebsfnN81LlEpmde2L3YGfpnlLokgSWFCR2dhO3r0TC7wnUziifYBpsQe267btIV78/
XuGhJTltSFwnUY07R1OUdT+IJSdjThy4vBvhXD2z7WAnd+z2j8e2Dp5iXsb/tbWLyEVVTxUc9PBP
9IX6dYIL549G9qUfWzlcEfxQ1FQIGq39yLWp1u5c6A3MHloMM7tovS9jrVcvaR2dzUodmYLlkN4W
0whMX+xOZVp7dh6BKAyMxmRAq2PcAahO/qSPZXJSKj84icQVNEJo4ZEm7lkPENAUs55EZDNLB+gJ
Lour4iLslDdTfMuzVvuyiNL6/fFWHn0wyWX3A1ztkQNvj3/qjp5TT3ywYik5i+nEGK8Oav6xlaNd
JL0moGDUi4+2cyOUT0d7aVla33X67yjd/tNUuvPFbvP/4qyzFIIUqaLCmMF2OYYzAVCdBGLlyZS+
R1yAV0SP4yZc10g5+V5HiyKcZpQOX0z+srPVSMaIwpuNINFhZLZUYHfDSFGzXuCJf7x/R1+JYBpa
FwTWSLp2ppIF1tR2xjdqfSauax0nN2eI3ox0pJYnZ3aZtGaXOPTbzWsqy51tGDECZ+j+IuprL2Wu
r1edBQWTPUVP/8WiZG1UkgOTdu4WZSveYjYugrUppdJ31diTbUWFE6nhYztH94oJ/v9nR37HnyIO
+bjphoIdA8LsK/LVja+b7Qj6x1uhxPDgyOdun9QOD8JJEh/SaFoLOgwNO6NMtcR2Ua0Y7Rk0hcC8
T79NKcq0beI474vBrf8vf+n//6g8X4/8hGoPIm2E8LvACn2KPhtVjn5nNdXzsDZ/VrGqn2R1RwdR
lrTBNUFIc0dPvbhTOet2T4WnnIYXpIOA6uv5mQrW0ReTA2YogwIF5Txuv1itZRXSnLoRAGRK38E8
U8BRnXZhtSQpM8Lu6+xF/z4+JPcLo9KiU9wB//hDnmdrMtMGvdFmzn5BfgA5fGN/0SaE5x5buU9v
ZD1HA4UvO8NMvW6t9OWkJwmDtkyROMVtzvr1Vc9S90PVRk1QzsQANbwTMP1m4+Wx5fstxTIkmRSU
cVZMjm0twxbRzMDK+XBuVX4yFCP9Bqh5fK2Htns2zKi6WAJQ82Oj95eAQpKsPEoMLYNYctN/unlU
N/si4fIxfjXLVMZymaODMti0ht8qXtHrf2MOOCcTQj/qZltzWhrbsPZIc7XdBfBke0HEAxqKbPi+
KNEZXuxodXhLj1E9FE+4DVtzg5XRFV254jkiWYGE5YV2kie+xqD/r/mIAsXj5R0dUelN5Fwkgcge
GZ1qDjM5sdSj8+w4oKM5P6mJa56M8B4dFPAYFKZ+FG72JbAMhSrihQmkidenH0h855syZ1mgrvMQ
pGmLzI21VOGbl0YXCUIROfAIUmJ3OoFRegMD2Xw5JZ5fC71ILt6El3ls5f7BBvtF6gnK2cLGPhA2
WyTuhgIrY7kAtHXQHExNu/8I4Vf+5mSGOEeWUPizVFP3vbiZQtRkl1x0PVOjUDEE6kqJu6JN0NSB
ZlZjIKz4bDT54EDatOllt4ojctcArNo1NZuKhy4xx9+1PHZfaGpV3xQFzRg3KvOT+Ed+lG3CJudl
QVrQo6LHuUfxOlZJ03Zd4AJzl/mTmc3iwtCxE8AMEwdF2yDSUSrli4iT8oubIHf11q/JcASxA+T4
tAHZ7u31K5KpUL3FAZpfxvMfrh2pbVgxHHdZ6yUeT4p/90cHY7JowQdFpWM/DljOq4D6vWIiuM27
W5su5rtuXewbWap2e7yu+wkIGGhMBF4Zoad8Ck3DdmGV4ugF+lxlmMzFxPDPJC4qV+LiZePyGg8i
f2cJOJBEYjEYrIh35uR2nx7/hntXg126VfKVgjtmDzwARYN20AoXDly84llNteYSp2gS/RdWpBQe
ASfhn7mLkcjGOaOFW4azPg5PKVEuyApqf4+t3N8KGagwSiOLe6xK326nMXRCySuKaEZPudtIV9RK
hyl+Se0ZcW+tHvqTD3i0efgwgzAJovE79Hds9hAlAycI19bovgxabr+fGrc/iZ6PluWACQG/okt+
y93mlZkDv+2aVODlcvMJOTbnpVhrAdeZQNZGi8/s3b8L7OBP9uTv+ektX2p6ykymVKGzKO8L8FDf
IGZdnlKrzhjZdP8YvORMdeVuiYwU0/uSADrKdXczImpUjU0Zw/YqdHTPp2z0gtl0uidTIs+1tD6D
7d9dcuwxEkAVyoU19I5OzUmqtR+yiZOiJOk16RoaPwbwBn7lcOK8djIYVH+lLUO2ETgkzE7vIkGB
e6wh8i3DvpsWLzBnEf/GWRIfnXWcoK5LS6QfoqUIlnL0Lm3jGX+qaYZOW5er2bthTfRfV92AV3TJ
oMTNi5I6kpjoK5tV+SesH/z+sqy/kdT3T5rdLZ+pYE9Qthno1it1dxLoHe4cPosGDC8s3dLt4aga
aJ4F1ylMS2G/m1VnvCCTO1zdvldOPPHdOZQbhxkAGZJldI9DGIVjiJnUOyzs5Q8LWv4/56hcbuh1
JKDm2z6bArNIz5jvjqxKhBigNP69GwKsvISY0hBlWCvacvFW0TD/YCl+BGPOtRwUFZi+rl0ee66j
XaVYwgAy7I2A/Xaea82zMWptpQgLCx6yLtOXEO01pv2G6gzIfWiKhg9YM7gEye+2H3Be+wWlKN63
AUSYbyVWG+TpHIUJle+3+mM+IIx6ELyDEZCFp60piC5nc3bNIhzm0r05dNXCyRqmi5InydXwyug/
j3fx/j2VBoEtmowgQAmxR18oglKbDnQl1EScdb5m1t4VoHPxMnZK/W6O1/5VEVkPJ29e/516nX5x
1Kw+eVEPDhBWgH4wt0bjYU/g4pWgB2sE3UK4GJywQ5s8XIXZ+BZUGB/QMWx9uzSrE6MHX1WKL1FS
ZLBEsqFvt7ovB4YVXTMP4TBMLxFURL+smtPTegEp8XiXD01Rn4J0mPkO4rKtqbYiuVzQr5NqGvGt
74v4OqEq+qG3uuLtzgbEjmQVleNOd0162AcnxP4UTE2t59fR6l4VCJVQXe3Oyh13IS7Rj+SyA9YL
uTMp3HZVcZlJmFKUQwRTeqEa59atgas8sCbP+25brbhMGtSpnUQsQCp1lhYdbSrAbEnVRSpBYWJr
viUistUoRooy0Qp/GhWYWxtVD7QmGk8KOwdvLTBTgA+yQ4AT2Hnw1cmStrTGIlyNSWWCrGu+FhFM
VXXUVU9aaZwpkB3dBwqnRH820BZKL9ulGSNFEjsXRZjHevNSOlZ7qRu9usL7g2KrVpZ+lmTtieuR
i9hkLPJz/mR09+imS7lOHSyaoYiMCQrlsli+MtRt3+oqd55zw0iuXu6gBCpMPf/98QU5tE05C+wF
bz+wye2CXU0sw6SvpCtiMF7XSh18IkMQkyi9Bl01/pl7lfYyouR5suijQ0TlWNLhwtgK3mRr2Fuq
ylXStAjVAW2chdz31wwZ3AB3dQYLPTRFtPbjmZS0TVtTVLaKCm3dgpEC7fNaqs7XekJUcR3V6KRK
cWTJ8OjkkptI2v7dotg0YTKtl4dg69Jg7VflMouquGTC6a5v/3DkYoy9E+yBSNzdjIq6YGaruBso
Qqvnpcw6ZMuK8kuLmPfNaJhY5pFUaAJ04tfHlo9eLmqR9Fsw7zA5J93TTzE3sFMICmcLT7cqWqh7
mXFtO7V/dhc7CcZOLInvpO63qU3qztdlK32ixnYSqh7dVJrlTFjhFni1d+tfojSXdZM8HEwEVUc9
gavPrJKgLao/NRe+bFo5Z7RudykUF1UiTSQxIHnovivVpHqJOuGCzZTxT2H242d4f9yTgtrRlWQo
BeoiWcdg5nO7vUMZLyLpvRz3OoqPlcn3dBcRXXkt/3Aiq1mDdnCaD4sNncXJph49LFL2gbk5wJLO
HsU8VxM0Rh3iU+akd01gDul8EcjpPllWjlbw0Lh/ul6Msm/nlkvQr656psxw5PDlBD44DOg9iEp2
ix/zFtVhJw9tHrmA9BlsSDJm4axSvckqtBofH+ajGytfUKJ3ANVU9rf2UPrV4kHBnpVZReAu3hpq
rZ1dE68rTm7s0dIY/yHppzrEtd2Zyjrh9GltEPZ4qe57tWszyh/1T4VdLZe5X82Tc3S/NPyrJPGk
a0Z1cd/Kt81OW6M4zsNJzF/irh9fBpVAE3nv9s0BHRAMSjLSF9Eb2ccjhST58lCXDsusGW+zymUH
Kj9dy24yT07oPWmAhHvwD91o+Uzv/Z7XVybF4JKIVUnF73qfT61vohCf+jDXr18Xmnp/z6IQQe+N
KU1xa/w81RVq6bB1XMt5rk+84b0f4sdInlRcItOXe6q6QlUcc1hz/LCSFr/UlTXnQWH15pM9U67y
o7Lpf43HpopPDu6hXSosMA27YA32bd5Rj8tumLI8hAf1u1CU9AL0wHk3WpTCybaXsBwt4+tbL4tu
Mc1BlUCSAN6B7T16X2bZ1nlozlrBrOCcX51sVt8vBnoa/4UpXjW48vAC5Enbe7nOY8xfymfuQDde
LTdduTGtjZBJd6Y/dX8vWRX+Tr7YEty/czl9nwzWiAR3OJuobk85s+4DMW7YxrH6BN5Mf3770uSr
BcIGWCjQze3SutQe9apouS2V9TFxuzrgLa+u7oCi5mNLRysjUeB0SLDm3Xu1VKnhKjMrK+xUchMx
trC2ZeyLNO2/DsVcnYDo7t9HCREhamYgg6xy/9FMfUHzuHay0Nba9jo5Sv+xdTv9BBJ55NeAvUi6
fznLvm/Qa3pNjb9sshBq08mn8mFfrJxW14jPuTzewKMF/WxK/pSfIp0qNYcqGTDl1mi/50OU3SDw
PpPZPrrK5FE0IsHzM7FubK0InkK0wL0M0rBcvHrV4L6POqhFrUlEfzl0JINmOO3LH5wNKTMi2Vfw
W1znrdG4r0qV5z4N6aL9HUWUbsrVcNDAYP5sYabn7Tv5g2MbSClJP/QyW3MRrFRuDbkJPABtf+0T
W3xiRuptumeyfEk+IQthRPs0K/YHsPP00kxarIxlM3UAhaM6aLsm+0MkivgAvPSsI3FwFplLoK5A
JMpN29fCYOBzsWjIsyi6gBEwK7CTBE7l7JR25MgUDx6FBeqZvH47NzWOaiNof6ShaqSNH0cos0yx
NuCLKRw9PvZHj6ysYzJRRaxCtLvLmIwkZ9obpxsWc6T6SJdo37VIMSs/SiW7SoEemos4QZgIT73F
sCYFMKAUt2qsKuTf7fHPx7/naOkSlqByTEmt9q0nk1nz2VK6FFJ2Jf2orUX0HqcHR5Ean+EfD+6i
Q4uUbiWtSkZEd9eiR/zKLtcmDdFKKXzDabtr3oxgrZO0m6Ao0qJLnXvr01sXyOsDOAC4EcwDMJpt
b0ei08Zz1Zyhqy71LroYOz8XOAQrS7OTFPX+3huMFgMPY/adTvBe4wFIv9OoeZqGpZgLP+3b6QJg
Da2Wmql+T4Nb9/HS7l0o6D1ZWaXYxyL3eRqTwqDEBgj1V6jivlHrLS/MDSq3x1buT4ik4SNX4nLQ
Yt5DOsZc2AVz7UkohtkIyzZr4crqkdhB/MV/bOpoQcyykpjBWXVP2j5XkM1VmhKHROwKoDcmlWfK
/OFjK/I2b2tCWKAqjP4Hp5DTvD0RcI7SFpwSEVZQUn1WOy+72ha8Ux254S3nj/lOrFSf+3Zx335A
eMSpLhINyZbTLk1h8twRHsqxIS8wUi6DN157o1/+qdYMtYgqX07O/sGBJBqS0w2yg8LQwXaliC5F
vTVgL+rKBQhVXQSlOsbPnt4uN7tgpvfkA95fcZIHIj36rzA38g23BotmgF+oJELusza6NQztQnK6
6kGUdtYLzSrzxUjH7CRoOTLKjCo+jMwekjF5gH+KJKbcIDIXQoRMzlcXPR+di9OjcaXZo/LO1uP6
c4q22UmOcHArAAf/r1G59T8ZVfUOjAQACDqhdhTU7eq+0oSag24o4i+Pz+vh+gjTIfnnZtwNJQ95
0c1Tw3lFHHf5S9NmZDPcVKmuqb4oYV9ylKraefP0GHkgg4hceWrRULzuPqUJqVAtkkKEucWUCl23
JRRwkr8Qg3rU9yz37W4Ge4RoiAnIRH73FZtx9RDNqkSYOUsbEOoMFxMGymB2MufkDT5wAKR2P4gA
6XvxFm2/XRQp/VSPjQh7ejevK3wLly4yGDLKskzTnuDCUW6Rplbva2OOTmwfuDjae7IbRhmGosju
3OS6yMbWW2feu/lrj5LSR9Ga2S+PT8zB4URHmclj+JmINfblEKImrULDdQ7HxJD0imN643lvwjxd
2pO85OBwMuxHz1I6NmgIduGMl+b5Unt4T7eiO9/l00pFUq1eSot+X9Fk/X+UcipOjB6sD9IDSnjS
j2o8uNsPuKjKSmkmnUPbE56fVIUawrXeP2XO3PuPt1J+j+1jwSQ3Y+IMqFN+gWlha8q2+kjzZsb9
OZHpHwpAuMBkROoLVbwyzCj8n1SWDu2B2gSJA/iI6sfW3gLiopk74iFzsdyXshDp+6SIG+aNRVz+
1XpjeWLw/kCyQHqzkqeNpHnfcerdpJ2Ftk6h1qGRErfT8Jr2Yjh5iQ6swDwnAUaSEgg88XZZSbLm
ht4qY8iBZbQZGMQL+kTViVM+2DyKNowyAsXhVO4LRutk9KPGqxpOiTEbRNTzdIvmOP+mdGP6umpd
dFIFOFiWHJOSTBHUp3hnt8uqrblOaeqOoVeb6q1xJuWSnA/Z398xwlYaEdCSSzt7ovTV1fPWs9cx
HKw+/RR3Q/SidEuKZ541ysmj8wlqk+7kix3tJQwUhCmQOcnUcru0NFVG4hVrBNNUun/B+1sEcSbE
U7JAu51N4oz65v5Ok4FRd5QknYwH7KGavdcy89WUEzpQJUI5Sdq+dCYHhurtGYz34KvRXwHZRL2N
Ucz99PAyZt7aDxVHvpralzYztFuekJI89hwHC+IWAwfjElND3D9oq5UpnauxIBEVxSc964ZLZtao
CyZn5Kr3lsCLgLdmoB6YjLn3GTSrEmfIamIRV+0+mr1q/eKV5aoznNh6ycmydOlctx4Raz++EkTJ
uODd6wnd1pQimifCMU3qCS7wSkL019R1fHgtSK9WuixPY1wu080ipoH9Z0ktGKSqTCWFbVSr8COU
ib8Pq2L1Qe4N9a/zvCzfFbdPf1kSc/pO3OoB1GthQntaKDEbfjHrxho+/kD314oZQAoMUGVIzow9
SmRisCE34nQI05h6jZ+Isv41p20UMybnGj4k6wxhefPJvbqnPiAkpzrEUAEErRz53ePl4XH7MmmG
cGLA65uIVgXW48latUszjstwS8fZvppSY/fazQyf20tk/Ks4XWP7a56Y3okLu7/n0G6TO0oIBxzr
e71ukcRFP9NhgHu8T197MuXLEhfoV0358JqnTnzy3hzZoycNaoTWOGdWXs6fAmcTqfdcywaCr9LS
gxJu3IvXMnubgJ30R/SzTt6E+8tOmRs9crISHMzdg9pPtFWKmrgyddIWrEPHDazys2j5yIp0lXRs
6bnjqrerQgAUmDZgzHCqMu9WI4F7pSXVnZzY+4suaYkkqSEPNvHILjiY1k6rY+Rlw1h30wt1t+6z
GbW5r3IH34wOkaaIURkGpxG8xxBkC2D2wmsJ/5EX8621nP8oHcRYCcnFkx3V8X8eX8ajpUFTAf0S
fJeSGX27gQ3ca0wyERc3pnCDDlLyzNerGv4ywy6+v92WDEQ4fhTvKdlsbfVKM3JgIKtaejN55fWL
LhSf8veTslRnKlMHToYDQawqtZsIFHbr6oSo8AQxyZs6qk+K8BwftrvabwAhPbeLJQKdNP3yeIFy
AVsXDZkJsTF01LwLAMu3C4y0VniDKl20aEfAimnytcznUYoJuF8XGMOem2hyrv0yab89tiz/5r1l
mJvBFQH0o+m7O6HCi711LfiMY0tRFbY1qEfw/7P712M7R8eF6BiuLjmSBlnedoVu4TgjFF2kHSsV
4pI+ol80boNebCNONvPIYUE0hB3eVnLTnSkaCMusLBHUZlw+P4NV7tpk0Bdkbvdq5/P0++OVHXw7
Qkl4YmS0Z4Af3K5sFXmKVqxMTitLQycUhOaYek3rT+uqPS0DesRJMnr+ZKxnRGsHZ1UGXqQdXHtW
vAv5QGdoetnlxBHxmjMnaRRIE6RgBQx9UH6jRVj5wmnE7fGCDz7lxupuf40iXtZ1ptBgQP6DTGGx
vGpxLILGG88IXY4XKMvPkjKUY7PdWxattOqCUxNqnF6FaS9AWWpqGiNvMJrp86uba2f6FvIv3V0J
2VSArFgSb1t7nKQT1QIiDg0WwFyFIDru4g/RvL4dj82TSidSRlRkCHtK0kLMKgSyKc+cF/82FJnz
pVid6NoZo342dvpjcnC/Iup7FLsJoBBElNv80xMOcUG0DjUIGbt3y49WUozPUxyZQIfT+oMmhPL3
sHRDqPdO/wIfdP3FmPNhDXAO+ZfVsvDsQ2FbCGzYf8eJGQVEGv2/9FqpvhbWgjRcPJ51G49uFZN0
pGg0vhH52lVCo3he66Lh5dSTVRJMQQ1edIAra0BGITzO9SUeq/VCX185eUjvzxwlZlyiijum87E/
c7M9WEPuONBYqU26+K2bN5/VSm1nn4J9+klbF1d7Hhn3iU8M398ryjFygomSKEoQexTDNBlARhaK
v8Ni29d1aL1XsvvCX6coerOLxJSc44PUmS7SnrDaHtTIFgKflS1KxQyvMzWh0s32R0up297Pe+OM
tuhwcTJPBBwCOGZPQ64qbQdly8izOlhzmKaefS2R0fBTvdOeHvun+6PD4uirwtwDpJzDszvt0ahn
JjxIYTk45nXQ1/yfXKncjwj29pdmYtjPGhgEVdX8DKJ///JgGU9Fc47iCbWTrWUjNtrW9rjTS7OK
wMtF9K4ueemSaIbkoMqb7uvjpR4aRGyJ1jUVLyCrW4OEru3ipTJWdp321WGEzy/qrA7KTujXJAUc
/NiefMu2jsSFS5QOFk0KmcHutjY2NYReGvxxiQz6S9oZ84unwcCzoPwUws9UfK0Bc9zqqVl9c+3+
fLN105H1dIMfQIdkl8jGetGO9ATJ/2yTvnKcUrT1/4e089qRG8nC9BMRoDe3JDOznEquZG+I7lEr
6H3QPf1+1MWukkUkIS0w02hAM4oMhjvmN0bhcod5bR9k8DvOUMzKN2ki+5OmN0eotZ1NfPUDtu/t
2ChaMTp92Dc08WiPgCHpi+Gps6YjotPrR4iggtYVvxdAK93n65WdtMzxCq+UIX7XXYgcpBmoLsKt
t7/o3oS47TiQVBLRit1u2HG07HpoZNjYtOyjmYtmjiRO8Kn3xwYaFCGootOaIFxZxdavJ5Twh7Vm
ShmqGZapkWZmfjmiU1jPhRrEyqGK1N7UoBISODAzYr5NWDaU7VRbtSpDKxPlnatwkcZ9tbypQWoG
t7+itnMM15ob6g70ATGl2u4LY+2CtroE8wdlmeiLHrafzYrzLy0tb/HxArbOuC7P5WXWofmfYrR3
3roytgo6bRKFIdASmjxRYa4+ZnNkPzlVksZIEFjzkezz7ndZHRwR4TOoka9//lssQN+NalDey1BP
+vZODshTTW38kojcO7icdgonxIlYhSEwACaQUvX1UNPgCq/R+CxqVXfntqswqVMo6dZtWp+aNv6Y
wpe64GUzcXZVN3C9pX+AstUerM/O8vA7CCKot5EQbN+eZoaGKxGqCyuZe7isJovlI9xmB6S2BnxF
4fxxssM7Z/OByQYIXbdd1Rg3uLpIxRhOcSLvHXegXjkMFN2sSDmY286NDHEA/DnXBXnjtt2hFhWg
vHkcwtI2cCKAI3a/pEUaYjXSh1ALgcj06nDXLPESGkVyhLzc2U3UuanGMfaa1W12vrSh0iaVS7cl
EeqDmxv/FpjvfB7aw0O2cyGSzgGC5JRRCd7CsRskWko1iZBxLmvjJPusflmiJjkQBdidD0Bzisz4
J9ERvt6yVpObMbnpEKIitTykyzie4jzRKJoq9cHK7YQp1GqQwoDvAsh7G4M1jlcWdGCG0LLj4pNc
uvIhjzzjg6Znuj/UWFOViTb5RW/+eVUKkDelFOpSGlA7b3MFOAo7CsT5EBZ5o4VQboh1myo9zXFv
HAQMu3fAquZHLw44Dzf/9QdF3Bi9JYvOX9t7zVnVCnEpyrQ6TVn8sa+s7N1g6f0Td1ERDvaS+dJz
q4skNzr42nt3AGE1BHO4ymAlN3eRJl23cat8DKsZdTw/Xzr6TaqWT1/i0gQwHc9Ipd9+FnYSCdDQ
8IdhUdLbNTZnw5x1O19Smrpe0yd0/AcDYyrbeXRnbHYmHMgCJUIv6vage8dkXVga4citkjhff+8Z
KqHULcn3Jn/yc3tSPhhzlb67PcreMSGyXjcQoRhM8utRnNRILLPFBc/ohXWKoqHylzlrnie9OmKY
735F9g3PCIUjgA3XQ3liTiXOXkOIwzECiloExTaRQ3VCC/K/fiqGT7lqHpUA9ubHewWSgh3j8nZd
D2oWmiXtqhpDhDkmNqXsqlCVtv4sc+voQd6bIIVuld25dhm2fbu8XSJ9jGeuHG2I3Xvb6pPkQ4OC
tPXJmNZXSlSo5Vr6mB91hvbOBOhTygJcabwemxhzXGbT7BFaCGsVfXpBEB/WQyfPMtHGE5jCI4WO
o/E28XukRZNRY4MeJnWfhmozxKe8aauzOnvuWQzGkarY3ipaOMuvnXKQvVvxilVPaJBzNYQKGLYv
WO7hkC0jU55wBU8OuiRHY222qTFB/890YABAUPTTOFveQzlTD6vm+AijvzsUxWJay4hU0UK83pyi
NxoUIgEAGHVhfeplnwTxUKgnELF/zuGjwwtig7bbmlNvSxLZ4CljpbM3K6X1LqjbuRe9BQXgcTzO
t6+UvYsLPRwMElfsG42F61nxALmlpQ9DCJHK1E4l33NYWQhHt/LeJiQbYLcjzwT4enN1xVlCqd10
CUpNO3lvKrlNV8FKH2rHFB0qwsvR+d5brtW4FS4kuSuEp+uJuZjEI1gjAMwSoZ1VW5rnpsSPLZqk
flD52B1qxTdg2LpDFKGzK0p9iQh01bk8ZZiGvrAxJDUBKz0Yam+5QOfSIqFISua4+Yxt5Op4ACdD
6EVDd1+S231UlEO3gt0JgSW3eUbp+m7BSih0LW6MjFBYwaK4pHaBAZY9yMpPqjo7eNP27mFQZv93
rM069UZluKkDgAG1gfwClcl9dJTJ/afPIXYqauyEKdSyv9j19OtQWQBeTr1zDRJ/y8bytO4bmXJF
Udqo/iu0FgaX6N3oICrY/Y6/aLgrsRm4zfUwVp6nshzZ9DCc0/Rey4X5EIuuay9qBsb09kneHQwe
1orVWDHIm2elBeJVibkmJxg6M/KN2oof5r5VSPU0bnn/L0YDEIA+JRpFWHJfT01DwEodsvQXDKV6
tqMRd5DJeBD5oXbX3rz4dtjqgHlaKQHXI0Va6mgKHDuwQ7kI1SVq77EE+RQPlXIAO95LDcg9SCHJ
0hGZ34Qf9tK0dpnwBWusrr4oE8oCTqVnq/J1chr6XvXLScmDZcq/3P6Ye5UMbBpRoUa/ZXUe3RwC
YXtKVoxkWehoL4/2iMl3Zc3VJZUDCu9SsS55YU7vmnpIvqKfFD22iCMuAWrd2amKq+5ip8L4rkay
sJ9yOy7/k8Yw/7z9I3fXYe0NcIcjFbLdzOiP16nm8f556mh9TOMRdG2uiB/ekB65l+w9FvRoQFkA
mFx7EddLbpUQUxuHR6mMPARquR/Odjej8K+DfcDV64hUvTe1FdpCpAsyAcjp9Xh9qSU8JRNPezaj
Jlba6Rdz1UCvevdvkkAYhbTQ1twTycvroTi6Ma1KpmY3KZYM2EC1X5DUHuwgqbET+Ys7YX0qXOSA
oHdt069qNRiEhUHop6XRHSIE/V2pJ0aAsWF8ur099tYMFNyad4FaAW96PbFhcGJhjlSJh7WBL3Q8
rKfSpI5WiAxjbW/Iv98ecG/RqGxSNQCuRcKwue8Gs+ldI0kl6mWmci9yHUHocogXDmkfHTxSe88u
0nOoHFA4WFOT68mRzDvVbDJWNZjDhyyzeyUkHRycg/XaGWftuEIdg8JIT2rzLjl6N5cFYrWhNRrx
vVXMzSmPmuLb7S+3OwqYAGA45FmvOq0weooB42FqkUXXVeehivV7keijd/n/G2ez16nggEzkCQyB
Zk3+7E410K04OejfvbaLAAGADNqvPU5Dd5tvWKaXDBpGsGGtG/H8YOfVpPlVnXMtDU2efVX7pPpn
nKtW3hlVrpGMyBi2vQmq5B98rXTjpM5Wd6+pQonDgp6z9Mskd7jedKf/3paapviqEScf+6TM9TCq
S4oLrYag6fPQZuV6Dc7G4A9RaSyBhEebUWZIzXu3I5U4tVW2vLRz3h6JRO8cuJXuh0oMCQlVs02J
Z7RHoGMmVr7CdZENKJL5o2FXw51ZpSUy/fMRv2lv1xAOsm9+wcm3nYQsKk2vRg8iRBw3LfxxVFvf
6ev6KD3eCQgpzcGsJZSmILatPOhdU6RDrdLtaVuIaDqof6I1NazqQrssbYmGH2nRwVbduUxWVgUN
aAqQ5HebF2Chs7gYPR9TRdPjbkyn7EPHeD78APPPQ3jK4d7a+EERgSj0+i6ROVUVXLB7tmtmUQAr
si8GfeGDWGZvtdYWwKrLubL51t3zW4RbK/qgK6KkadeoyleQpWPqj1THw9tHfK/QuIYttO5XPW8e
0etxLK/PzE53exSoE6mGtjuJd0OOq3lQlon9v6Yb4cI0bSfGN2Nb9h8xb5//TW1b0U6mluFzcvv3
7K0j4RtlHdyO4CFsDgWIxToFNsqVY1C7WoSm34GI/Vlq/RE4em8k9OAAb63cCjhy1xNvRnVSowWH
dJeK2LdBo9uFxGw2+RFGowfB9t6RWNeSHILSGOzi67GySWR5ZyhdqHWKo73RheMAZhxSpQpMpG2z
D16quLmP+N/07+3vuXfJUELllqGjwmOxCUznLm87DZfbMLZUrEbmPsdyB3+et5on7ABm+vwXC0hD
FJKtQ3MUuvz1VGNLcU1FGQgjcj3zFUdxkFZG2b+29fpg7+7OjQBzJfBTjduKLuR4XpvZaPVh1Zv9
PTZOdhBZ8XAZ7FreW6sG8u1vubtjAPKiBAdygFbH9dRaqsJEttwxZjdEj3GlGFjoeNqDEWtHTY69
qdFgXs3RKSIBp7keakCrqB9QDoBC3FkXOcxpENdOcna6qP+sMP5B3PLrXG0QCjB6qRWsJQMiyvUH
/XbdEP2NqJzCgiho8gTFIF3P76fpsZ7KRfhj0U2fysWc/2coDQ8rjdv4g21k5dFB2fvEv/+MzaGk
PteZgjp8OPBZUMaHuIlesIUaSiz+4sXgugPp8ks2YYsBiWNjwBYHDg2CbTJIzFIDxZl256adzNPt
jbN3lyMFvJ6/1fhr+9Jr6piikUYGHM9KFmS6Pj5RelW/3h7l1421XUNMgKmKUFBZEVGbNXTNtpuU
ScKCrRz7lI7afDYStwlB/UM1tt3xyTLS6ikuwedVxWTeG5noLxBN28Kn/DX15zaTDpwGii4XsN/V
SxlZ1n1P/nwQj/9Cv7/6rdYqL4/6Jxt9817rqCiWyI1JqGVt/18mnOHSLaWm0u/pTQi1HZ7JReZ0
w0XXs/YFfL73NTaN7Iw3b/pPUhtagT+l29VhW4/lwXrt7UKamKSTGstFUnn9Icsa3SCNGjjQ1NZJ
gmaM3Dswm9b3DrrtwaWyU7NgAEBIdBSQf9jKqVfUNDsRzRw8xyBBngpxyvAqCZYEaA6CST96+Nl3
9ZQc3Z47k4TuBKwYgQKIca9OfFstCwEcBd2hFdWpbyYOupUS1IWaMbnZwQ2zM0+Uo6F7c8PQtt1y
UU30XsfBhYuURq7p2xJx9dIcHX9s6vINsF/9nGTqN30au4P0Yneeq8QbdXhe+y1Wx+kq+KM59CTK
lCNIE6s4NUhbXtTBPZJg2LtFqcKvGGqSMwTO19/y2y1awlyaDa3hoJdGctfMUvdLp5a+l2J1rPSu
E2hRN74XCleMMiZYDxjzH9s6MTItTFi/iL+RQGxv8ggEVNzT+sKMrn5c3L550ulc+6U8bPftz5eU
DcTGakux9eF13LQBlU8Zdlg05a1VCusDHDD3wRtxT1HjNvOXZXbCAil53zFm5+Sm0dGTsRNbEVX9
39+wRby6EDhIR5CTr/Wu/TqpNKVtPEc+ondQPoxT4r3v0iL78xyA2JTmNOeGPGd7arvIi5WiAD4y
dMPoo7ihP0aErQej7EQBK7WBlhXFhNXD5Xo7CURaARAzioarw4uI0yoNGrN3npdxVk9RTKXm4Dba
eang/q5tVWpba7//ekRVTToZdSof04znxS+8Vq18PfbM/26/VXuH8vdxNvENlMG4AbdAgdCq6/M4
FdGpqUHejMXYHKiA7U5JB+WDmQnJ4TYgzTWxCNWSnAdUEcMUC4UAzvVRBXJvF6K/iroMWxGTkU2B
yTZQr6xTlkqahPlCj9bY15xOcm6bMOauvStm+4iMtfsVUfJZNc7457bN49oVap3yV0W3Kh/UGUHr
3sKKDBOF+OD63t2Ka+EA3DPildv8WluATfQ9fSu7Qgu9xE1Z8xeX+w3CXR6Ksus+/sUOWSWKDPgo
AP43O3F00ZEWEzGT0RgFyrKDGaTF1H8wsM+8/5uhiM9IWIAgbylZ2ry4yrz25LQO+7t4nquwcVP3
5FTGEXF7b8UwsEJpnf9Sql5fyd8eCLNFSV5T1suqqZrPslnEdyw9rKex1KKX27Pa2/drJL9yxBEo
2T645PG9I8e1naSm7gsU6vyzgnbBwb7YnRBlMLJaxOHI268n1KsKVJOeF48qnnLG3aPxx6yt78ZS
jQ7upr0tCLsEFDNaD+g3bnaEwKVk0lwe8jqX4ozWunKXt2n2shiyPSPTFR1cHHtHGpgAk1o1bPiM
11NroaIL3ApIEMypCWupem9jMU2+S9XjlMRGjFfvEv17e9X2vifrRTUUFBIRyyYutlOlric8UkJR
ZO4LNP8Rg3BZP0Yjiuq3h9qLyH4bapuVkDtnTVZTalHduJjOSZwoz3nlKLVvj7EXOL1VvJmcEngk
150X3h58bzF5N5EyJXagZL7ZN0udJmatgNNevYPekG2+za1WDVV9Xt4kenzkw753GAB1wTJYKz3g
26/XUsctEVXYEVi4qUIWMq3prHTqn8s6YbJGerdyy7gpt+FfHw2E7qPSh1LE2r3m1pjaZIeyTnv7
kv24StNRhgBKdj2XOELDCe8v9uUiZzA683xKc0rGfWvpZyMzcPWIkaa+vV67HxDgGp0SYE+AZq8H
zfRCT0VHmRDoXnape2wooIQcNdf2RuEKZttTkgT1sdkVEQIghp3kNDamogZGgL/M3EfF6fZc9s4Y
4SqaJaDPSZXXvfnbJTwtcHCtgY2fotH5JUnLyYfUMwvfyey/CahWmhpMUV4W7RUwFvH9XNoUNJza
tc6pVRUwa9wj1tfeaSIW5WY0oDETgFzPaHV1T2OpQhBS+h6ldXMNBKziUhdZce84lTg4vXtVY6IA
EDMrWIExN+8Y7TwV4AUMSmyTwWgmi3fJlcR+MpUlPo0RMH5jqa1zs6SK32d2iVudGV0WfT7ykt+b
OZ3m1d4DiThaSNcz78dh1HNnHEPaSvKHYeZpUAB1wf0MGwpNpOa3P9876JmtTiI4HMMHuB5vcrDY
kD3jlXpf3TlmXJ1ss26/DMY8HmCq9w4DndEVOoGCwmsX9SSaXW+E1xZPrXcWXpd9GjFRvfz5hBCh
IspCOJBAcjMhLc9jQ5ugQtWRrvillopwVlyiV8X7Cy4b1By4bOycVfxkc4dU7RiDvEPfK7X7yE+t
qPIbLRpe8nmcD7onO3ckLQT65sB2kPHcFty7rKM85q1SYrFln420K/05r8czKmktdAbHDWjLHskU
7jyoq7Un6ROq/astwfXeGCKZ5K7Wj4gvKOl3PXWNu6odZGB0bfZzNtoFpmjy3oukcbBTdi402nog
Deluk/pvO+k18Ae6efADByXRz3Tuf3RDa92pqTiITl5tSYpFK/lxZeuYK1Xveob2gGl6ksQU3eK8
C+YOoEBF0/XD7S356kyvo/C6sXBAk2gGXY8SZ01J9T5nlEGODzbImucSq5AzweGHeFD+WON8HQ5B
Bjjo7BfSt+vhRG6M7VBTX6ti170oqmxDZTBTzFk1408PG41DQgNEqLhAeBO2YchMBzOq+jpsvEk+
mF6xhN2cFo+obR0F5utfdVVgZShifxqVCPOuXjLXs1J7UTiFqBtgDuPqJVFbvtPa2XkuFe8uAuHr
o97S3NcUv/3Rm/5Yy28dnpwQEVTIZBQYr4cvkPeqkg7wT4Hg0YlKWfOhLlZuKaFY2JYNja92PgpS
Xp2DdVCapSt+n6dgO+dabbEVK0QTrn5HQQcj/VwpeHsaSSTOt/fo7lDk3ADaKISzfa7nZy88uZ1l
1KGzOMulS3XuFptgvW6d+eCxfXWXMSuCB7QmKZWvpjzXQ63+VTbgjjpUPbG27I2o+6bHpZx8UZvK
+8rorffQMuJPt2e4c9YBHa14gTWLBBl7PWzDT2lHodXhpFXIFcwD0YWo+r/4juu0SHZ4voFLX48y
Ys1L6ss+KYe+vBiWoodu4mp+Pwrv9BcTWjECXGGUSLemtmJ2FM+MmJCuOvUHo+CQUk2zkRu6Pc7e
1qDeBIaTxw7d9O2UekrdcW7WCHwlxclt0p+T9ACmDN5RX2lvpJWch2gfE6KWf/3x0Bn2FMokVWhr
i3vnAlrxm9RTn4bUqv/0iWET0r9ijcA9rKDR66EEm0QZHSojVp2MWDmP6sVdJt7Szszvb3+/neuf
hgiEdzYFHJkt05ItkAyImJehqGzZ+N2cq+kbnRjvPqOFmQS149bf/nxImgMgvlYJ4Ff9eQzijIQJ
4oHajckJ+qjpp920+Bre2ZfSdY+a5HtH+vfxNpHClEcs5oA9qCU1M6jqXgnSSZ/vXRkZ6DXE8aVu
siOlo3WJti8CpQw2v8aL98qmpOS5tjq1KUNdKcsTNXE1yKmoPLb50iJ0qtdPAkWKwJhs/eDkvZ4u
PNLVPoT0ERa8s5muk1itXbfcYCVSY/e5WIxw7OF8DCLvP6rZ2Nw7Okfl9pq+PhwreZUSAykyPLqt
+J2nA1xpBgQa+KdBH6JUHibyCF9HIeKPLzF2K/+hnIHIEsNdHw5ZEZmxl2m05pP1uRum2Z+sqPhY
tE59cDh+idxfryJCoHBL6NsBsoCKfD1Watm5sjAzEJlLn2A10bmpXypV9i2fygpGIEbBQdMVog/k
pHVvgJvz2GZQz3TeKpF8s6MMUQXXBBp7cPG9fjFIqgkLuSigvrjbg9sMVVNkps1nUIz0Y0pxLlCx
Wvl0e11fXw90msBGIGxNiQBNqesPgF9kn8cugU2q6rDFE8Xy6R57LzKrv+pj7x60D/cmxYDk6VQK
gE2v2+y3YsEy263ZUOEMXbs3zy0U8OYt3uT2kbbh3rRWAi1cT0RMXlU3qW+XCxungXzcIDzWx3nm
gzMVful14rmTylFF/7W+ISwekng0usEGsXU3uxZZJ5WSG7vWTWNxP4mpejarubqz2V6n2bSUzNcn
XXkDe8R8ceYIFiFiWt2bSHryW2Z7XRhlXvUlLV37seuF+9h3qf3TLCrrU93EJm66qfiQ11pC+6o5
BOO8vs349RjorsVZZB62DBAnImU2zKSFh9uXjq94mfq+WfT8wcB889lzevWptGbj66wp3kFyubdU
ABdWdBrBHzKv11tiRn9rcgeD0Lo3f8pJeM/e0pSnxDU/t+B/j6qKe8MBOYJ+S8dxBTBfD2eUiRep
bdKFM05FP0rFmu4kLhhoQRiuLwvzqLizc3H+EjVzuDUJYrYl/aS0zbIflBahDn14jvtW86memve1
Ox6JDu88DAy1ZnlkAORem8OlmnGvZpjlhJ3VDsvZbWR9KlVyhAcBOPwhNzo37ESSHFT2d/YO8Bqq
mNyi1DS3XRhtpOJAt7YL01xEnzoTpt4Fol43PVrG7NbUT7vsW9Km/UWrQQieb19g63ptbnAiTGrE
awOId2FT5Cy7KHe7Sm9DdZTyaypNxNTdYnpqtTFGcU0an9EkKPGI0Mfkw1xmR+PvzR7eAtA8yqz0
1tb99tuN5nVLBPG668JWzNnXGr8N34mT+L5xFBG4Sbq8zLUc7+rKOeo47Oys1XWddJRPz8u8SSkg
EFpaP8kurF3FCRt7FO90VcSPQBby97c/8u5QVGNoYq8Vyi2Ep4cZTd+kQgKmxMG4WITpS+B7QZGA
8b491M75pNaz6s24a0l02xqtpAZHH/WNUKrY0VwWpR17XmQLiKfWz8Wp0+OjRPf2kACorpfQTQ3c
mJD4xDnZoTtqu1FCNmjZSpAsyvw0dNb0pzxdlPL+3yRBI1yP2Dj2nCpK1AJWX5ZQ2C1doX5enqzM
OLoUdie3nk26vr+Ur66HGpVOSyIzQ6g1G4wviSfzp2WoFayp5wSEVO7Z724v4N6BwFiEYjZJKDfR
Zm51bNfqkiBiGusy8aOqrO69Ifkv0ZP2HRTo+cHpLO8ZFYQjds9ObEGpAiTp6s9Bd2oTF6Nx0HVG
0rZhJDMbSmHRBohr/XmWCCuNCsyKBlpb6ZtLdm4Kadik2aFQ63+qMl/eGJoWQdec+9PtD7lz6HDv
o1VKhQt5jm0BtOvqahEDaZQd4TCJNl8TjiNeEcjeHqF+di5Roh+mRS8PSvK2Z2/Omt6BqizC1jBk
F0xa2jy2EvofwkBK9+CipPU5HsbyoTTL7CmVAOxuz/U19mltUTE+BS4yYg7/9TZdXGdwyhWbwF8+
Yek7/hgGqniNUpmX1qBQo8W2exLEP37Z296FaP3IyHDnpECnJGUlCOE3vJIVS9V56hOs281izM92
ao5vx8YDnjydksLL727PeGe3/qpaQjbnqICNvJ4wcujdFGVMGPGK+DGv7PjTILvkYJSdw8gov4pO
qkWivXkjcqnFDiEHc8JC+NugZrbvGUXzxnPq+jHD+OADMUtN1Lcc3Tt7W4qQDr45lwHSV9uwbnLn
eGxVigBCs+7itnbDMqWVJJJ0vOuSTqGnpunhtBjV2XGn/PPtz7u3mFCNaWat/TQKmNefV0+zPKpN
agKpZixcOc7XhrDijJLtT1WJ9YNcbe+o0u7hvgOsSBi7WUyQPGZcJlwKC9tm8quu7B70MkueF6r+
B0fl9ZLSdWcUOi46cdeWHFu5XpsODXJs3hjN72PbioICKw0f1J51Qbq9DkUSwYCK+CG3v6n2eppr
RkVabyIWBO50s6ZNJDoZi7oLHUtg9JfFVnLSpdJy0eIDnvvqrJt3zjJaJ0cZ3OakOnN26YYyys5Z
FZu+2jdt6it2YaAQqMD5Gcyx/+fgR67f+jogBPdLgQIjdCqGhEfXK+/aIq2SESHRdhLzo76sL5HM
Kl/2U4kAlts/LfYHWvqhJ8wx9tXJtu4So/1jCBsJBjgeJI5WDjqtkOufgbSEXQshkb+qDPu+V4Zv
osPKax7M/Kwhg3pKo+WoVvp600PVXtkiqz4VRJz1z3+LRcWiV4mIOlhOONKkJ2WZBs3P0dFUL6DX
UYT0+nZOL7c/+OtNQexr0qYD1kPXbJu/ASpzjFySakscSAKajyKYBjt626W5dVA9+IVYuF5bh+TU
5LrkAaYTsllbOXMkvAIpqkjpTZyMmqhY/C4yPN3X6nh86BNUyS/4QzaVb4xgYYKhtKd/l1YZjJNn
pIi7qIvlvnFl2xaB4sjh26i3OFMo7ux+Rg23ns+YD4ve70q1e1sNOZ5+tz/X6zVibSw+GEISa2dz
E6WA7K2iPGVTyjRXA3O0nQBUlPJTVHEOXXIoXm6Pt7M8ZCeEEBS5qLtsszOck/nrnawNndQUNnqY
tfd+QfLwpbVGPtvBYK8vJ0Br5IL0cLh4+ZfrHVhnaWrNrYPLea5WzZtMNyLr25iN+NcjoVG4z6Be
rNFX8OPtQyVXcJ60CplGZ4e+eXrOx1Woem7z+otO/7Dzq8rWY99Vq/iNKBIq5HKII8olyvJsyGLA
fsGrvU9NDYvbp46GCUM0us67dCnjl0Uute6rDgL05yi14rdO5Mqn0VVUEVYV8ZDf5DFt5Cw3kEsE
QdhVJ1BGFu7FEdi+YFSkZeFeju3f3QDzaw6mepyT8xKXKXaPEGjFQ5Hl0vCzCvHywMsnFU4YenDe
I/4uIsUsO0mHc680rnwciPDiry14T5wL9F7oaA96aN8aQo3eGVOm1XeolOGJUWp561AUs93vS40I
0h/nV4AgKLWAtqZaRf/heoUAmOqxblO3Fk7i+QJf9sAaRIF8sued8jl2Tgdbgr/v+sjCQEJJ+Bcg
YqUsXI+HYYqtdcC7AQzn8dfObOpTj/DSu3JEWf72UK+PFrkpOSo6SiQAZMTXQ+EDIBpInk2oj01x
iVwtfnRm/DjJHedHaCdHCfivHtf13Gjksau4+NaXZlvbMfrZAPsEgneOLNxMZ71dvuipTOQl4//w
VBpG9G+HEq8IiWAj8S6fK7MIKgozS+DYkRd9qtxp/MRTnVR+Rvc3ejTbVvtR1U3b+DwuzRfZm+m7
ZKqoo8SJWNxnJJ9J9JtBjPeFkiIfR7alT0Gb2Y3q93rixajaedZnpzPEVwuf7ZdGa8vIt+zCqk+F
yCfhLzK1PrdxIasAUEz9v9IYi49qWirf+gGEHJoSo/s5pv5Y+G0iuns6t/kSJqVs34tUUf8Da46M
d+1F6eI7c0nAvq7GF12a8jPCb/ZD3mX6f/OAZUlom0vyL/FdW5+0CY8Xv86x7n27xG5BdyRtnPfx
kHefsShaqKMrUVcEdQe1/LHINPfTAsFOPJddrFp+wT6tPy4yHuN3TmSYPQIHXbrkoS7U0noXFeiI
Bx5hFwcPvYCH3PWmz0YfW32gGM3wVWmLpIOZ1SbzueIIoMGJfBC6DFhVZqEETFZQ1Yiy93m22k6b
WiSfR3SaVF+WqNf52kCN9FxRm3iRSkr6WuIb0gd2ZM6pL6H9PC7Sq8Z3clqUkxB0wQ729/YqX4XT
iWTpknN2IWls9vfIMQMNDOhrstv6Qeu9/AlmSOoE7cwfHAy23gO/7+11MIenluAF6gvQyOvD1Pfw
JWZpaRigqnkw5dI5u5E8Avm8gr6tnY3Vt4+XaS3gWcb1MLTfzQY2nxpoaRkrp9IV0yOVpuhkCe5d
v9W96WMkLPloD02HeG7umqOfu6qSBlqpNUfIVrxd1xGvJ07YhlMKX3PVCN9iM1EQ1JNpdvCfKAnr
XhyZKwN4Mctr0Sm3E+vLKPC4NTtzpQJqDTIKYrTK5Q4llRSJ07KZeqAEuoLfe9239ecJ63cDvNQY
A6IQ5RiHutdmjt/Vsk3vImwbqGzVvaoHAEr66H1tpZlxqjq9iP1oSiLtlBU2rhsdhIuTFkfyXTt0
gv91Hq9Xjpd3vju6lTgDVFyGADvJufSlNTg/RzVpyotnDEl+ShVPe89N4ZSnvJ+8t63eTd+LSJiL
3ySRlVyaSvRfraSu37my8f4ZTIUjHkcdH30UdjcFsV2Z/zT1AKgzaTr5HOUw6n3RGZp8aYdseYn0
WvmWVcJ+dhAVU2GltWIMNEsgWtoUdfakeB4ydFle4g9uNnr1mMbxNDyZqnS/Vm1jzjjStMV9Fy+d
CLIlbtSz2rrTNxp//f3cTimAkCzSXqTp9pavyAqpx0xUb2kiVWk4iQV7uMZ1s8iX0q2MQOhO+gYq
OLuLZtr8AhneecA6gPAOfWl6KEUVSdfHNAlHhx5Ci7yQWqHAmeXz8ijyogQyjiFK4KC5853zwC/U
AQM8SFVaAj5tge1QnSvVeG6EOUNMc6f0ow0/RguHzGrIyWJsG/3WabM6jIYifidKopYP0m3a73Gq
ogYtcCT8RIevdP0p0sdvJVKTCnDIqfyhqt1i31VIFy9BphTu1ykRrULE04ksAP5gfaVYO38c8t59
jl18YINZ6b3/Lfz4j1NbY+CABof9ra+0tAhUxfQ+qdMSxafOjqM6nMtFc4ANRToyvYlR42cwiqgP
ZicSb6VWxnow9bCIfJyLRQomx5gSv7Bnr/tcFW73Y1BydT6BiK+fwZfRdDASzXoqlkbPQk82heG3
DeRfgImKqoReV6XntlDQi2rRgjDO9BadH2Wfz/+RxDv81Y0ujf4+dy3I2UuuyZ8kFWV7it1p+WTB
Wpk/OYbAwhQzdqULkrIdladxbq0mcGI3TcMhcez36LckHyVsSOvRyvh6PvnzSptruwQZ0tJOigvn
SHxojcHFT6xslz7lTeyHJ7SZC+/BEmY1BkMy2dNp5drF/tineXkqG5tfHpfzYNyX3VR+xQ63+z+c
nclynTrbto+IKvpmCou13LdxnGRCJXFCD5IA0Rz9d7En/5u1XXHtf2wnMiDp6e5miWUQGKeiGnEQ
QKem+FEuXXbXz6FssD4S5hcPWGsQt46TP04zbsuQHWz3wIGgLDRmb3hwDa+xE79YnV9aNcEYuxNM
nXhBreXOLkLFFq1185xDRbZPCE0117XOQu8msDKAkfnqCvMSpwzXS6qqLr0qzrugsxMPi9kbJ5KY
LxmLzXld6uqpy/b22lJvy6cMB7UMUG/ui7jN6lkn0QLuanFsIclDLBeDnB5O2Z1PQZRfZLoU97Dy
/e+imwMVjxt2LsnuVqWOaNlMOnYUm+rKrZz6ITfcnLTcmUTwOtS5fWrnkiLKy1snKUo/n+6nzG7K
RxuDX5kMleobpGkZ4caURlZ4MEa9PAWOrcIDCjThiKSrWJ4DBg9dMjpFBignD5s+9jE117G1VGVz
NFRXQGgKs2K7HtxZNVft5lY/jYyy9bKp8n5NMfwpzKMM0S9NADIH0SHjlW1xuCw5blGrMT/hf7oz
d92yvkObHCSJjaaNvIJy6ovyVGWiL+I+36L2Vud+/ptJRRCkAPlX52i4E8ICQbOa35eZqW6Mosns
HZRVO29U3ORC/Vo5p22i7ZjsQoYPKJK0WSJFNoLJCeYAiLddNXQaXW80rwyjj3KO4ubMSbVB07m1
2XaCn4bRkyjs4F4HlvstL6O5vNiEmP0H6MBTc5R9VLTHrpHm41p727prV3b3wVzwTXAHKrBJKZuN
bW034rKyvfa7ucvLJDiUTo+ubsPihJttt1yteumm2Ohb6/PWqpGr2V6KK43Ep8e8wu6/0LNzNeJS
3fy5XhE3j+ctGEdM4DCKnpXDcenhoMhj69bho1YW9i2LNQbeASDxFqbNBDAnbkpvYfGhC3+rZfIU
2APZfeZYmjrG98VoLmc7M39W7ibF1Ta11iOuGs6UVkPvX9Uo7ImTaJoh5CX16inzfbJHU9n+9jir
Kr82SFHJLDI+Sz6gpX0Z5KL5ZJSGORAQh/Z7uejejoUU5g/4taUdZ9k63qqMbX6YF/S9rhC1GnqQ
/65XHr0iii78RW8QlnCrVfHQmJjlFPOoo0QA/DlMHfyRA7g45V5HhRqRlK/EIkF4yXpvj0XrN6l3
PHhkjeMr+IDxvimslVipFPqO9ZSZ4qq3BBETp7HyK1mmi/G8FfV9EmjAyldzqYsycfEDF2QHlnFF
mupBo2LXb80JC76+hrBbTi76gGuPwrxXCRcL6NH5rJTkLiy3qXwDt5vbsSHdJr+UU7nace/opnvI
5AAfsN+0LW+rEHmTl43Uu7zpmagUMdOVLcL4sqt28Eth3deb1Uax77TZlK4ca53k2mocKoMxhMfb
bKuKfb0y/Jlmu0+Bom0D3Y5hWC8yt1qLQxP07WezqaosrmUv7gejDr5PbsuvVX7uoQe0qPVeVLAj
kjznpjqKMqqiGBxB9VoalXhkouyOqa6tYDmipzrbWNbUY5UQnDJE7wMBWaT3Z7tKKMXVsRH5ShMi
twsz1uHC7lCDN98KS24aFM9izTeWtVAp7vQTN/GEzJ4w7aZtbuUiezIMa+qSHETN9yWvIuegpZmh
Ay9MPtNqKnVnyd4MTnOpSnUlPMgTr2VZkskF1eS9DpVpjAnelsGXcKP7cbC9Bu2owJ4ydNrKJr9F
6z0LY5rI03zrFe4UxBv/KxDBnv5FNNpGEy+97dD4yEvDXQ9TH86EFWFWFO+4dxJHFU+e5K293AfT
WmH7lZn+A4VVeDnY02wkHau94V6aI3uco9AxOI3THN3K5iTKEgvoU51Pdnk06ZxHcSZU9hMIAWRf
UjizeA5qMTip8B3xWllB08aVq62byNcbn6W1nM8FDQbkzYzauECSyAgPk61d58RdLm+CXSQhlqtl
/qJh4OFPuUykAnOYHeTSkDaZTlZkF0s4l2ZSSa9QifBmrzqgXWG9wVAw9q+RW2xdy6kPdeaE0xFN
l+7J6b0cD9HVXkXsRKXcYhvG+jcYscSNenBBR1sN7gdEia4vkj6vwvna4YKqrkNdLT1neQBrgoRe
cLW1ILHjdZYqO3IklUxaf9xu3W6ws0M45c0al4DkiKuBq2hsADCbk0ZPojhN0JQneBiSWXk1ePgI
51OoL0rbsIKj1Xf2q9fRBj4h+MMhkItpPlIelXUaWF0Y3RQ1noyxmTXzbeN4dX3ZWASrWDgl6rMZ
U5Nnc1DWmBbTZn7Hc02Zxyy3lTpVzSxfA3NhlEQNkT94M4VUIguE4GIvmgXGqsPKyGA0MVrK/S68
IrN2IKPTKm1PNK4M/yCZmJqItTuc3a4g3hyZ1xhF7O9ibRj84JlNMdf7eCtKe4hdag66VfghKJI8
SCgJ1hrDpyzyeD8DEkNfhhyFHzZnsYaJORUhCWXnfasHe5RJg0sQlxHbmlBO++RGLRLttMEcAGnZ
DKsMuhSBXOPaHofbbmlqHcs22MDo+UMjklCxbxN/azzn6OZ0EOLMi0CM8+0hbrFyrmMxi+nHUJV+
x9XTRp8rfwotMkjlZmWMb45fnTJ/BvDHZEeEpGH4ccY1sOYXEmeXRM31dRjLOXd+ig79sNjGP2o4
hoYU1aewWyImGiiiBbHn6UXD4BO09tsoaNIpcOoh7cEWejFAdCGSFhoP11kUYT+iNqMdTk1Zuleb
s1Q8BnpT1qn16tZNnL7CtmhzunpLYCYuVuJ0k37wtmJGZQ68xS+Z535DRVAGN6qXOKfYXdgFhEAk
qR4yrvGvkzcSQSr25RbXm7/dcDOQVju9IjXB4df+1dVF9qjaTn4ZttZob5xarwbqct6SzoWDdM3O
WMmSKgrqF1Ovq0x0Nts+U6Uwuq7y1Xvki1hOoigDjnAu7CAtO718zqsVnEsNYs1KXJ05VbJ4eXBt
I7jic7hMcevNK8FdlWFXwmVjMnrIZt9tSLaEcaiUMa1JNCj/t+9tXnTtibH4XGA8wtef9PJlmphO
HerRUG+9G9HWsrQbXFq9q+0kHBznYXGstaPjJ5ubpTYHwJx1IT65fU6aqfOKzzyPmCclvsSDPlaO
3Y5Jt4js2pYI0SUzBFPnUC5F2yQ6l8WzRkdYgndVQF7KqJyKa1FMc4ZvjT/3MX3N8Vn1i7eleijc
/gptee9XEZRufShHQTnuW3MeXKwQwfrDUPrjHKs6Ml62zlZ94tEw7E92K6ajb09tGHudD42W36Ar
1ppUAoNu+yneAr1UHLtIlAe2p/uD0Jd9L4wK8Si1iAn7cO7zFrP3bHzz5DjZt0G7NUPqRKP/a2FK
gnPoJhoqaRLTeKirsjrMUUXHrcYZSBC2W35lc7Ale7OMzf45yZxtbFbVLkwAB2BgQlKuv9asLK7y
avQF8iTIwCSantirMlzglbjBtxw0szO4GIfJfUEkMvwdWKuHr4U1hsWh0ssQ3MytOz52k198RazN
bw6lNoc6pnE7bFcbXnu/8AIYL0MyrgjnUbP5aZm1ORN/S3oKkwqnZ1vMZX4xmpDtLsLMmTmA5tL9
bmd7rtKaxKymEdo5X5au0d+noOqNBIsTU9CEaSOaMM2sloud6yZiT2yujD3taplM4RQ8GspjSoJi
tAsQNkPMjsid9TcNeRWXS6/sEywW3Fg7mTtBjAZR+bvBUqCIYQmgy92BPn8bMTb6MVVDUVNG1V1z
ADQ11ZQzFbGI7Y//3DLvFU+xFFoeyMqair7iJO/mIHP5Ghjh0RMKtM04gVc+H02pvS+m0AwJ/KjS
Y+yUfdDHFfdMl6rF9H5L36ee0OU+8kRzgbq7KoE1s7/4u9tumD9DPMnLJCeBejYWYYwkBotxIRnQ
hDGcN0Vw1hPT2RrRitjJZjxtB1L8z7KVDtbti57ejC6Xd40s859t3Wevy1qW3yayZXrVqEC/SAu5
5iTr8u1lxcOc53MNmKyNG66xg25IntgN2MCA2qyMrTK3b9VKjQPZFNpmui5WftJ4Lj+ptR+f1rCk
3TKIoaoppiVhUdGAng5GQYRIUPYWn8IAi9XYzfvlkfuaHkK1GPN3Ybj9bynmXkBXKgOV6M2tu3hD
uu8RQS/nOZuy+pJqYPrtbaPzVHCCfi2iB7jX0DrpKflNWrdR4fjQg6Tpz3GGhm4Ym9Sg+Nq7a/gi
qQx1XNBu+G5ZQ18cQLUEVSqFT/qN3vHAZMXb1AN9nLUhtx4rnTCU6dSjRwlaXjnRBjegslvnqyr8
7mGybf09qkWtb+TahDOjyTnwYlP6ubgpVRF2KeU3ethLNPeHcpBRf1kzOngrafVfR3hBdleISgaP
aJXtAnOMHUWC9Fc4pOQv7d22CP2Y1br6Act8vkb7LisSdyycl3KsozXuuo4G8sQo9zYYtj7HvclH
OhgAVz3Ew9R5r227TBk3qM+VM6++vl+jhu6/5RqduuAqFsfRbQsj9u2My3whnjEiM3vDTFru7MfN
ImzDbB7pTYKM89B0Mq2eRmmVd0+Wr6b1iu6G+7yRLTP10xTO6WLhrBTntOA3Oo7NcqlbeqZJU5oD
20cZtPHbFgu8uFJrZyVFaERNuo7O0iZqatA9swHZ3TfKQfErj6I6vHMZIf5ucMR96SUFL2dxz6SL
tQ4v86ydK1I2U86PnAaaQ9jlTHdDXnUKLWp/bpMmQic3qWvlvHhuz/RixCtin78YnXUjC2e8Kmhk
ZPGsoOueVpVvMs3KLmgoqa2Foee8iZ/zupQvgHJ7eUCPL68OWeHhJDCoySUxYI7+O5vn5WaVentr
au7UW7O3Zk4o3O/xRCqsr7ytt4eLVTbGhb+a+cRgyJ+yYztHUXcayF++R8tCLeuIzT6KzJHtoXVl
9YiPrHHvBsJ9HpillvEk/eARxnL7VZazUaZdHXgiHgyb/3JZ8SVPfE93lIazm9EKWFZCh6Ju9BKH
i7w+FGO2Y42HcXeV7NbxG0lt9VpMIYExyAyRc/5D5lhAf6cLeiPbBMfV4YDUdUW1FaymQIbR7BDI
qCWJQuSVPzNHe0M8agBa6IotecNExh7aGM56v8RA6e0X0hP/yW2WYEimJlyu8l5YUSwCz7hs9Dq6
17Mv50s9tVN50ax28dJuNJJuCnQe5TFHorck19eUKK4jvK8bhUuRejS6CQ8VDauLMQizKFkZ/b8g
B+RVR9hnvXeYmlUWR4a4+SOIqQZfFYvmlOit6AR2fvrqySW4VYtRM2SrbfMScH/VM2FSHIS6jeob
i3nWGNu6Lh8M2yK2q0kPVdqNXfY9B/8nYqkVFyNOznDCwmZz29gknXrOVm2RRjZdPaa+zobXrenA
wCrBrREjuaheIC4aPys2wM8RZEORMLPIvri1Xd0PIxlEss3SYT6OqMtp2hQ9vqIU3ZRqPx9wPdRt
c9V0k5EfLXMwrkIuPj9FIcXtDoMOsu6iHpqtTXzME9pYlD6BZxg868Z1xylIUScg96IKhsJsB2Vx
jJSd90mhpHW50ahnvtDL6VQxGfPiqVhIXf1WzyFNdjl29M98l0DNbUu2kYPui7h+VobFUXUbqD4i
PfI2+60Fk/GjdxF+TWqrscgJRhQtorzk0p5Qjk8Yvw1BHPWZup/brbQOnIw2QMVjxerPjabVPflW
Y+YUEcX2OjrebCb16vfOYTTo+ZBNWFOVBP3ivvYNmO7rAvslO1YATW5XY42sREatda+3vczk8vGK
a7Cm/acMa5AdVGJbTx6J9BAzUmOs2zb1ld6TngTRMeM5kAiJIJRV2fcN1U73mNnt9tYCeggve7eb
XsKyzB98GR7LXJjDxWJYhaLbrmz6Au5au8ANouh2jNb5CyOLUFzAkWqvKYjkm9Hk3AxqsfkXdWvY
D9u8DRG5pR7BilIO3AtCEU5V4UbvNiOJoKkTuA0lZ+0U6V5w60Mu6vDAxZpHNG/mSV70gL3oHokG
8YsVT/jmRjVOwWXpztXd6mbLV0nYfnL4OCVYrtH+3YcFWe+ulnczOlG/nHjG/t6tKkEaWy0ZnXKH
n5kl5lkxUsTAv7YmaihHA7Z5jNWFCy+21WAC+bCPzpzR26e1733zl4AMwlZZ+RNsBHJPI8qfVRwg
0RHdMuCl6Rd2Lg0q/G0887CyQz2u78aA0ATORN0XXd6ace+jGYbzuz/mad/J8ZMb4Rl2PTHYGNK1
gT5HOezDzhX+JnAMwRn7O2iSWhxXgxo7NeeKYGOrIt9OEU33F+jRzt429qhcVs3I6WKlazXF41DD
JSuUlYMxyoPWjesqDOkBGcQOwoOfd6m7dYgKkvRZzbHcaqCQqRlOkSljR86rd9TO2Bp3Lb1njG1F
3YzilyiUKu6WPJzxLhjKmoQHH0tn5RYt7dpOm2YxAKDoHEinuptKxtNr4g+OnF7kJOV2IoERuRFX
mQO2KVoAbyJMZxfGsz0ubogavV0DkYrz1uceTANpddWTk/tSZ7GJvGiDhOgqnU8u5rvdneyMxaQR
Q9BxLwbTh1aFraZNlt2ZhvFqFu3cXlbLLIP937Vlf12gVzE9+5beSLWMcAv7XxiM2qQ2jP1YYxQR
TIZ46g1vpszfZtO68Jbanm+lSxOdiYHQ3W+ErPXWJ4yTKcSOSvh59juLtgD/aLcamuuhwx73tcZ5
ZXwLLWLnnRn2mZ8sCM8vnxm3KPNTq31yoSSL/Nb62hvCM/1j0zAjvMgsrRkqD84Wbm/G0u+AHtK5
4nsHdLY+sYximpjvdtwrIRFzgi+Oa5gcbivIbfplNZLCCOSHyh2QeuoBKNCBYaKCykPN24E8MUyB
d6G9bTKeW8/uyTSmWXgMSzKtViDOoyk5Uh64i/CHLx0/+DH5YR2Mp5I5aV7E7uJXYqADVbrtFxES
Zd4iStcsXcLFKa+XsmzGe2+ViGMn8N6Q/C6CJQuuFwVl41Q6Wrc3JhW6ewpx2JjThtb59ugL/v4+
NkNGBUj44+D3lpf50nzyC9NYvmXrQthgVrJGF4r9zaP5Vh2daItP+tIaNSGzMG1GKbTXZnW1GhOi
zv4Q1PpiaGe8RMauKWdC5TRUdwCiCnns52Dqr9RmblWqvdapv6HskUnq3CFUKV1P17xQQE22uOrW
zTo4xtoGzDJotiSr53bhl5oT84QmYLXcDKtHNbOZxNd0XEZkEdB7Xr9O+VL8UstmqUufS6A+LG6d
fTVy1Ztxbuj5BZXN3D4uZlQ/lX3rTDHs+QaTJcKfm6JiVvff8qHOAmotJ1oucsEvJcSNNbvMOS5v
kycr72CCdV5PADOtFwhI9Jg8evZRPEX04WJINcYDk9S8OdRhtX1bZdA/wYe2Pq1hbgYUTEOZDrIo
O4YI5IhxIaHbxoxQituO2vshRL0DILM7tF6c+VnxbRzywUq0p0Ydt0KsX1p7W2cSWW2aB2uy5c8V
UfIv81QvVwbJfgMspvcvpwHBe4o0PzUczgUml/WlU1USzMC43TAG0k3a59q97jk9c7zZE+MbsWYY
9LrlXN80ASaZM2UDZaQjRBvrwhZ4BDAYZzJPE+hHu1nLJ9GLgPZp0OjuIBvg7YetYPL7VHEjfjIN
NdCTRsMUcwgvKFbmGg4ghMbyAX0UvN1PpfQATde9Vl/AHYVPWd1a9THvsiB46nH+fpUYWgLYcRfv
Lep1vdKM8Yb1kK1e2yXevNSpyqNl13aoA5SaEQ1rknnBBfdmGK0ZuY5GtpfanIuLGTBzf+tBZSop
qT3Cd6Q6ehnIyTGvQWyS3s9sm8UNpHWvScSUVTm95wH/XgJ/x+BTZoEbSy9Q32RObEqXtQXPUVG6
E43rCOfbacvWC9pauXsYwqEtrkFTGS3OhmXbpGW2TS8bMIEhpYxcf7S+VfxEyD4M47nwlusW4Sd9
XKUsv6lxBq4cFkX1MAq3ZHRphz24xXUbmbKMtrqmXqJ8RYY/ut3pDXlitX4xJiB9mMMwXGXaO+oO
5wPR4rsaYzg6EKx04xqxzLbxuSiojGO8uBDPD8h01MFd1uVhrBwteCWLZ8YFN9AW5ypouPGsCMBV
rgeu8yhCWv1k0dJ8ZbAP8kHXiFInbEsa19VWiut8IcVKNdQdzeW2mxJ6Wym/1tJxP5nRkjUx1z77
xh7W0b4xhFJlbDIJ+pLng99Q4w1AuvtBVeGRyygsjpipFsfJFMaUBAyvrGNjRcOjN+Tbjv3z7Ns+
V/4D0jrIvLY9l3hsbHW4pkW5rg8l0Nxnp5SyvVaR3xdp5uoqTySggzHNvCwPmfWQZBxDxVR8byHQ
1tfelAt6mZYnj5bdVu1xEm5E/4cCkCbsuOhkWq3pW0fsdZPGQgfnFYpFtx2kCfaNvlsR5KlZRCUq
6YEzXDNJWfsvVrWFZbq5Rvg96IfQSaTsFp1yuFFPqNquxd99GSL3Upr9eKsXXK4SlJDosodt213Z
vUELu7Co5I4kCPZn6Wn1izuU4VZdmnuziM62Sfm5WGGiKsygX6pKbRcVUIqGHqzBaBZ4UP2iCuV9
shaEia8t4t3j1lo++cDfQZr/wpWBFkdWKUT1yCSnOxc96ppxnUiq6MOKSh3bpfAudfXhKudUWER+
kTtCARxlugjNozMkPEWK9NutCxMh6EEHDV/f6y2wTzWYjmV18qREjfyDR/sXPm9f9B84KIxMOor7
z/8Hfj/lFpEoQ5baxWX4Gp3k/rnHYuDUMsL/70vhmgxYF/Uooso5YQsFHqtZaxEkwgJX4ITleMr9
ejoVluw+0Co5R9Xuesm7S/s/phAo0Z0h9IpZdBw7HSZZJbq4znBLqIO2PK1V5cdi2j4iMbyzQXbA
MJ7UyJuBDDz7dPUqtgwISQR+YLUvm00vlyEX6Qcv8L2nAtEMp9VG/vRfGwQyexvUSxUlQPgwnJ1B
gDuZVR8a7TH2rZT3AZzynb1h4eNuk8jDlmBS/+fesEGIDwMM/yTy5Y/SNetDPoMxL6f+I3mQ994f
0oioVXGxsxvPUKJQ5KSQRhkldEDUM4CA4LYh7f3g/f2LsLdviwieHjvCR1/hnKcrPOVRHfKZjJEm
fl8L+xbUhnVQoeHcaxnqpGqK7En6i/WZyeKU2mBknv/zXQLHB8y3S8yEUbO/iv85cJR2ATQNXuqg
gM4nZQRUBZSW4/xXrxILcte+JUM6d7g/O2cL2VUBkxvDU1i6gXZjLAbAk82msF+3WXwk2/nvreIg
AslMC+gt92R0duCMwhoYnVDCG0W9/GB+wnBzRRPhC0S78iOP6XPCxv5kO1fXd3bZeZ7wz1dYVYOV
Meag4RVY4a0Iuu+SKfWRrOYn3a82gV/hHupczx9Qef59QbPurtDB+dshzWfr+kuoDBJ6zoOnvaPA
riuRkxsc20iIg5H7a2JarXX8+35592FxLGbPADaGgPPnwwImWVxZM1caaWbAZQfqDsZvPS4YDsaj
W8vUtiRIUsT9//Px53F3I5GdXxvAAPpz5c6VGAS1S5RkztZ+boy2e1qdhlbqvMzt/d+f8t8XABRe
FI/3+Ec8OheOKZ2hElpGrNXl4cmcV3myNuYIf1/lvV3qUdFCLeL8W+fqA5TlGW3UgAt08RSM4Z65
1dS11yv4+A8i0Ht7xbNhfkEmDfZZ0J8vb6ujQQYoMCURaK27ZVyzOxfsz1cLPQYz3To3m2OSgMpL
//6I771I9O9wQcNRERrt/gr+53oxKpP+50Rlu812+62xc689NNHozIe/r3NOld3PIMTKAEKnh/aY
cxYbBsPC+2D1I6gEUAWRgOXEVaN1YCIBfRIAA+Yzk/emAEHezU74X60q9+W5xr2AySW6qOfW75O2
Gc8yXE4yRLITF7H2uLIDDOfmCm1Dc/xIge+9nYNm467F6tC3P9fXLBDhqFZorEk4mfqIB8xjhmnQ
AX+08IMg9dFKZy8WBdGtXCUvNvd7L21aC8OHqs4OrRTu5d+/4btL7R6tNrIVyI2dHXDaWVmuMjdK
XKN0fyBUgRO6U4rPoiw+8ij/d+qyW2v/v6XOghEJhj8xaIoSXUSIVdv4ieb0z1I8vj0AmXhL/v3R
zm9N2yNx2RUdzH8Unr2z9ShuEHOb6imdjdk6wT5agGat0bHevQMcZ9HHIKeF46zN8MFNdv5S/1kZ
YSA4hXvUPecuVvYEp9G2pzQc6vB32/fRZc30F2F8q//gDL63FIqJJnczaoOee3bH+AjvN+toTpBm
dfgbSL2bQIv4NGplfFQmnH+//amgi+36wLsbw/l5a5pJ2WUOitVwllsmLtZn1c4qZjjhPzVh8xEr
7vz2ZLmdnItSDJhFBC/PnswaJ4xPwkini1GCkfTDk/cPaQIOBUPTvufvYHr3wZc7v9L2RblOyMvc
vdCLzpLQ0tNyDHqQmSFDzt0xp77QSJG8KLjCRzIOL6XJ018Vkwy/F+syP//nLUtKw1ekPHJ45rOD
r3OGaGptx7Rd1Xga62PfPzltPj20ReiljFp7ICP9Rw/9zh6CmR8hbRahewhr6s94oSeSeRYZ01pV
zGl829gSMlT/d65KsAR/f8T3PuvOxnfDXQCXzfTnYnICGEJuNkKUcsokav35rlfF8JBZa3EcJWAz
Q/TmB5/VemfvQplCphX5Qcw9zpXKmzLIzbwWI0h0Zd/ZtG2ZuoT++KMZ++hC6nn+FBRbfVWNg/1I
hde80hR2UgljV+J/w6gsi9qSzhR0jTTrMye2MBf/KIN+968EobYLCIIxPd/yC0U6rtIVoGQTgp4c
wy1ml3gXqjGGC+V7zc+/f4v3dnsA1QVCOtgF8zy7g+zZtY4/T6kDKtoAg2g0WeqAaAIss3TXeKmW
B9hL2XVdNsNFhuaFPv79L/hH9eF/WWv7gSM38nG6RxQZCMWf20HR5LR3B6O0Fn57TdutPQb4n18E
eVkfxLBuST+M3u1gbiL1mh4YN184ldNUM0oB4PT3P+e9zYnVTEiejViEey7FA4A/z3qbEfM2F+11
u47rozYhVxiF96MWecCMaZEf7M331kTygdwXkVii1VmYmhvT3Iw5H1OYQVXirrbeR1Fj8Fitoa5j
hnd0E9rMDT6IHO+ui1nArlQJLOHcEc1iCr4VtNkwL3d85gdjtwvHTviQMk0poM0aZnGsaul+8Mnf
XRdxw/2Wg8h9/sX7sVjKyevG1LQb5yKoat8HVjxW1xms74PuV4uhCGSyD+6d/TWebzSOFiEMQWwE
HPez8D9J8Qy8d7IdmB4IZuqXslyGgz353svfN9A7JwpjH2jjHGD0Is91BMCSNt4YbUPqq75KI1SH
LqEFAKIY8t/QlnUy2IudkBo46PlPzuXfV3/n1cLWNDHwdC1Qe+d5B3nCqmqrYCs1lX9d+aDmQzyZ
TmSoQzp2NvoBcvhIMOedS4tF6aaQFews9rP9SyRDaTYiZk0TM2SUU4jOK031OsjKJPBm/d/PKFJH
9h6kcV02z2NkOOyCy344pm6zGteDP6jHAmRvfzThRpaJ2Yz5cY2C9eG/v1sqf1I6XqyNFfOf+2eE
MeGBph9TY9rG09pb7cXoCTOFZRs+2ODVIQiq9fH/Y1GX9oaNNMqeO/+5qGiH0mw8IrNfF/314tL3
VqFn/MyFWE5mZ99hrLvWH5yUd9IB0gC2sM17tFHg/3PRNasCv3GzMe2zdqDJ7UzPIx6bDfFBQUH9
+xO+k6RjbAGbml3LYudFvx5BEE56JuFa4RY70MeuvHlzng3mmPEIeztx0Og+jvWmvvx95X+ZjxJ6
GITiILsLZ+2Wt38+p9lthPg1Ak9Ep4D5xCrvJEPI3xAw1mMhHOxRHaG8n6HIBNx1MMqAOQzbvGow
/n5hGgMg0Z674gCqCb7A3/+6904VcZmDRZOSIuLsI3h6Ng1ubuJiCFgtxCsd8lDu3zIZN+Ms1/9V
2e+fl0Hvmg4sORleGX++jLUIrUBKSpZiomftjagX2DQnT6U92v89AOz6wOBGvV29+NwMh1mRMxTw
wdIMjPmJlPdzxyk/ccFQu0TKu4/stk7/++vEEBfdOyT08d85O0hQ2nofEPeUeu3/kXZm23Ej17b9
FY96hy/65gzbDwCyY7JvJFIvGJREoe+bAPD1Z6KqfIuZysG8qnsefFxmSUE0EYjYe625SmoFStHf
iLiYVk6AsEQn6+3+4/FOrcQw9mxHYzNnkwJ1eDvtQiZ3cyqG1aAH8naMegUPfds94X5UYE/nwbVZ
lum5usGplwaQKTkuIC8XauLhqEMcOSLEU7AqekPzTKdGWZbFko8wUFqQBNqZJ3lipdBQCOsaz5Mw
kOPxKpsVmLazWBlTmF5VRtx8blR92lBPS18+vqEnLo1KOSg4ro+Sr7n8/N3n25ipdc5zImhDIr+0
7NrCRmxiQJR6xN+g4ucz27ITA+q4rPmI0+tb2H6HAxaljgMFs8QqrcNgXZjiLddjdUtUWgX9qKzO
vKAnbiU4Tbi+dHhhShwfi2ik9/R9ZbFqWbRWKPvSDboGHXW5eQ4e/jvV7WgrtOyDSEAD80U1+Wjh
MyOkY2Y8jqsuiaatoUEtqGOpv0v6RPFN0bUcP+XiNu5b+aKt8NcYrTPfyKIPv8SQsL/i6tYhHGjN
dlgCWSzNCB7CoOmvbQ59F7wPybbAxLINw7Q7hyc7dWDAp8AhlaKj8XPI1axoRGiif1sZTVsiEQow
YhnqaOyJqCs+lyg52MVOY/js8D3elXUMdwSpkPTWaWWMKQQgQOt//G6e+IbRDaBNprDXsWhgHb4q
slQCRm14VRSzkxAb5fZCXxqgsqDoqhQ93c6S02KuLLUzB7hTI1Obp5BNLwJS0fEyY/TkwUfhuEpk
6zuBEzob9rm7xlFurJROzT6b7RC7onX6MzvNE68rLRD6ShzZeF1V9fCSQ9xfRVcp4wooeoS8zExd
MgK1lVEP52K4TyylULaXcaiFwzc5ukaty0KNz+EIsyFYxPm6yDcodUZ6uCPixmlutlatDmcu8MT0
X1YaIijYGMjqcQ19Uoy+SUuM7dUE4URGEYtWG1zHdhZjwQoA2qPyPn6NfrqnvM1sMI2lN0E57/iE
Quu/VEa7n5h9cXvdKlGxUUtdbJBS/mpfUGUoXlgIFexi7J/y6KokG8zEgoOxiC4v8N7FbjrY6Iyo
aJ/ZyJy6KkhTGk/QBlpz/LUvlGpKbFOaVliBqdDnjd57BqKVCJmSyFYf38LlM36wsgERpDAJJZ0C
K8Lbo5loY5NBCQs2IUYufY0Cm1b/PJcAWD4e58RFsfZw4FG5f/yfc/j6KyHQg7DWplU2wEHQ8Xzh
fyHnN3TK+vXjoX56/RcuosnWmBWbo8fvbMt3Hz4zdUAQLAVzbKv1tuvbatXirvS7XprWlL6nz7KS
ifXHg566Pspz2oKT5SRwHIYVwcjDrKogOkK+BjdDje+LiZqd1SGO/TtDaUQQLBfHXunwVpr43hRU
i4u+qSOl1mhRLcGfQxLvWH/04/7Pt/F/wrfy9o8Xof3Pv/jnb2U1gfiKuqN//M9V/K0p2/JH96/l
j/3ff+3wD/3npnorHrrm7a27eq2O/82DP8jf/+f4/mv3evAPWCDwBd31b810/9bi3Pl9EH7T5d/8
f/3hP95+/1uArb/9+7dvZV90y98WxmXx258/2n3/92/s9d7d9eXv//OH1685f+6+nF77/E16KuKf
/tTba9v9+zfln6Q5L/RDWLDEXlME/+0f4m35iWT/84/kKerDSJJ4D1mAi7Lpon//Zsr/RI/H8WSZ
33TFl0NxW/bLj3SHH1G0p6pHMxfY3G//vfqD5/TXc/sHBKHbMi66lstZ5u1f8xq/MgxwiyOwquJ3
tJEbH74k7JdL3Y7z3FsnD/lV5V572/3d3v/h+NtzU1v9HUd2OBgrB20HfnNuBRd3NFjaRbMCgBjx
qYV3xjWxH9trQZsIbkhFw2UzpZmzb6iTloijI+UTyRYx9mqac5kcWNBzRWj/CNJS+TG2RXlBJGa4
m7LJWo+5FT+SWVytxrbMmod5nscN/OjqltOeuTfh0D4X+Pc3JSVy/INdFQReaUzylxjE8xdTSawY
AZpkfuazWGDq1wtVdtVxJHq5zmCsAcWyB21D5Ud/wBPcOzepUwCZ6uakw0tocYr1Q2SRw85BLq+s
cxT+z2oPbMAvO3VoVtiFZly9Qe68VcjPxbYLDQqgQSDpkEgn9ICbJpVht00tgDSvUVoBZmhAurMO
a1rqO0ACg32vOhFmtyBWxnGnB7llefHQ5umFbEnQPtI+hAmea+OmgNjnPGFaJdjChOuw7RxzYghn
zF8itEeQrCkkwjSwpWFb2Hh1ZtWeAh/BPWJzRL7DVW7YQeKJOcxSLyN6x9rkmh6sAgwPEU700LpM
2J+VyEnBPnhjMJjq2hj0NgV8qU/fu1k2Agwj5mRsqqG0mttIBEq3mxIZVJFeWE7jxtKUPZTCMW9U
tRrjFRE76ZU6SbQsjSgblbVaO9Lg0gAvXgYNGNkFiExheNM8K+u2nbSvSod09S5zID+tuyjhFzYw
oOGmYN+zBqgqCO7F8H2Dx7ToH+dyLHsPSUlBaJ6VO+0O9KT8FasPYu0AYrMLbQqvZwH4X+ybpLFf
oINh8kuCUGCXoH66pS2qodBt4prE9LK7G0SlgSGlS//odFaDP5gAqG8o+CGWR2b9XE5CvtKtLN5i
TbT2PXmLeBrCwYIos4RUuZFszjsnq6RHdA35vTMOde/DFbV8LY/qvd7jiXRjtNYPVZY366AmxHnV
wXJJ3FaE6adSaerbpiSzAK26aLd2MtgykqQEYS+hN8GrgcvxW1lLYHEcu503fVmSHq5ZDWHfyYj+
bNXDko9gsimBR1Z78Zqjp94Slq19onDjGH5mB+VbExit7oFMA9qNLnsGlSKs1zAy1NnTlKC8ixuj
2lBGU+sVlHHrpnYKFU5Qip7fHWIMe24vQ0FcFXkmQq/XguTVlhQVkSI+6HWD8uWKvbF2S0xwIdaC
KFOs70pcXNktyAo3m1rAvHj3KmNH+z67ksZ0ktcF0/arOSlpiNsJQ/SZzePRzodiKKvsskVediQo
vo52PijNO1nvTLDJpLFh1zCbcPvuk/Hnovx+ET45Ar0RTt+IS0jbOVwW2zatG3A6xMA0bjNbW2zh
/58jHC28TtULLa8YIa+9mGuwuvbvjED5djm20HkwjjYbyIlaXhdDcXvLlwx9WyfNmRGOUM+U5Ohr
UAsxaODCSqVffnibsMFFtZag7KGzqI9XEYydh7nN7c9xqEvKXm7qquDKCOZSU7u4KvQ4WKmVlV0p
Roj7w0YFZa7rsc8/j7WiW5SNOOI8N8og53BXikbZQD2Ux0tZkpPcV7K0OnvEPvzaLgxyGR61hSqY
bHGg8EfPYQwiULU5wKBgLvwUnocm1q21QttWmRcKxISKSSj57QInn/exdqbAv/z1f31//xye8Aka
4RZdlOM8w4I99KwpQ+E5ibpSpHSlTvpKUX+tRPfTMMcV1kDHwibh9fBCvhN68EVo9YMul36nKltA
tr+kG/xzNBTo7KVJ2uJgefhaxGONx9+euahG8+Sq3MvQMOI3XAh+BPDiV6bqfwdDQUBtjrl6rHFT
pFauW3IoPC0ubqVcu7TOnUpOPiP6Sf8d4WgxqOWpCXOHESwIAQXMmlnp7vU0O3MOOVxz/rwQphFR
aJRtCfg4vGvgdDFW8nH0Wju8k60R68OZEKjf78VPbxuCatRPFMMQmhwOUcb8z4SV8bKPwX1Q4lst
H4GQ+DrWkQcSEtXhztKvrDc5qrwi7zYfP6nDMsMfF8iX2FoU3RTjjoPEC7zdgTFNBXinm8Rs2K98
i/tVIJ9LJ7JPzCmyoX8XebFGHe9pGyMXihorjKNZV7NNnCs8pIDWkeNkm4Gk1ZjoqY8v7Uhz8ee1
0UsnbQYxw08n/2wW0BlwY3sQ+D/r4bgDY9l/sTJtX9HRL/rW9GY9ejQb6z7mo4r3LFJ2jS7kC5DI
O0NvtHXV1fmCGn36+FdbXpvjZ06UGlIQG8XpT+kiTWUoIp4CWnZCcbE7mq0b1oh531hakSw/9tGZ
9/jUY+Y4xDGIFW2R2h2+ZGHWGyhpwgKIGQ6s/qtlrQuyceJz8OOTF/ZunOU1eFcsoCoeSRAwcy8Y
nrrxdih2skHasrGtnCulWlfn1NCnlgEEbhwbl9ljHFfJyDEwpEBEuLlspAuwJiRJuJC+zmxuzg2z
3N53l6V3HXJvm9tnOrcCG383h77tPH78UpyaIhRZeEzL+wof/XAQO27z3MEB5SnjdRBdUahybWvr
0HssVtF05nNw8oreDXb0oCKZIkWeJaw6uuzW9V6NNwsd7OMrUpZf+fg9J0x5KeQs/aBj8HaaQdmr
Nda2usZHFOHhNnXAhk3jijHZqWWwNgQAQKnugSykgKm/5UZxlY7OesCdPdQCh+APo67PLHqn3tJF
37SEUdHJN5ab8+5xsswHIokKZkNn+V0FbUL5kVbtplSeitmTyitcox/fiVO3e5EJo9lHA8K8Pxyx
sqSuhuPPs63zZFvLGaxkLRqvltPI3xlqUQ6iMQcNfvzJokzRBoXDxeFOvnImsCqj/Gha4uHjKzrq
Xv+xulqMQpEarRKei8NLIsTCzGXRFN5cQHBNSWHq4qt2AHX1XSMk2Y66yDV6mVqreFDicQWzC4MC
1QLcgOdcXafes/dT5+gzndLabCU+1h6nW8JJvEIBuFBedvGTek4wdnIl/WviHOtdMTTC2wGfAczy
pbK3Y3rXqI/1uRbZuVGOeg6mI9KxNRjFsXdO9XmqbgbJHcTfmAc2xX4WHBlZ0rEAQQ+zIYnzlGvR
QtjTb7KKILL6DLjVraR4DWHbs6dzG9FTU4HARx7X4ib5yRYXJ2g9G4uVh138ysmwrTchEuy7j19P
ZznmHC8974dZdnbv5niHH6WXHIaR0LY89akxVFtAkGCrB8OaHgBxKMHa1rXCcKnB9bkPDGd4Za0S
/uTALKXFO2SSx5ZAKe9tVeo+jb2CQI2gBYfQSAk+yhrzerl3mtL6mk+zcz+YTYZ0rlbsBwoszt3I
Wdkb8qB9gepHVzDBfPac1fa46aIyxJkt6ZhM1UrOQRF1KaSpRmAz8Jm0YOPxl6MU4LSdrkU0gisT
Qujt2mqpX8DE1vy2sarbCuty7sakHINDqDrLs0ajWtdd7kHnhkHZ6kTtufT/K8edalFfO02nzK5p
wkmXeit+nuSFuRHD64rdihOiD7sM/F7R1sBh9KRS4QUPluarCFgfRA1P76rXJ/NWiXKHBu5QCYgX
o5rdpGrc+2qFRgTWiZltdJzpQCAlOfgUVWCyr6JctXIvEZp1ozR5s4twQ6/HBDDydtKrRN7oBdQ9
z5kS60kkNUqfvh+yDbGWJTBkuyrWidO1pafGutgPYTu+BjKYeJxAUrWiulJlZ1bSU5Pw/St0tMI1
8GCaIWF65AAe2uC6D+4tEtDs9PHjd/XIEvjHUkobHFsqFWaUSEcDQbfVI8VgyZ7Gm2LpKdNOxbv+
BJIfPMA+sHaatP14zJOz8N2QRzsagoNbq8BN5ZFm4lUqVeYhqu7Can75eJyT93DpHBHCsnSoj1Zm
DEjzUBAI4HVjsxWRvinr5CnRzHtqLWce1+nb+NdYv//83ZQfp0LEysRY0P8V+6s83cEkJ6jlVa+A
0q/a9C5pznUXTxwy6FgsuZmUvNhJHHfAU4D2hCLXBZSzq7C+LQUsq29h9DqVXmKA2F1TcGeeuwpl
hKpzS9WP0+cu+/rxbf55R3P4W9CNeb/aCaWxgy7itxjAvcrBQzOlfiGPXhD5ovoMdyJuz5xbf36B
GBG55aJoR7x7fN2FkSZjHHUwgg3Dwze71mN7h7XtzDBHOSfL3GAcdmqLotVU+S+HVxaIwQR5Aa/B
EeaD7gx3cLybbRc5FyYsRzdXU+FFGoe8Lm52cVnXK1uW7TOv1s/7C5g+bHQoR6EQ/EkkPuOjruKA
vQ4I7iv2stEmyO3e78iNgLs16a5uROqvrwrLlaP8QXdGT+x4zxgoI8arlEHz+lPsvKURMMiGJym9
SPnrMBFhcgnC4pcay/+93X8Nqh/ebjkPsrDReZFAs24TxXzugAWVjX5m53FirnJxOPYWOSuNteOq
hwwJmZZaSz3Aydw8v26cx5zdRn5jt2gbVnl7lZ8Na/15LVrGNJG4cUv59h5tqvIaZmvf8Mq2+VtD
+yUpr8HWk5H89vFkPDk13o1zNBkDWMUT4ATW1vaizL52+UoRZ7Y3y2M43N0cXsrReaJJnN5Qci6l
a+5muYTMcC6j69zNOnoRbLW1DFjWzO+K9oiU79LYvrOyva325/S+Jxevd/druZ/v1u28soFgl1xM
Yd9I1nepRTMx7jSOLoFyKZTAbbtzLvxTV8eMQh6JeIg91dGq4mh1D0mWCrPa6X6U30zxdTHEa238
5WM2e7q/xjk21BDvrk1yxDiRUuxNOBqL53/OQv/X37j3wxy/2WM26L3MMD0oZkfYqyhvfMTbZ67m
SPv2x+rASvSnoZ/tw+GTErWoYtmm6lrFYva7UAT6Wu3IQQC+2Gk5sYU9NTO7lq5jGX2tBl/0iy3y
Ya+2hYYOrIGv++tXjsEYx4HGusy36PA3qgZiDJGog9MxR7TpOQ3akMS6VV8pf2NWv7/2o1kNwEzn
mMC128HwUAbKd1iAvlWeOVafmgvvRzma2ErRzoCjeJKW+Ox0lQuIzQvqu1m7jmTIRenzOK9+/Q7C
DcF5R/uOjdrRiHCNU4JRKHHHsR2sk1o2Lsi0SN3IzM6FhJ1atVDZozFD0Waz2T18WF2LNaJchup7
7bIJytu4ML2Pr+bkhwV9BtOO7TQmjaPLiQIc4JDRKDmNPbwlT5u2qrzthrXWrRTnVoV22PW/JNX9
Y1pw+wiLpwfKFvBoTElyZLJ2KG4bZARaSofec9rlcNBMXEYfX9/PRUKF1iHqEDh9jHZsXrJSp25m
2H+eQN45S/48hK5ivjTqVSEuiubp49FOLZPvRzuqElo5saJ5zmgRZWO72Ggy9OsSznB85g6eXFn4
IrOTpoPM+nK0IEtzQ4zEcl0TIErb6Naak/sIgGFCSl5iKTT6Pzsi86Z6vAoyi1zS6cybc+pa+QUo
I2vm72/P4csJx70KR8EHL+KUHeTfoGT5uVzvZCc+8wxPzXFUumxC6PfgPjQOR5KKxa8k5WQuAgh7
pruKiTkQCqgluSUgBdxmewPGUBC/SHuS4yDbtb/xK4DwYSe0+Jt5dw9/hXg27SKPpYWCdjPYcNIz
1+luDftSS3YCPqYF8fTjV+nUi0v7xwbwxJeKrszhiKRLj0qbwT0b7ddZYRd7m7cAYRTonqMfttGZ
p3lix86z5FyyvFO0747eJ5VQHNyTNdUCMuP2aCPti0RqIuGOMNRXGIlwN3c2YV4fX+XJ44plclCA
1WWBvjj6QhoxbOAxtai+olvUNLGJlYfaccfiizHdxOlNpd9gN5zrbv3xwMvtO94Qkju53FnWH/kY
oaXYVk9ylsmGUHqVdHVfUB0pwnOHsVMLOBt2ahQGviBSkQ8fotkES6IND9FSI7eZNmV5OyZ3Zk5N
bROZW7m9RE00x7on2EspL7l8Zp9zolnKx5GitkqaOoim42WihGyQwS4vvQL4jH4DGRmOs0uNgYOv
K/dXjuERVG/TYKAT5sObO/N8T9xm/EnQfthqAOI/hjcBrNMkUqtKSkIkSn3T67so/P7xkzy1FL4b
QzvWGk6WERhmwxig6+5waro5VJ2RMC8jvUSRsKWn/qULpxfqm67aK7sq7c5MnhNz9eA3OHqJKeOw
TbX5DcoSAubIBry9rqJub3ajb6CWmuLkzHp08sGy6mGrQF0Jw+nozQJ3mfazopce+PPZ3IA0bJ57
zNCsiZPo7iPKt3e1LBn5WjUqPguBYYXhpRLibbCqctDWfabLF4lji+7MO3f8XaC3ATYEIBhGUmx6
x9SVukzH2qwthYO+cinDxnXSC72UV9Ddz9z245drGWnZgmlINBYz+vLzd+cgSSfvWc4k/FlT9RjY
TbIfrPmuiBADfPyKnR4IrBKh7ipn8KOBwKCbeUxQpav3pp/HbJJESYlBPH88zM93DoYSOng4JHQ0
ubjD64FYXtqTMhElzqGHiJTSywr7ZSzMrSTSM2Mdr/dQgOils/7xH7i0jusJsZV2uhwXmtvb465I
1jUM+ZEOt9ruI+vMWvvTIr8gh3APaqRmW/z/32uC7x5UahZ8p8dId0eYtpn5CR40ikVHKl2oHNZw
34QXNtFA7TlPJnhC/WidZ2iMuHTxlyVw4eIe3lOhV01YFdCwa9XoHy2k+SY+BiezSMfuw5tCOKPm
LeWH7yrioouwK+Z7TQzEM7Zjrft6E8XlFtlpfJOQ5K56qVkVETSTIEJnbPTScyVyBBkYi3Nc4lKx
T5S+epoclbfF6JPuMZhi5SWYW+dLYJtQ91sbKJCrGnUQ+4qZ9bUr5T2c7hiuw+TrYdWwf6NBfEk6
U7crbbTGbm2K4WtWicKEgKOKJ7OyR8KYa+Jtybe3740+F+192FmU9cJan8eLXA5kbR9WQv7aVVV8
m4FTnF1JC2rq/4TaX8iVxXZCI2noXuvDN9SKIYdSuegJFBnBY7vhRKyQjwVYeRCtGav73l56G84Y
1g81O7ByN1YGLZ1Kar/HU8hmqIjKXa5GxTa3wmyldwAP3YjwPfKIqkFtNkOPa1fTBVzHGqksgQCW
DR2ZdVPS/W6xNcBHU6qvSSxhb5n7uUIGPaX5eFPNdetXgVrndPmn4TWw+3Jf4+fwo5oASgcG6a3S
qKVfAgK9hJAUedKAuJd0up7EVly75Y0KwTdfDwPonQdw0xYhLhQmVddM23K8aqU2FPsQ95UEM4R2
kuklbQfnslWjnkTw1LImX0tK8VAVVhh5bWynLw4hhTSd0q1BHtKaFFXtDpmy84DFuNY2Ci7ELI8s
T+a7w2unWZ8kUwkupcapO48kw/CSoySnEB6mugY8RlgPR+ULbIUTgQwNyWIubZ7iUTBrVhJkk3Fd
4ArWL3snHUhUI93PuKSmkG1m/DqfKnUeKtfp+3aFV4hPYDmZTXSLlNXy6jYB+W8mJrWpLi6bq74b
KPBLEpk3HUXSnVphy7vvO6Iy1mOAx3qfcytvnMiuKVI7SBlB9wiSjXl3tI3grzNJ3VDyFOVsVmOr
faR1QByZGs57KoamP7aVwKpIGq8ju7Fa2msc/7hE0CujTexkK7uoxRAlGwxoAmgkfHZZvRFp2Cbf
BnZtCnkPQSdtJ8PJxANiluS1LSWn3GsgxndZMRcgtp0yM70pd4xHMy2amDiAglasE09kh9Zmk3xB
Q5AAjtb71iFTho3vRschMHpd0mVaTryCJe2KRjaJbkTt/LlIiWxbx2orfC3QujWJCM4D+Qzp2pj0
oXUpd3evaqZHa13qxVaaRHM7As1AzK1XP1RF6NtEztV1TBb0Nmma/tWucYgaYdwyuUa2CL6iZ+R7
x3HdCzfuA6Dlky09tUFCxEYhchn+d9hH30uY2feYJmPJk+D6fm7YGsNKprL/6kSJSqJXIBdrSwzG
RasSTcnUVcz1ABP+2SQN65UgNVr6hB5qG8nsulsCl/g9JAOas9rU+QXiJkV6hTevKRuo4NKqDwHz
+hDuxsyv1DGUVhyiCP+IWOSGTQpU9FKfp89lUUXkAebFJcz++RuRd4G9EehwyhWl63ryyOaRxWaU
IFl6TRXET1PchJqbt1KzMfJAavwFpxuv5EzOf4iutv200gS9YBws5kaGiW7sKcyN6g3hZq2yUrQq
nvzUaACHQ7KW1SXACzJ+bhCXtpViqO6uSWzSHX4HUV81SpL1n0hTEQFMcGQjdex3MWRJuSDdyO1Z
ojkKR3R64lEdH/m9Cx9btniVyZ2qXjq0++BMdZYODMQA1bqBxN69llhkD0QS0mBKZsmwoWctNipn
0HpjLVx8EsuhJFuJ2lzkdSMJ8MzSvLIyJ9bdAfLWfSRbebiWnSJ+moPceCr60VhNSVFdOJUSgfno
w9Cv7W76ZFcaOXoKHIkraZrH/rFu5FSl2FQUt52UkPyIau2r6BWbYB2HStTaTOeKUJMysrWnzO5i
YuagR2cN7eLtEs2k7GqM+80qLWm6m+SyTpV4wImQzBeZHMfl2sIvpt9aHdz35y6g6U1vikSmOxPF
yopmu3zR40hQvmQ9VVnfjo1avxWomS9rki7v8APM+lapCdDdwmyL/HBQw2tFL8z7oupVne5iNRGa
pwQDmcpxJ/Gxw+9rhq9mw3O9tvR+yZHPYG2vE/a04XYU9aR+6tKyQvZvinFvNUO4LdvKCa+IqIGp
jCmk2U2qVD7kS0WTmdPF2T40evKebLl0bsHKq85qVKe8upjGPAs93aJR7ipdCGuUqKoWgVWA3gHC
/GRmawIdSJfEyjSne8mYIbMnuGnuB4fZsh1SUzW3fBsaYiLacmm+lDBa5ND4nIcqoUQJFhixJtKh
w22q5J9DEpieZxYAax3qcbFuiYZPfFbbYVdnpsIsMY02InEyUjah3PS33RwP1mVeReOSZjiFyjpt
RxKNysnR7vVuLrizI8bSltkX0riDKAGV64HsRxmBOsGwZqIGq7m388md2FVsrDyZyK5KRrYjbmOY
GFA4ErSuNSvlJprneHQzMiZ2DSRd5TJ1FhM5tdOguNdL3apWaT/ID3lkSAQ9OTx3t5Ubx7o2tCm8
l0KylNaCQLunOYruWaaVhJStgTCXOhj75DlNQ0dc51IGEJuUjOuapDT7kpwJGdNSkzX9vgTUhgnH
TLCsdAUGcewXzcTHlLMkJqFE8oIpGS8GmRiecmZrRbk8y79IY5Yx7yjA4DBqRZqtqJJXGb3iUV/R
oii6rxKBratczMhCQq2StzoUofQyR79mbGNbk1IfdrZCcFQdOlJFqkg9YSBSjJbwteAVX0lNQgDR
M59ER36BPzaZY1+bypzAbx9th2q2bauVO1Is2CWBzF/RALB/nh2Zc54dduVmoMCSstYC9tmG1OiM
XTj3aXHRkkbl27XoiMLJyT25V0DyDz5+s7T2bIDCfk7s3RqO38wOqpoe7Zbklgf8sx64++TCDuvG
L3AK+eSEIokzoutIn9NNIJxoHXZZ7QUKyMKQ2Z+DhZJ1nvA4bkc8zETyGM3sl6FpX5JqJLc/ammA
gD+0uLrq2EDKKEkF31pqwSRqtflwN+SiTlfBoKbOlviE7jpyCvklr8cqZSHpqwVfOO3JSRtRXXYO
UWx4C8dpLcxWz55BroM/r8uc+NZ2AUSpXduw64314VKeulK9clKd6Imxd7KvCR9XNgaSE+4Ksk8S
lyRBcz8OwrxNgjm/HSertF9FOoThJ0cuKl9tZyfhk2ZaLwEYg3VEANkqK4VgMyHJL9IIt8vDF9ne
jZpapLRLW3NPZLCNBcZOypXjiFwC0BnZ6toOJOLip4gGWjWwXQTgV43FhT5LwVd65Uu0gVpILxyj
+tnTY+AKD1YR2eQyzjFJltz76bVLgnT6rloE339VmlKJ172Vk+AnZ3GTP6CSZgnp6qr0+saJ2Gth
KoRjbSu5j/PMWalaOfVuO4yRN6qt9thPOeeEvJKniwnL2k5SCAwhMzqQ7Eu+GIOXRU5IKpFe1z8K
PWUHjc/OHZN0N6Xpvu8JSZsKTV8Vjhm1PnZ7aUecTrq2yiiExZ8ENyMdoMeqhd73ULdIIwkcHZgA
8kgW0M1sdPgmyVyZkD2xIM++Rl2B40Y6W3fkW9eoUufWvrbJ50b4rhnXvTxxhtLJOSRmPXtiytkb
i5ynfetU6lqyW+mHEjKzPJbmaSdk1KQXRhDV8p64QI1d41SE30y96jf1PFfSU6+lGrmSpR2oXpko
hbLsUeW1AmN19Ek4NYZPFeIZTmFOYrvp2GWrxpCIYOWY1fhNl6aXbUaNc0Ujnbw+qprqJmjGYN7F
8zyFu0yK0LkobS5vctInCWPNBpHsJFNY6q5BSVVc2hmJXa7BS/scN1aRkQA3VmLVzX1ZXFJ5Efsy
UrVpx7IY7ThUBZmXtZocr7BGT9/4GiCkS+ecHt5IWs1FWC/nLgTLjFp0pLsBNN4mIblZpVyZ7bZK
wkjcE3RPGbkx1eR2SrL6a221wxVyYWMT0Mfwg9LpR1etUyh6vRSLZ1hwA4W7YhS96hN02rFsht1o
rcScJfVliafTuugCAlMeu8LGLNfxPK1VrVXps8ahOPXYiwz345Bpd9IYtF/sVpHHFdFp8z6M5G4/
GJn+OuYqbaFQz+XiahZCTpnGXRPdm4GsEtFMQkjpanjb99IQTmJV6/J4TYpQsW31oRHL2SQdUevD
iYyroflWFXF/I0lN0e5Qa6Rf9VCvO3cI/M4oCHecJyVIr4w6ml9QQzaWr3aNRnByLHEknNrkc9Ip
xL9rfHYJzsUxSn4iwXocY/j+dG7Qqo4vmU3jm6VZ8wlorYoavRDmLnHYx3etwZ7B6TN/ylL+0XGG
dZwO3XoCkHFfKSOxGXJtrXrN1gpXFLK9cYYo/EIgl/FYTRVNpCKwCbzusviubFr5U6NwZC1mOb0x
qEWtstFsSS+Jy+AF/a6FXUyp0QDEzXU0lww7VmFdrfRIDJ8dsyLTtcwEe/LRGTeOHk3X5jBxLu/M
ZtzQF2gmvzDj7mYqdXWTAjlvn0rdmC6iNoqJA7fVec2UM0IvA67g5cL8ZraqdJXi9ITcEMrFHVvS
8qUfFJ0gJy6eUOaWDRCRy6DfiikkXGroli4cFmV1p5EptzGHsb1M4zS75I2mj1TqyZpfvb7T1FJ5
FHr2EBRsEwyqGyQoxTLQY6SLrT/K9fyDhUahqigcfR2YkdhN7N/JciCI63Pb9OSW87fp12mkpZWP
qrWFYgFjxZatdCWautyJ2VKEV1StUNC5chaBD++82HUubcuxokYljS0Afq2V+GRkWjCPK4vIK/q+
HUHoNevBJ0lKHaLe0/CZTBq93KmtVGPhrM3iIlYr23eyoHEILzPTOym2xxcJY9S9WZNiY0j/S9p5
LceNBGv6hRYR8OYWQDt201OUuUFQogTvgYJ5+vNBs7tDornsmNgJShrDYXYBZbIyfxOOxwzq8Gmg
2bq4dVvKTWmb+V5MWvrQBJ21kaE3e1htlrddGzt71B7Qa4HGMcKiaEDFmp05/Oh7BLw7S23NfTLy
vnwmgdFvo0hOrU0l41WrcaBILp0j5lJcF8EX7Avs3ayokk/TQIGLPpF/12pyjOJ23odQVg/N6PSB
Wzpa5xeDaK9yBCyeHIjF96Bl4fsOxhiYmzjOKxz9DGn2BazQxz4b6J+IdgSiZArAfgjspPtSDahY
lHrt1QG8HrfslWGroGfJQTyVuJbzr0Xq5xEqwXojT5Y3TNTS3bJNGG+RKeO9pNLwo6DUnPRedL5d
QWYPoineGQP7mqFM2PFRvuV/ap0cKfoJAeldyv4xuYqRhVutmhx/4EHYHhwccSoUp2k90TXGb4yw
yg0nffGjN1qAanbyELSKJq6ruTf8JXn+sqjPPSLQCBRYKa0+/TXbC+4bh2ixlWZbzu54HCwf/Ggn
y1VGVOO73oaxQYNWulVm04SCvtQGyQNGGyytWlrTPk46eToVoWK8lLGusBlTF/UbjYvFNo6lZnDJ
XzHQm1LZ8R2lthL8J4N0W0eC46irxS/M3ntkJM07HSfu2msrblKuIiGq2AuWjiUhTiNYU3dtYdi/
zYnK1JSrg+Z1ajR/w2hc/xa00/BAEYy7pJMYxRFvaEy4SrvtbcDSKVfoqFehhs/QhzcDyuOP2NIl
20ZD6dZRiiDeViC0E3fMmASbBnazBjEmqg1PihXrZAgo/Z6tNeG92UyZ7lYgEMh+mXkuF7FRPAYz
ToDP0glaeZLvZKWSD22Jpvw2xd64b09yVsUbJ5decdgJZrfhPv476E1J2UhBrkAmGKKtETTzcWis
Ep68Yss4YBVN+2KhvLKTrVL3676Mp/3UKYQeAP2wsmXR3KtSpdyOGS/OASm6SZ188OU8xqYvVzrU
+MsYo6y61lXZk4F+GNdV3D6VVf9i2Y2AJ6dOD7pw4hMYw5ldFhB5c0Wr7T5l+u2nAMNsr9HJx3dW
Y/TfZkxzrSu5y0d227Iur6nJIzHnlFyaRjWMDgp0NPygjdp85m44XOGkMmxAUI5iH6If8lqRVHau
4di5LyqmhqsMcu/bVKf8OUCwlfJJKp478uCfWWnyHhqTq+MG7E+U+ZFdOqTbMney6wKHLQzvsGUF
2l6NPXZralFfR4PN7kvKpmteMk/FFydXIsWPaXXeYuntlG7Ta2wctd6V2BM7tbBuNC0rt7bosK1F
VyWtkcAwhp9qP8TxLmut/qDCX3V2C+7jJe0TcxdVIn2RkFysfGtQlatgTkZ5y+VhohtbO7csy/s0
onIAbNTBUms0goODjbCxddo4K9yCPNnZgvTWrmmtAXwIg8rxkypsvlWx0L2mbZFkyJw8+Npw5XGW
FvMwuiWv7NmkCIvm3Zy02oOGd5YfiEQ/mDmffysPUh74+HCRNmkCuy4/joIBhEOmUxjUBrO5DsLJ
fqWg+RuOxH0QpTGOiqOt3mIFXyrbGWGIbBNaQfaodTrSiMih/9EyjH/IE/CR3dgSlpmFVaJ/gP+5
k5+mJE2wvpNw3nTr1ijoU+DA9xJWNmBLrj3jsx6g/uHijJUcFa0QlJT6TNEO6lzJPZ63uBF69tA2
+UbPTYB/vd536SYL8ybZJhIG0JtGoR/rdTJGik9jtniNWXE4iy2AfLCVMGuDazt0rNRt4ypFlLXI
tJMUd6rmOnmIKWKUU9+/iegNTsB1jBHzdHvCr5TiOH5JUh6fEr2oDR9ro8naaxPW1DtUU8wXBDcU
3PPInGBMQHDc4UQ+p/ehUttPSDnLeIoxs089RhSUsqpQTg+waiTJawyKLKGbR5WZ3AE8liyfmn1P
6Z9H5nJJrYeXPGoHFVezun7B1yieXzsuWtmdIO89FOyB475AvqLDZl1V75WwNFM/SAvlSVqy3X2o
a0q7d0ot8LoOCi8uw/ltE5jtY6+kBnXzWlZ+z7EWbcdCGSXXQQabGvyo4dItm1Fyynju21FrTCrQ
irwlN4mv4YoE8y7DgvG+DdV+PyBswTWqQRmvC+T4jrRuuEGDTmBjrIyYMreyxXeZY/BaTL3ceBIN
ZM1DOSBs3aZIDARcy3zQj3BeJD8y2+C5wM/DB3fb2CdEXEp80jqq8A+9ysL2YibxM9ZgpIzhHEmk
Bti0Pjf9lE5IFPZZtJmFhNFeH1I/RXkuTJ5jXK65a1DNXyziA3829fYUdgEbs5XWJeeuTQeoHF8I
lgYbJGjqR2mWGvyjK/QjM06s33qeJHcZQvx+wV7R7QQAiE1mmh33YLtFJBt70gp92FkfvKxMNfUU
Gz3ech03V5DwvTL7eFS3A9ileYq3jhXqmL7NlS3csHOy/VikQIHL0YoOiEbqyFQWotylYVp/z43J
uA56qQID1A2PsiYvNhiZyNzgN2470n0utQ2klNcY10bHaBSfRudi4k4CillzgYs77RhF/t0qg1N7
UGfwsi2KINGOaZRHX5MgqppN3GdczXCXn3HXHZwvVAVvRZQ9BYqRlv5iQYeVYthWvMUSPZNu7Llo
wArJI9yX29K0EE1pp/44FRRCTjJWGuFWd6a6uaq6oasOfVIUtAx41Td6V6MIWvQCA3oHV3tsmtVZ
Co8gWegQ5sXcnfQA5/Utbxw3ebQd0uxWLlBJqQoaQz4KK1HAh1ycTseJrhVgsKbay/QMH+rl0A07
m5lnOlWKaTOr+weNPrxD2kLFlJCZqm/iBu9Ubviz+oSpZnErrIJMMKXuyKPi9rYdqY2mu8TKOBeK
2uZ6NsSY2F4pirC+KZCMjtKQt9NtU3bQCI0RILlXRMpV6CRDjPNLWasuRuD1zxRHt3jbNHM2fK0q
ehZu7QxRvGsqaG1yE1vlRsAdplVH1ea+GsR8jJwEPh/EaPiokd2F2Z3SGfZ9jAZtcZXhvSL5eWFJ
2EBX8q0chnPtyjllIyOtsS1BchUO1ayaKomOY47XeTVbXzUIIviMYPalbrQiM0/MpWBLHiVvnanr
i6uxU/SfZJw8ITzJqmZPr+tL2fbQuhRMQC23zVtr3qm5bXd+EoYJdENSMQVqGNQ0CotzT7xeGj0a
R6FJl8DE9Nm0cR5xM1NIz2Uw1vvE4kh18zibfvLilOvYapP0R8qwXTWPVemRpmhGc0WkKK/nkqU9
Dp0tLUXHoPVTpaUggLnbkCy9J3HocidEVDKsqmYXtsb8lAB8yvxsGMcv3YRofzWF2mmiXH1PFz35
UXR1s0dSDNaXlXdVuo+aAk2i0VA3KFlRo8yDyWoQ1G6Tx0KZakw8q7ScsQAdnEdAeHp3nXXSkD10
ZWCFXo7JO3djZAOmLRCGKttmDdai/lCEmUw2Ypl/JNWSs0M3VB3Nmpz90dOcrD1EPTnEz4omzvRF
Mgslemgx7xmYsqEGuBB/7sQ17Gb4IkSSx34wxsWXdhgdcuTWpopOd12S3ALx9nI7C0eK7rugq2h9
xWn7XQvD/FDJc7TXo1IrXT3J5ue41XRUuMb0Ebtr6kp4LgUS787sqbb1Kr7VSR2PGEFVQyWfugEr
95vUkCL5IYomZjgC+Ll1NDiyD3k+KfFVQpeZO2nE03cn0PgviJd1N0o61OiktI55H6vsw94AB/DO
Dq32UePaD+taElV8FXQmLK9QGfvToKrFNkvL8LtJItS6YgyoNSZyjOu4004vdWpjk9iHbSy8EO/u
wVM5t8ejNIdx7ynoKbR+OfbxnRZm2nzIjKAuv9Yo5N5ksSlzG8dz/mshg0BwZaXtnjpATU+TaWm0
gc1Kotgfl1f2XDeRPzuSmruOBkvTnWbuEFBe8MnySITzEwW97J7PLik+0MJO/5VOfXMUhdHcKSaJ
iarX83NVT9F1ibqfr9Fy95U5E1cmZROZ10nnAM/URprC3WQaWKxiIGY3hVtniTU+JElH59OSG/U+
KXr1VZcrJ/KjGKeJNENi7HtMDkjtcwIX4dJ6tPYt6+XQGEl/oudm/VCq3j4u2GDK6o1c+05RB+lu
aOQ45yIYa1tVT+R7DLjETo3NGrZLPGGBDhaSZ96zIVld3Uf7njsxXcu8VfZqr3PJimFD1huU3JyN
QXPiD0cWootz1dh+YCTZS9s3zTVCV9FdOaZoXDGtitI1qf+VfiGhy+UWyLf1D7Vaq3dt3MfbOEe1
G9yi+g1OpXLCYBA3GaQ4X2q694FXxK2RI1xJCzFTB8zb23JilugFfsWDbALnF1JiX9H6Gb9SKSq2
ZM5g0vOp6o6NFoXXllFZz3JvYgTXqP1NNfTOPg5T+p0ZPWjuK0pIAZ/GGJzbgMb/K2sp2Iiqde6S
pqdSlS32NqGpbcNckW+1uEfQq8JSyM/ZTr72Msm9zNTcoLBlj24XRGr+JwjJ/U7xgPLWVQhrJfKD
jP14T5KOHls0JPIhG4L8MVHa4YdWxCEW6ubQktWHKOHcRXFQtfsUagbWK7q5HzGEQYwgG0tmtCzl
DxP4BtqZSZ1Ajw7m72q7IOBkOm2w0ATbSD3LnXyNF4/Js9DzKjgMGmbLm8GJtd8ay3AXyHrQ+FqX
NB1MmjR7CEObqgNAFuVhoIZJJkXVDZdbVRRb9DM0rkVdpnphrNlf8jnAgssUvVVvcDRDcknkee/n
iTYXh8AJJVDKvVVJWzKKqvEyeoT7Igvn7GmK59EVUj6cVPI66L8pu9y25Eg7hq3ZK7tszos7A4Pm
6ykA3U7lFZcIrjdyQN6yvLht0JJU31LntMMfYq5VFkpjLM0tugh+mIvwuo9bpPu0qejEs1mSZjnh
1I5uUEvGeOjVWafqbFNIY4nXXCIl7MgB7tGuaFtTdSNaunPWCaSdqh37RXoXjFYaX6Vhlz5Am6Et
z6s4GoY1f6Hbji9MLCtBQv1QC/f0P8MneOqsq6FPbkI8d6kGWWACTz15erKF4MoVlks962LmgfWe
RPbsj7NUj+40Rs2vRqRohphlJ34YicGmFdRRfteWnTOiO/XX/jopyo1NV6J46In6oE9Y9QVsYzdc
YczbvhubeyUGEOmqMl4bk8jbrRNI3FfsLhXe3FfOktNnCCOXrW5tItXI9z1kTdND21h+oHFG4bfm
Z6FCYejBYeKwEVedaSIQXwvUtrK60cJtY9g5wldUFmB7B2aqgrzoyzst0dXrsZAi7Qi2roQ1ZcaU
uOxGLu+krkhp7giWCp3+mLtG3dxC7jNYG0OxS8hvcL6O5pegSYfHplu0Z/rZGE6N02MgUuUhDn5Q
OWp1WzlIjrlKlYkDlWv1GTuP6CsCiBMVekOj7aDXyktfBnPG2ZFB7BgrzMR1A01fUrRJvxqwlXK+
ZqPcnAqk1GGX8Fq0baPnNSI4nVTVrtUndL3kLL1NBA9oS5qA7bIYCmR6SqruxT1diGh6BEmQNd9I
exqMqfM62htNlP5pYf5Ju9zRRHTHVd4Wu558xtdgy+eeLFD0dhu9tPPN0sY13Nq0R6r0wHAe2AZS
kEtyyfkxVfmumTsVmfx+pFs4lBueuPwdaN/i2m5w/qk+NxkSfk7ugUvsbFCOoGeasS3nIgnoD7X0
dJ2Sdo02dpJJaZ0EIKXQd0piVT+hXVnjqw0w7osG3/5ZR5zJTy01erVVPsq+0ceqpQFR2gm3RYXK
FJ94jI4YYIxfnTmNzW3smI28YcdFVF9wGIZfHbuxX8NpVtNDMZSUkUAnNsWGBH5MPaMqlevJaUht
FHuYvnWFnvyMx0J7wWy2lQCDFfaPCGRT52l1hRGsbob2a0T7wmGLp/9CCXWwak9C4Y+tC+WDQxsl
+W3STQhzKuAycJG0cB/eo+Xp3FPCBAaihnb8KPJGrm7SQB4GlmFikLDoQyVucz2aryJFjL9kztXf
WlljZ4/xOftOuXgv0Pyzx28qyuWPUy0puOQ2cRzsl/TMoltIaWlLPduc3EEtlOQEFq1QXRi5iuzH
qtN9a7hNHpMxStFfb0Vg+T0b9YS5PM1kZD/VZacOBdWDvAsd2a/0Okw9LAaMFJ54QO07DaX2WetH
/WdUkOB7Go68HCYcrd1VHGDlcKB3Pt5jAd6Xu//VjXPRF41gC49TrfQloYs/dt9qkGWoQD+kfWHv
FLNPTsjCDy9q0tXUYGX5++dw23NULzYdAFMdiNIWGOIVNLQcFNFG/aS5avswxep1zsJ1rPnweZQP
gLb0IuFMQnTC4kdfyQvKVRJIU5fQjVcjT5YeYidCKvmGXm6l330e6gOsq6NjOmtrdF8gjK0GBD6r
yhAp0l1sojxZDp7SMrj/PMQHzwxm+aIFpDEePKHew2kNrZLGPiWEVt1X1lMxbyjifx7iHAVt41st
I1QHuc7W18h2fHPAwkS1TlN6QDdEc+N0JwOTnZFD+jzSGra/mNggaMRp7lgLuWc1mKK2NCeIS7Ak
VeAmlPWGWOaKsDfHX7l9FTsX4chrjZUlIOw3ZCtsUORnyvhlNacNOFtoPNnsCYqHsgIHbRc710l8
HYYbQbv3konn+RtbYM9g2FSIdhiGrgaphjQ1HbBxbike1LLfiwKuWL/5/En+hYu/pdMsVAQq4Cav
S4FpshZRGi2pBEhCDl35g4eZ1k74oy+5kotQ3ab0SDJ9XGf5VfvC6zajN/jwNF0SQ7fyJJ/2w8by
Df+SJeX5iuBjYXuggP62TEwi309X/E76uEHLyVWc27F/7uwLknl/HXPPxs2TxREJnW0oD+8DSFlI
ldpGRLbeLOMWvvBxC/OoBbmz+++4UVP26JB64GP8f0YN1tIL/cCjlupVF1aQsibM0ZdEQQzvDnQr
beTyVrxRZaiywM6V0bWnA/7hSujT8UyQzXtst8pNsJfyo+n2vIEvkfv4eumhq2creBV+WXdv4P5C
TkQZJIRHTwfFZfXetrzi8OO29DoXEWS7cONDsK32v4CyuIWLOvjk/hncxEsuEETOWDIYuipsVBBS
ALCjqLJ6PS1ld2tsTNPV296rFdkT5dfEML1mimJX1YGJV7goihe1fW6pp1CSPsTJ/1axfydi/1aH
92ybgZyCCAZnDDww9L/Wb6PMYQM4MzVPzbgto8rv5e5hSszWGyTlTsUHnA7UzecL8kxmhZGz5mU0
smXjr5/b+3dgZg6Q3Uiht5I4N039tRpIIlt9uG+l8jQV6qYfzBv6uJS2jQZ4rN7djbbmtVp6Kup5
34bhNfTOhwufamGwvFsufz+Vhh8n8iA001YMl6adaHaiRYx54c+y0o8yqbuR6LUrymvb7L1wtF2p
6L846CNJWHThdvkTcu8F7suHLwTqFPapHMtn4o6WSpM3HIFa1zlIXUPy0dR0hzr0KZDtUyp3gMZ+
fT7ysyxgGfibkKsloTYTuA9cs9yGiW9QKJMjd6BH2zfDvrwkXnm2662Crbico4GrRTYQTACqIs+j
/21xC/18RGfnCkFYWZaBlo+GE/RqawVHOyV9oVnwzYwNvaZdlYLN5grxeZjzvQQvAgsdTvZvNNDM
1QoOEQLspE4LuOzZd1Mh/4FqSUktb7/Ms1U+fx7s7MHhaIE4JqUUtJQRXFPfLxrVaESLrqKDpOx3
TceP8cJgPvr5ZE5Mfx4bO8Jq+lcO0NKwBLM2zeXPjpLGPFgXhnD2vBjC2xDLR3iz90qJJMCzEEIG
UsVV1E0GNM6Q3gEo8fnDOp8ADjI7aNLwVrDcOlOSyLVa6gwrcKVY3ilcSEJNPLPkLyS154uVMKj8
yiraxTDjlgG/GVDZharoZidAJ+C5S7Y5eJQCFA4MgP6bVRne54M6X6ck6wpEtYUWB0NuNasHSUSd
U2MxVxDV1eP+IHCuSsf8PnXmjUDt8vN4Z6/LIh6S3Sr7NH/aq7NhkZDIU0UNXL38KUzlJhu7h2LK
XP0iF/ksEirCLCAGBYPedNaGytLSCS4S03Kj1rrnO8t9KBq63Ilm+1F3iXh8loGQEaHIuiTxOI1A
A33/1uRmbHrQrux3vdfqj4rxZ4BrVch02K1NLr4VYth8/iTPpuMSUYfSrSBfrBvr/aiv8zwNZSKW
ie5hbLfpjd+LXvJ/jsIVDn8T1FNQXljr4FDKnVSnMAFyjDdj9d1oAupe/7je/D/zhQ/eFDFs3pXO
TUFeK3LQLK5szCG4+Egnm0KZ3lxhbz31z58P5Yw3DTyQgdCFJV1frJ5WN1PRaZOtZCp3OazhT7hP
dH5t1eMhG7XkOPXGn0AbOnDy1HMrUezTCUpjQ4d0oybBeIEpf7bukDpQTPoRy65Lsr7atoa2zpA8
VAw3UTHQsoDa7+xc1540XWSHuUNPMNT74kL2zvpiGr7LRwi7mJhaBuh05ulqQ65BQwqthhLq+/7R
96/94zV/t12+tlt3ezi4Ln9cb7db/s49uLvOPex27sOO3/7PXyb0k5/ug7vjPx/484Hv43s3y3/n
N2/58vjLX37zPNf37u/9PV/HPbH85Td+eXwt37J86/IP/uvx+f75+Hqs/Ip/Oh75ej0u/wuf83jh
XDqfcRhHLQ7PWNZSE1kTj/We0jFtVRA+neOmzS9VnrdBegrMp8+n3Plb1nQN8zsDVi6w5TVhO5yM
em46UMMls05UAi6iccwBd1WxVzl/Pg/20aBYpGiX4SJP3NW7zTWBuqFD5THNqjuI4gf41YCMh5NQ
L4lDnk8jTWdLVREHMU0yiNUunoZaIuawsNw8S/0yeG7r2qdAiOhBuym6XyAQPh/a+V6HYxpvy8Q6
DWjnmk8dKalWaUlkubPQm6Mc5JkPRKG8GqVcXNhWzzdyQjkO0jnkKwYp7PuNPG7NUDdanH4xf0kP
Cs0GvDun3B8ns4xcup/mVWhN4ggM59kChXNhv/376N6vULB8S5rBpq4tJ9j7+AJNNRldP8ribun+
+OdWrd0CmnLxjHPjndjCQ/Vz7/ewhV+AEecjrLbdcBzc3n2ufNn982p74dbypyvpwqpZ9qT1R0Mt
RaPksayZtRPyDEIzQfrXdnutpU+BKoB2Kcc6D4H2k41e5CJ0qp8tmFFMKYCwHp9l4dCRhhZ8SV34
TP+J6fouxLKM3uRXlWL3ltII5i5uA/tSSJNvTGV/QBET3vAEzkVTitdUErU3FNmt1sv1f82Blk+A
f8lSGyMJ+ltOePMJ8iwIIl3wCZDIjTysdk6lWZLlTd8yq77wzj7YFCAjG4vezKJ/tpYDgJEx0Tbh
apR1ka9IV7JznedkW+3/Z5zVTaKRBJxwhOE4WwE5K9cBCKIYn6Q6u5AsfDRDEBU3kPSXF6Wg1fqo
gywNewXUC16U93UV/kqsS/P8g90GYjPpjkIJZZnq72fIEKVgijNKCQ3AX7fVhGeoY+tGxiWxGGW5
zL1fUYti6L+RVnNxRELAjkqeWq/DcIzvZiZe9LuTdBDjWBU01IT7lxacvyld2GeUD7ZwQuNRi1Mt
BL21OnvSo3cAhJFtRXmKw1ugFrq8r9u7AZ9rgAx6fCrFlTzuKjjBzUPUnABW9c7WSN25fPl8d/9b
dz5/DP9+ltVj0JMuxoiNx8Bnmcpd2N2U8o8AhyLNOEH4No1dPD5mwTFIBIAUrOa303QhNfpgWpEZ
mujBcaxh4rw6PBVhaqXZ8DiqRsZxo684r8GrfT7QDxYjUq0cmAh7UaJbF8Z6APloT9Avg2v4Ry0N
FIqM35CUNzWic/851GJsqLHNqNx9FvfFt7tcHQ61XqWa6dKQ/yri6b5qjSPY2l9BWl3atM/XCzcE
DBBp9nAqWOu+kjSodY2jF7NYk3Z1bf/SUhVVB+f7fx0SYbgQqzI9H0X5m96/2TYnASgT8Te6jZ04
RWMO2gf2B1aq1B4uVBM/OoWXm/7SL6Fc9o/KyptYji61dSUiinOUE+z7ig7rIVSRdvqadVWdbLWE
fvWGTqT9Vde6MQFcMXNaSXE6TB4dj/gAKd58zhDBsK6Dphp+47vozCdoXosCIECI3C9zg8tON9O8
3YJcyP5MATRS35xj41mFlH4nN5lzxZQZO+4jg3iqogbK4KiZBfXdqkBBXUtGQIBR3HyxzDl8WtTr
v9M47g5JMfa/AyvpDvDDxuQ/b/ZL2+PfRGC1XrtZDANEQhv+r5T5eTqGSOXKw35GPmLTlvL49Pmb
/2CDoMutKiRm1KksumTvZ3NZANzu7cJxgU26plZdVWnqUvJD9QREE6Zl4KqeENl40JPRsyO4SWVx
LKHmW7BeFDW5//zznKf15mLKQ8kEopZjGasandPMSRZbUuAqhf6g6yEsZXyey3afzNE3e1YuZL/n
exPjhuRDU4t7G1Py/ejDtDIltZclQAlxcEpa688wd/OFKX+2iGkcLRcVdFIXjfn1mOqxK3qsl2hi
d46v9Fdzxzy1p/86c1ZRVtvShETWLBKiiAmuEf2IHm2Sia6ZJV/YAM/Pt7+NThTYGBSZ5GqOGlU2
aXUMUDSvf8YOrRb7tY4x56xvkuRgqReykvMZsVS1bNqNqsV++zfpfLNfcMfUwFB27Bf2vNe04B4s
j6v04lon29Lm4D9nkDpPhAVBi5N6mr3MmDfhUPcDn9c6NrUtxY36jYH/nTWj41NcCLSeFUtpwtKW
2ysWLkgWrqbeGA9KFwkwIjTxlRTkdnE7o5v035bTOsjqVRF7RLGEIJH2K7a2GfpTIEH65qm9VAJa
H8DrSKt7Ky60UyggJHjV2Hk9lqZRggJY3npad+GwuvTg1jsWbJ2syYnUOS9huLcAWlmbzx/bWfb4
z2gMyrfIV9KcWK6yb2YBKByjhcGZgmnz5xNisn5+kn4bV8NTf4x2nwdbftbbFO2fWNzMWMCLxeYq
lsoR3yLpnHpF8GLF29SqvBgWai2jCPCiSds6/Pl5wI8f4P8NuIaR0MiukrkloFqi9jHK7mh22zy+
pGJ+VhRcDWydvKRjrIInX+JcNcJ7ahNffW2Ale0WsgKCIn6z/XxgH8/Bfwe22gKr0lAatVjmYLo1
of7ofgFdS7+w0a7PjPWwVvmsUajArGqiaM23PNmJ6sJxcennr3YgKzZJZHI5xZTQAyjoDskly6YP
ZxzWEfCXmOHge97PboFCDfgiJfVaC+zh5CXjcwNM3dHdUDrE01eZdtLnb2a9if99ZkhlkGbYhoLe
9fuIaJlYgV4S0VFOcYDFTbItQtiagOzb+MIs+PD5vYm1mgWqnUmGgdARdNoBvPF9rj1/PhjlUoTV
DCjsqdCbkQi16UOPqZrHMnxo0HmqdwDNoK02cGbCLS159KE9vGUuxF9GcLZj0C+lr0jLGf+v908z
GHDvhlmXelKkAIjOLTF90SkhOS4MR5TrOg4roY31Q2aZ+a0ZpikiX7IWYTM7Y/lG4/DSyvtwS+F4
prgkL6XL1SeyVC5F0CD5ROIR49Z2uOqczeejvhRiWfxvtmQth6sSZ3rqyYl1A6zPDYrkpmjyCzP1
w7XxZiSrc4zDRdjxTJhWZN3RsJD3CSQ4HyMKPjR0r2wni2CXhEe9Li9dYs+QFn+XyZvgq6NtaCok
Oy0e40MGO/ZW3QTf4agWe/mo3ec+t6IHNs/9fKEt+uHifBN1dQANmAgg8boMGeKMrG6b9LFEXSEi
o7swcz9cOP9GUlcbT5K0oNkbIkUdwF0KM516YfFfmCXrjcZaiL9NSYQMWo1abdWxcfX8Qkp6aRir
HcYZlcqMHF6TUJ4tmxiPn0/1D18ISAiSQ5XteZ0aFgl3TKPGlDHOQlc2vHz0E6zEg7tk3H8e6QzV
tMw4iOeKLrNjLsaF71dVmiFyB/6dIxPiWqAdhfiTIQyR3ADf97pyM2h7K/8+BdeVcadcmg7nHpVL
9OUUWgC+SHevZh6KQ9Ecl3XqDffOFn+qh3lfpq5+6DanybcM4FynxutbT7pQkvroAS8y0roNHoDk
e7XIA0ixiRRUvMCkfWkiaWuOPzBKux2NJ3TQLmxcH+0otAVRX0foRQd+8v4RY2QPJn5GIQeTTm+c
j3nyc4TxYQDpK44IY7Td789f6ocBASjijUX3E6jw+4BSRYpSBV3qpXZ5nNrvrY2dMTxve0CkJ3ya
88kP00v4uOWHrs8kkgYK7wowaOBQ74NaCTJdhSIIqgMYSQ+qOKKvd2Fz/jAInSpspNAuO8PzOjaS
cNpiH9TgE9AiwlRH8q4Nzc3nD/DD9N9GdZrhgH+knvh+MM2gIh5mDakHafN6am5nBKeipr2hIbnJ
O30b1dEdKsUg71rPyV4+j/7R7oLwG97JgGHQe1+9PtOZC7N2lrvHCF9qPIny9fMAHz5FcMrAaymW
4mXxfnQprL1R1kgfLEjtBqugkuQtvKgLm/1yIJ/NiDdhVge2DNOvtJY8jDr5opbp9vm2Tx71yP98
OJfirBYzLi0DpBWuGXC93JiqXZq/1BiBgM38PNCH6+rNgFanM/gas69mnlupyghkvACIQ4al0297
yy/KeN/aFzx/PnxReJ+jO41uirZGiCwkPrmp2R7D9Gqav8lY6zU/Ph/TRyFoxmig1JD0B3r8fi5I
WlKbCXRl/DBQWBw3Rc7ZfAkc/9GMfhtkdcggKproUUGQ3LTvUMi9d4qHz4dxKYL2fhiaVuQlbvGs
GQO9ufHWyC68ig8vsw6J7VKxplq6RqWn8oQrSMOqbO2vcnmDqvGkPkr9lyS6x3wmupauMVKfL92h
P5rbb6Kub2oRuXZmLPWbIZ29wH7uGtooyDFIu8+f3zJ112v1bZzVNAgbeRhpjmMDjbbVLlanewHR
dHbuzPlXLquOa6U/P4/44cT793ka6zlRwNZBRZbzwpA9c5Fl6R/SevN5kEuPbzUtwEygNxcwLOHs
5jRyZ9Ot6aNGF27sl8Iss/PN1aS02kEbLcJU3DizcXJz8yfM5kq+gGw6a7Av2drb17Q81DeB9EnJ
LBX0tWfkIWKzL1Q/lfo6qB6axXAprTyQomRyl2qiH6wu+JDAQ+gLO4qirx6jk4RJqy7HYSbkq66w
bkT/9PmL+mh5EQJLHn4t291qEw+MEqZ/sISwEHldygL/Q9qZ7caNLFv7iQhwHm5J1qTBsiRbkn1D
eGhznmc+/fno8+/tEot/Ee6DRl90F6BgZkZGZkbEWqugyh0gwBEp9thD1CTeGErm9trb4ANP8zcu
witLiGCMTgcX+1ulTvl+ZsH4SkDLOUQgd7b7/BCpb4H4VQs39tmK178zM3/G2QLq6qyaYWCmadqj
1wwPjVr+arKtlsmV7fzOzGI2m3Yqu7DBDKQO9yrkekZox4+DYd1XuQf9yFZGYuVkJGdOHAC4gpzZ
cvUiSRDLqOaoj/TyBfqzXdD+Cjz/IPTPuJQ95N+tcEtAe3WMZzbn38+mUlCFXisbeQ5ZbjU9V/Gj
DZIMKv5mQx9rdc14J3Cv1SXuTIvJLGBg8iFNIgZTQEeZat9N6U05+Rtvki0zi/EoQ+UbPXS/ztAc
Suhq630SHK/vsvlLF1F+7sybFXRkNrOx2MfwcRdZDIcmyF760uFdq8haQT6R2k30bxzdos+IJj12
8+8b9tnqWDQEcCnD1BD0bqsflaF1kq18yeqUWTThcH/hEmksVqZOlczoNJOsE7p2ifx5VBDK8DdO
/jU/o1uFdjEeU0CzFpPm+4Ms+K0QI8gtHbyAykakxm6pQivXWU6TDCRO0fW4vlJrI5v7xumH5+rH
W+C9c0e9zsO4gMkoaEzRsaq0dA2r6/ehMm0Mby3wnVtaRCSQD/qkxwwvsFSnaNW7rLNOfha4nDSn
vx+UDGjdpMOAFuDlQxhJdy+xYpLAxQDZoBgdqkjfjZW1cRqvebkMgJAynqnzilssWGlABA3jIlda
KAbDETF0JzBvdVpgov31Aa3N3bmlxbkPEdfkjQMDyoT9NMCiZHzvrF2nPF83s3b8nptZOIMkyKLP
cDGjTQ9GbyH9VTjXTayPxODZzlai/L7YSUmaIJmikNFKs1/jQPL21Wh3vfZvHADwzX+sLEJcGEtK
GcxZ4rb4SFvgGOwgS7w+kAvAIKENADZDoFNXZ/EXk1UMXQrMX2MkNhHnZ3EXPo03nwQnuR2O2r66
DU/GTXxnPoAg+ODvhdtH0eW+9nr9K9a27/lHLDZViIhFC0s8x/z4YdBehDZ0xHpjybZsLJasGnrY
QmJsmOpe9d96MJJQF18fx1rsUyBWRUtKQWx8uWOHRI4Hw+RMCqPpe5EGd52S3sZKtE8SOKnoADCl
oN6wuXaXAOdBxxMpLFo4Fwuo5VXUNz7jCjvIhMQPEcdGCT16XfmOXuxamYLYxlTOU7U8F89NLpar
K+TEL0QiBnRPH1TJc+Q+/dEVkP9b5r4z0o3gvjXCxcqplREpns6sjjlE7o2KXCDKR6ekq9/yTvwi
WlA7eKH1IaVbZ2Ny10pXIGnAK85gRRrmlhl4ZHJKWr04l7Vkr4ThCbFuR+qyXWc0Rw4bspGRO5XI
VaDrFgjFzvS/iYL/MQk2YsFlxJkZoMGT0xvDzWqZL+yTIC3g3oLrHJmoTj2FxdfIfNO39MLWPfiP
Ny1CjiC28ZAUjBcyaEgXC/KFcBF0bmoI3waItUX4OQJtq6JyOTiCED3mIG7mFuEle4I/pcjICfMR
1N/yWlPAy06hU3m/rm/PtTwlduik1TFGZmKxV9ShzAc9Z3TwatyLMQJGCcB42TqUAiSF8ZfGTE8Q
IqIaNB5RNPlx3fzqtpnzhySuaXBaoiL0rusqcE28mfIfTZyyU8K97HfcJL6lQrThuatTemZscdYq
mhhCJUl7ky97T4X+Ek9witb+HlmRjWiwuj3PLC0mVcvLJtIrhjUGqsM949bIDK7jxrEdcohXRLcK
GhsK/N312Vwr/oHn/DOd8wycXZkzfjLNHrtBVBzlpHIiDTasEkCzldwP4+gEsfTRRwRbjsSj1zbo
1egPRgiuSmiSQxnDDd1ttXqtLvGfcLGsNMcj5Dp9O28fCgZJsIfoT1ddj+rd+P368Fc36pmlxeh7
AyEcCYpjRx2+QlyVJseE4hdNIh6sYXq34brzGl5E/DNrixCcj3RuK/O4QkUFdfzmkZ6W/C2f3bKy
CD5BD5mglsyehGBBv1O1yuYSvLExVt31bCjz72duozQaUkpzRJ/a5k2xmrsAYcnOe/GqYKfq4S4M
vmVZ5l5frY2RLaHUTSno3pBiFOEGVw2QZKrDQyFsiaGu3XwVfUYFI7ltXXAuGEldaFbMA883tH0f
QYE/JYd/M5I/JuT309dVVYhCGXGl7nz4HYM7XQ1evGnaMLMavs5Gorw3kytNjiIXI1ERDanq4l7q
nqTMpMdH3/CHtZIuIHegTkCB6blfyiCrFrLdSmBx+USXYRigyXpKaltTXgwVBft96z1o8BOqHXTT
u3qLL2DT+mI+A67ltVoxUJlEWq4+6sFNYEKPfytXu6T9rvMlMMKjtyHTIrgF3F0NImdDX8xybfRl
W80JgTyseF0iF3aAMBO2vM80OKvCxkGxlo59N9OLM8n3gwLpEGY6mD5o3Q5Oa1vrDhPt6x5SmMJT
IrtDtNF7sOpIBgQ084YAKDbvzLPtLiBhKFo5NlFZRG+wg7oXYCD8ay1DvL41VoM/5JmSLKnqrJb+
3lQ3aunoyaQGtKCjJRFK/lY9QHTsTOobd8u/vhDSgs1tBu1u6H9ogn9vbcwBBwoqosc8RWASiZOf
TWl1juzrM7Gv9vn62FYTzlw/ke2eeSfEZS7Mzy2zFjXM0fioHuq4uGtqaJa1xh9OCPXpcNgpP5oQ
abcBhVBXGUz4ML3pOdULbSM2XM4zV2F97nGmS5xq32LkfV4pLR2FiaOaKAIMyUlHPjGgyzlRvvjD
3yodz60W59YWG3Tq5C6KKqw18EGWsrxLjI/l8NfJzNkI/eG0BMxZ4YWXygHABcMK4eNO+x/9oA8f
TaP7DM1dvpHsuTyIZpgXlXpYIwAOLOuXmioEA9dgpLKFr9AQ222408WNfX55wsI9wD1+Ln/AiLZM
M0JH2CeIFrDN9e+Jd5oSVNNOlYEAT3yb56/Dy3XXXBsSfT8QHZBxIeO4ONBhNCUN54+JA7k72p+a
+Tz9fZcU/Bd/TCz7sAq5B+xTYKIq7xP/S6nvhGz/t6OAlWyGEZI2EGfA7fvtLKcN6qp1nTgRSBu1
LR21NO6TzQzFSgymdj1P1dw/BJJlMVtNhESkqXSUAcInM/tWdI85PINj59B5GWSzLu1c8rs+tssY
jE2S2yCmFIPmqYV3C6Y8izJhM5pFuJ5Ds7KhJcx77/9oZ/6Os1hvyJDwihlFMTRzmvZ5RKV1eqjU
1//baObwdGaliHpND0xGoyUd1OsZ8ijPqkhvy6frdlb8mlkj5oI6gDxjGXHLMMgbsZlHkzz33WMm
PpTq30fSdyYWBzIs35NlzSYG47tvnKTK9XMakn5NW3W8y4sp+1OUDTqdtJnuYjFnTd1owjiDNwYo
vSvrSTTbjarTqgWTpzWZck6nZWucIkH3H3qU1NoKiWGgcH99j2AE1BYMSyRJQfHk/aq3QQFX8O/y
mfG5VvaKl9ux95CFzb/w4XM7izeQPGR0Dfckr/XU9ZPE9o3PfkI5V90Yz9p8UTymfEvmF/K8xSHa
NrxGCp3ccmU9yPk/CRIi1933d+b4/ZuR1zmJSUCmUA/Rev1+xnTBKMSh4zVX3EV7/fQVdRrDLXfe
1/ow7oDT2y/38o2y13beSZns1xS0Q3fju+QKgDqStLS/eTufTpHxsPWGWemj5NNYRKBLJEzJIrz/
tEq0InQaeY61Gqjq4ZOIuFdgpDYwFrvK7y3rl6pHj43S7uPoUezqI9XTTwg/uaJUObqfE77Krcfv
7EAX00VLp8RRIxIrF9NVtYlXA+niiagnt2j13FahdFBKbT+yLcdpqzVizRyArd/cfJw7y3txniOY
0Rv4WVVPxZfR8GLwaRN4PCdPkjqxo1FCpSRqS+2YCdD72KoKTcA0GD2Kin63g3c5QQBSH2eVqdak
bRjqwfqzR274o5Z3quZed6eVaMgRrFs04IFs05ZlRfispwbQa+KE03FUX1FArraaolZNED500YJ+
19IWWzzoZAl+PE75bnimmDfGd9ynr49i7fidCW//a2OxvUdNKv26xoZVvU1f0XEa6dbV/pHDr233
mPiVrSEReN3m+rAUQq8FZgpKxvfOXhZNq+YkphytOvn+rxDKOOXbdROX70icFu3r/5hYHLweAOaU
RU+cGi554QjFteZG2YcJgdX6X1xgz00tFska/SRQW0xZCK/60rEPv1Lluz6clb3xbjiLRYrbsUeN
Exvo9dmQeKrGy2gi+iDdKltRcuVq9M7U4jomGSWSgwWm+vwHnBhJ/auAoNU//PWAuOpDkEOhj6bF
5fPCmzqPCi+xZaR0YXux6ArTcGOG+d0gND9RBd1wuTU3x+DMzAK/FZfNxekyGoEx+Oac1RDQilFr
0UVo4A4ucNeYRrcqLTL96V4o+wPohq3QNv/xZSSVCaSQI8L3B0fle4cfprgWkAPjstFZbtWLR0FE
Iw2lDjo690KrfJ7Cnvc5wB75U1f4G+iQlYMVrp4Z8QvZG8wKi+2WcYeYUo/Xj+Z/74Hty/VWxmrF
Z3j2/m4JgPWXWPV+fEnnD6XSQfJteujsnUrpdsh2bfZ23WdW1/DczOLha+mtIAoV0yi+FPLO/6x8
F7+MLoUT1bfHDQddiVHvhrQ4/AZUkRrNx1ZnoLXp22H5YJm7jQHNf2TpF7DRwsI3k/NeBMK6mkKI
+GkSybQBwZS2mHU1JMdopPHQWMD4M62PXYS5fNJQzfCBhnOKCVKv3dRp+wgT4rj1RfMULr6I8r4E
XYUBbd5F6zoCNArUq5wGaETvKA3ZVN1s1D9vjVJ3PLk6GlbxwTCVw6h594HhPwblRj/zxVvdhL2G
vhnuZ5CAXFSPc3lkItSqcmKa5w2EBDqDk9x6mZTRgSH+Y4p0+FhvMR9tWV2cF6IeBpqn1pVTRjd9
Aqu9fgd8B84VZ1AAqRf7oEn311f/IqYvBjr/fvZqE4MekaUOk2onu6gM2KHUPsdZ6YqaAHBn64p5
sUcX5hZHSNhWHSyDmEtgf1W8k949ljXk/Ft3llU7MkvH4wRg45JumhY7NKjQVXAQt7wNkBzQunQn
FPEsrrMR1Fdn8MzUYkjprLerdU3FE97JzG/6cAzjgfJT5lT6Vlp83RYJA1qSeEMssxStbPZFigYI
yU2UV8f8mxEkNyTfoBsLi1l34njdOy4rw/N6zRmK/zWoLOr8GvxpWSciSgP66iQW6o0e1re1L56y
9q0JygdANrCb4KapyDZJTtfNX4S/2fpcyzQhzaYCsXDOckhyLyEV7yRC4c4q79703dO8jSv0qq+c
WVksIEqoedtEWBFRsIYv7iQG0b6NczvR8o0uucvD4/eISIbzuIQtZJnyMeuihwsXW0Kzk5FbQwzP
jhJX9t2CFkqTCOsrEK9uBNTVedRg5psTtizn4jYlt3qZJn1PXBm9/aD3aFMr0NgIzUa6djV+/bGz
hBmMgYBME2y/Th5bTqJ8rbNdn7V2Zx4iwNpa9QOa442hzYvz7qiYJ/TM5OLQR1k10wQFk8ig2ah+
wX7VpU5dfo0kRMv0jfXbsrY4+yezAJRuMpFqb8vesy886dZ9oD6TIfS3MhFbk7k4+3s4hNRMxJbe
oSEmuKTtmslWxZesA9IluTGpgOvbbcvifIU7OwviQpg7PLEo0eLYaJ0bWf6uJ72PsPCJOu3nJBwe
wC79vG724ma4WMLZe8/MSpkUdmaOWZ82nrREhVjVNkZ2waVG7hZAAO4188tCvLmYTDmjz90Ix8qB
wDboXqryralvFd+V5CMK7lV2TNX9hPSRFz2iDG2T+x+0W4SJlcKp/HDjxFjdjmcfs5jnKkzrbkwY
cKc/pe24K2LkO40NI6uzemZkMauJQuNgXzLiOL5RqmFXjo17fd1W4ybkAXNVD4I6fWHBYKnQ/Zpm
VdqcnpGfterZYoby/NbFfnW+zgzNH3LmILGqeEUETSvl3wbNkAha7xdJ34hdl0ZQeAGdAtjVnHOy
i0BSJZKc0BtNICG/I3ThIW/Vfc49+PqkXS7LezOLCCKgrKzECmsPdzQ6rqbo7cawSf56ad5bWbi7
AOdD0zUMxpxkdOZeqgTpVO97r21cky9dYLZD/QIMLbeEZXUGpVhkDHXuPui+HyBBOsKvXdhwNB96
Xd5KEl2GJ4z9LjuC9MazFyskm6gEU6QDyY0boCKmROivuQFUjFqErh7tPVttS6uLdWZxsVhpoOgx
cqScZ/r0wagru7H8x+v+sOp2c2PKXOUCo7/w7c4YALeODEpQku9Z1quvsWp4SKFDiHXd0uXdkVo/
mCSwJ2CCAWq+30VJQW5DGlX6weL8Rg6OkG1/UGsEEr6Qgb5u6rIHDUA86kVz5y140ws4aFvncmym
OtfG0ZHe9uLzLLmSO8UtbYWxXbr9m++036UtmOPvasb728B7u4sFk3iamQiEVo5hfzJvkrvpY72b
Hrr9o+Qk/D8UTQ8t/9vwbcv+pKH5073WB2Fnutqu2jXH6EVydFtEEyi/y91m178qP6/PjDx/wbUv
XOxMM8+rtlDmL3wIDsGn4hU9Qcd0EQjdVbfFrifPP92QHXnK7JvgoCBYt+EGl1eY91M0+/xZMJ3E
sm7bgQ8IpZuqepX0T1J0UtOP6NrG8YZzr1x33xtbHBGhKPu5MGFMThA7vFe0nS+Etkg3dLX3iufK
203FRkhadfMz11tsqLHvoiwMcb25DKm0NH0Y0JHmducdja0TcG0uFajkKEeyfy8Y+UBTeF0OfSfc
ivaALBjQQ3uElXjyO7etbrfgACuvMbQLzuwt3DsLDRV6BOxl8eeGvg7xQ1p85fXnWPm9MNKktTfR
NrA2DpO1uEu9CggMLwcTosP3HoMOpBDEiYfHDA9edBJCy078nRTAy06DqfjZ3GrhWYuJ6ty6Q9s+
hfFl54IVQio2lhhs4n1ffUVTZfA29uFlfxkR6szGsnWh1ORCbiqBk6uqnqcMner2WxeHX9XUt6tR
+ighBVRoiSuaPTA6fxdPryBbNvbiZffQ4isWRxoclQGfwUj7vnAK7XvpZY/pkO9nmsBQfkE5mKfM
nSAged61VJmSv83oL+wvHCrOITG2kFjljWHtStjiJvV1ku606KMxbOR/17zofMIXgS/PuqI0aoYq
gj2vyDL7hqu0P5V6z2U7ro9G92+Cz7nFRaTLNQUu9AmL8fgpKg9D6vg5BLBG4Tbd59rwd0gSVmK3
vx7h57+6DPDnVhchb4AGRkWBEjVw43Ou0i64defamshFgENETavrAgN1NgVoUCCh2nd2nYWgamBG
V7yXTMjsKdOerg9sLdidD2wRBoTaKwqIeAkDSoci7LMaN/D8Gk4R/ANfZ/j3WZl5g5IjQT3F0NTl
1XJqQAInJNodP/3VNx3JGDuz3FT6fH1U67Hmj5mFk8il10mzyDBtbNHRq8d7tVF3olxuvC7mRbn0
ij9mFl6B6qwv1gpmxPopQ11iMpR9VjgGvcjXx/P/CSl/LC3cQyk9NJUFLFVB4QxJs9PCV31yZeOg
wNujIQdL0s6ZApcakb1hew5Xl6MEu61AdwMN7iKcmUMt5ZPqoyKXaP0/aawOh5m045QVhtnC2+J1
T0Kh1q9oRCC6WLUwmmtFv6uiVNjYhWu3AGpNwG1hlpXlJR2xkuhtaFRBDXe/6gbRpwLeC14Jqroz
wo3K6+/K1cWoz2zNG/bsRuUNWhfGNaM2qtaFgRObGJuizyVImsr6AsG/yzBvGy0+lLL+xShQ2aT9
tRv6O7H7JZjpHvc/JeIPSwockOMHZRAOUeg9lVV02yDakVhbGNqt+VlEYyGAntmM+WZB/GfITn21
L4TbnCSuuPUW2LK02GAoCiELkmLJtHwnN3ZZ8SkX3/wy2OVQBl13wNXQeLYSi13mk8BS24JVz5J9
U0Gr4oCvdjK9sCHydoT2VQpfrltcveGeO9piu3F7EYxJZ7tpxiHSTkK7g6hAiChTVW7XPloj+aUt
Nvf1y8vZOBeh2Cq9sG0M5hTJW6PFm7TbpH5NJmlXwxeZVY3dzinDx9G0K+smHjc21+8s9aXHUzWH
2Rbo3RJWXiqjZ9QNXM2adMeB5/R6a6vBcYo+sM2L6qvp19ABPEmDo/efeutGF8EB5xvRRl73rD9f
sZh6NR7bopf5CuPhQf8CrulQudGJnm/RVp2G25vdu+Ipd34UdmD/qgRb3MeusE92ljt9ue4Gq2cj
9Mv/mZDFgkjl1FVEnNoZBD225f4rbc2hrWQjwprlSVMRWm21rfbR1bekemZ1/qqzwJNQpoVdGqu0
D9jZPgjsf75aH0Lb+xnwjAQXwQQ0tm6DeAXgdhKOw9aDe/X0PPuCRegLodfPk4AviCsbTLbTB25e
DBsLfaFoS0KOlrT/zu5S8CcnAR4lGlYgaUt37VE+hLZ++l656XfNVn4i87crXj3BNt3wlN10u8am
V+SL8vRDcsJ9fqKJxI3d7U244X/LfFRbN4qJnnyNRKhkRdxpdQ2JqkBycr8aPgsodz5J8Dz0jtEH
zU3dhmCcozRs/1GlSFVpkxyt7xDlRLddLVn3CK6aaNFmljo+ToPXfMm7uLyTutqj2G5o9RPd6+1+
DCKwNnIfW26OfuuuCQehtZuisFo7CErP36VmUt74kdYc4XNVbnOjJCuLAvvjILb6M9mHkGStYahH
D02317TuvZu48kffpu+4ddlSZLyVfvqQGVZyiITBOtRZne9KQQAxbSJ4loJhdEku032XVs3nJB/7
G0+3AmeQy5wMumVm9wnKFw85COVvs8jOfdpOSFrUQMARls07Q997mprdKMEQ7zXPEN2Mdlx7CAWV
FG+tfAmbuP2Y49qpaw1+QR16ytypSYNPQtTpNphf82OTdCMcTGrV1rY+TdKxKUwNUGMz6j9EJvA2
KP2sIUPYir7TW4Wo2KUVDEcaMr2TJiQGpL5R2dy0llW9mFM3foKVsPxoDkPwUIswpdHKLJ1Kkp+7
pO/EX2Ep0xOeV+KXrpGtU5cF/EXPrNJ9MRrl6Eyj1JwqilE3fqyKj6LX+4pLdcr83Ildcx+Uo164
ZSlmP73JEPZeoLfejEdTjpKZFvR9+kml3rT0F+q2DMN/tieVpbaos3paSrEpbgfECnt5tM1IhjJw
qP1H1ZMDkpNIK3+oEU35yEMdRXK9NNOvRuV7NQScPlQ2tVEJ9CSWhnUU1Uz9KHpxcxOkinBv6U3S
OIVoRrtK98Zfeq2rTj5FWXO4HiB/p8+vHBmW/D5WqROZwlhks8j34RN3wa+R+zG+8dwfcGsc5If8
FLqv/a1xGveBLWyFqd+v+WvWF9edFOUzq5sjpXn43pJUOwbPUL1Mj5ktf5l25i56BA9r3BkP3gdj
jptbBAirFxMLeLUOggGlxoX9MWFbq37M6Bu03ZuxvNfVydx5bf8NYdQfcdXeGRmLpuXj6frEr+aM
SNsgGzFzbl3Ih4alYqTFAIE+wsp7T4H0MjetbzFq9vtK6TgZdIFLp0BaVkzK0BYkEkl5nm0kGuaz
+GIBzr5icVYbTZWbInUvh5rUB08YDqpwmtJDGfXu9fGuBuUzQ4uTuKOvSKC4Vjtt2ZLubePOLiLv
ThOFL21o2t0mtd7qDZCuaQVUj4Ks9fLRIySxpQ0qDJ5Nf6tw4oymWxnPErG58XnauN1wH20JC6yN
EtaGmUqIayBP5MVuaka5TWbWULH6nhmc89qrXmm22b5qW5006+MjE4fyEm11sM++t+UHhtjUFTOq
i5/8ARKCWw0cudC6ZpzYhroPSzeUpN31ZVy7WEDwLsF+oNAlsSxWdFboF12T1QSjjN7f6DZowl3B
8/xfmAEZLAFznUFSy7G1Y1p2KPtg5lghsqwL93Lz67qNtYQQ6m7/tbF4APH2VaBfx4ZvFOVeqpru
VMa+tzFhaxvs3Mo8oWd3QW8clbaUsNL14GLj0u5B4vSyS9egc3086w5BsyB9OUBwyH2/NxXqWREJ
Aqa0vtpNPddszhCznJyyzk9wqeloVad2UJmuWihboXzNMYA30oU+8+tJv58mZ+PkdYyirtbAl0sj
BAjZUNRtxe82sihr8Zod/d8hLsLVJFlxW/Y8JGPhTm1GF5bbN0AdnyMh+Sp5bPJEtYtmq0K3PrOq
PhfMgHHi/+9nVot5LYD+rZ2iOnqKHUuHDj5r2ZlkR58Gu5RsA7Ga68u5NqH0z1gK+B10Q36/ss4m
VG1HAWgNQ7WUJw1/SUdbVzYOoVUbNKzRaA3THkX29+Ma0nKy8oJxJbp/W8oHuSuORfHP9YGsnnTa
mZXFRosas0qaHishcFxpDDjG4qfSGx5q1UR4B+2QtKpctevdvtI+WVW2pUq4GpXPPmCehrOp9Aow
uXnKLaOJxzd9IP02hT8EpTiKbWlXzdYDeHXLn5lbOKmWSkiOeYw3Cw5N9xIOr0340rUbW2GldYY0
LJQDAMWRPQfMsBhVGqRS3nJ3mdr45ySaPyGl2WlGjI6kf9epP7qyQgORZqRWCW9UObXNFEXWrKx7
29KDyC6Gn4Up3YchDe/N1r1i7eF99nHmoj8xM/Qm9D2mvEc3PLydzEObO5ZWO5GILswWpcu6H4N4
BdFhmABF30+FDCWC589TgXSHXWSSWwn5Sc22RKBXo88MrP1/ZhaOPKj0VpsqZqLutSke2ilyR3Vv
JiZMT1BXkDXe4pbfGtjCc8dG8sqgw6KYTk5j+olt0nScN8OWnuaWoYXP+oFeqFI9z6DxOdY+DIi3
FDCzXo8Eq/NHcyUcsBK9v0u+awAdRSjVXDY92l7q+LWPPvhj5NbeNwCcHFB2zVPsusnVvYjwgYly
pEK+eXEhS4q21T05J/Zoe7M0D319UK37sZX21+2szh/dsIjM0ZLLAfXeA2MufhN8x5y9dE1P6ikg
5wep5O66ldVAdmZlsUqpOXOLTUxgqRV3GbCsvd8IX4zGnGxZbh9zH8LF6xYvCcXI8Zyf6wuTA0CD
Xs87XmjCj6a1S+MuoHhmeqUjSJSbULc3noHJiNFODr765YDugbHR3Lm2huefsHg6DEqQJFHAJxhl
6oqBto/Vp1EdPlbt4/XBbk3vwlCueHI3FFxuSQHs8/ZLqUVOLZK7av0bOYo3Dt/VEHm2mPPvZ6cS
JK6R3pZY68qTIH2OqhutDx6nqnfzPLIVcwvTvDW6xXmRpcgHhhX2knrYp4bysYCsRTWTHdKXH4Zc
TjZ2+9qyaX/GtzwCzIa+PSNkS3SQ9XvDp6r+VRo/B+Hp+qKtXy/O7Cy2eGN6YVRk2Gks+WsdRwEq
SZlwK/n9nZymM108dKSZOeSOWKTprpEp7TRF/K8CzX8DgCm/X806JDBL82grYS+bbmHITpvQfWJs
dX2sLiPgF4IMMBzldw3izG0sWU9la2QZg+I+LfdD/CjN8InqNfA2bhirDnpmaXHc9YJhZdOAJUt+
aUTmcU/P+JRVdgv21u+3tAxX/YX+NwDOVC6Q5Xg/g/A9J03YzetYYimU3DTz0XiV7/Wk34DcbZma
fz+bw6iKC7FQMFUY0rMp918ijXJUr5+qzdrr/NXLBMvc1fefUS1iSh0JWSbPD2bVtx6RHS7tof2u
mvXGiNZ3wZmdRTSJVD/z+qDgAPd3yuRmpNHkoHAzfKNMPjWmkzYfJ9PRtlqttqZyEVViIxjavGIq
S5jWSMCCzqhaO+5zt8+0rZCyWuCCDIb7OtxIXH8X1uAJLSDyxpoWDf8kheTQyPZgDv6pScM3L6NH
SK7bX5Em2bGV3QWmiExlDULFc1M9eVXpPrsefJarCwAGcY1ZioccE82vi9XtssbL/c4SbLX7Fubi
YxwYe0HJP123stzyv63QWEteCUllkoXv3TUuMiUcwsB3ilr60RTZwSvGTwPb0+4q1lmqzcN1g2vD
osEL3hXYI2bN7fcGpzYbO0GKfcfIP2VF8yEIDfhWtm7tF92oKObSoUzr8EykCW3pYscniHeluZAE
zu0bqi62bz/Zhx+vzs553Nodc6g634VYQo0VtR3IiRFpWpIVBIA5PS2jFiJTi7zf7w+Hu9pNbMfd
8IffM3PN0DJmKvIQj6EXOLGd2oXbUwKElcDRdwr/RebAnv9N+ef27c29t3b3D3v7NMwDP3z8odp3
Kk242q6g6/SH/ZENZdNNaL8eds/O8fHnz9ut/Pdy9y7nZbECshnEfkW10hEM2vfDNgsPmVTkO9mP
nwytlza6bS4deV4GsqNkHGaq9UWQGqAalXqJ2Yla4NxVthdL48bsy/thaPboYm8s+6UbQ0eDzBoi
ryhTQtf63o2LVs7Aigeh0wztTU2Jx47H/raQhb9sofvfWfwzrEUUSDyBK3jJsALTAzz51k7pLq4R
8muHozJnL7VEsvXgbykmfpf40ZBC4BP0trbMEE20mCnmUMKemE9cWbmNx7ptKhsVgotJpJEAqOGc
/EKwG7jO+0mUvcCq+gYqnL6+00DXziIawhby5mJ/wtQG0hnMijQjCZYl2zIuqQPOTEhG2x41OJ0I
hce/jGmYIFmOLxCtEQJZBNF28lslmQV+Jq97CQJxX+vSBzEx/t7naASeIaAkx+f72fvpUj2tLqVZ
njsyY55HFY0Gd3Hydn0ss+Muosw7I4vLZlpU45iUOqXdkDmT/OLUwsSl9uSCFOGQeL+CoXq+bvLi
goGTm8BJ4PCj1oCq7GL+urDoaewYQkeTw8egl/eqETlDJf6QJP9xiKFczsRXScrt0qfwADfydfsX
oQOY6awGgpdAWHjhhi2k/0kXqKHTi11pN73xw8oM7VuptJIjCVrmJmU2fr5uc8X12VhzO7Km0uy4
5HAZehX8qZ7D7BzJ5U7X8viIVH248ynzbzyWLiqhM4wWrXWswdkE/9D8LWdX0iAi7Uy/QeiM/n6S
fDvIxF02vXhJd6zjlzZBIpKsniHcBsk81U6afBrp4kujfRGLtDd9qLx/DOOk9afrcyCvbE3wIiS/
IROH3Gt5+ZiqsY9LiGadKUMbxoVckB5oK5u1RH1JT+/jMQ91R9ereAbx6W1zzHNZ+xgksrATw6r1
jmlo+sFNxckAtFzxFLCgpfzY+8PQuVU3FuJeEgbhljpkpjpSnDSCk/c9rAplWipvrRFa/j5Sy6h1
rw/t0qUJbRRfRWlWJpo31Ps5rzT4t8YshuetOkaK5NLlN+knEXHdaW/ImVtCuWBVu+Bv2XXnwA00
jzoJzF/w5y1ixFQGmScUyUx7GzlKrLl5Lbg+DQ3Xx3dR25/tcDaAKwI2B8vnwqf0erC0tMpgqeAl
6tPdKISPlvlZreia31Ugcqndld6N4h+6/EWAzNF8rkQn6L4VxS1YZ1PdDe3DkG5M+4pDIVHzW4dC
smYenvezrsddqYU9PYZxfvDIJUmEresDv6jX/B74mYn5E842UzuUPGtrTBQ/ItVR6dkHZ3IzvvXf
hy/JRqlyJTBR3EBmlIKvTKF5EYutqYSecm6ZNNvUHtu7vn5oZNXOa7eON0ytxCNoKmeq5PnNIS1f
Pz5QFz+0OPAnvzg23oTMp3Yy8y0+zItL4UyAQyBCORX+Q14c72cvmbNgggi9bjGlyl35P6Rd2ZIb
t7L8oo7ofXlFbySHnH1/6RjNaND7vn/9Tcw5YZFgH3ZYV5ZlORxWNYACUKjKyqzM2SmHoLTFuRc3
UkTXoNGL9lQR64WOcUZDc2ovqedeakBQZlsgTZDbNxrJHkVsuNa4vTB9jE4FxyvajeEA3LiiNOll
GjUY11Rd48b6hGCSTwXz8bL3LQ0HgQziXGCowCfABUw4B+cQoTP41ON3Sfvqe09XvspwJQRYtgKc
J3hEUQTipQGiSJTCLpLRcytu2/lrhvPR8Tbqvy4PZmnOcFQZ4k8d8oyJKU5bBLeBFdlo3up8IdKy
XVapKBlZUbzG9bp0XqGCbEAeDs59fgfGk1YVRgQmejkcxOcxQ9svycNYuhsnMS/IJFS5TETI5fxq
8sHw8nbq0PpO5302xKJxW0MJIsPZjZeyDwkcsSKG2ARf6G0ZH+eQpp+G0Wgbw8wbak+9abypcSF9
/Pv5AineTzkV8Ahef6PqcE8NYhDZHQSkghA0dFaxsYK1JODS6h+b4bZMDtgZCFNhJg0Lbxo3tBVt
LUmcOXi+PJ5FQyp0vpBxQRDEM31YaiWXs4p4v8sM9N/no6q+SGZS3StzoHzOeojA4LLFBY/TdcQZ
YIpClI5i/+lpUIqZNJllhLZQPdkK1uioc+wF7Vo2/CyExnMAxXV2cmN4OPFOzSi1HKhtG6Z2oNYK
aToLca28m6wOwuyt5ZRV63Td9+WhLdtEO5oOyBkEPbhVQz9ZMFEww9hWNLlRD7fdltIdk+xTsttE
XAkpFy4mHQ0fjNISz+AzyUP0WGl6oSSpDfjQlYggMesNR+++o5YBV9faq5aWDZkVROesE/GMTLwK
zCGTtSy16WzuRC0gaHZeZ9NbcEedvT5ACYzM0RkRZgfCK8ES8hSSJLrPkghxVpIBMEKSDyuX7cL0
wd/x7EWR/Yer+dRBGgtK1GM6xnY+JyAEEHvhgEPkF/LhLYkTEQwqdPi33Ui42NH/jdQ+FGjxz5+A
9ShuEQJTqABAie1sUPZxNdiZKBBQ+W2CIVvJWSzM5IkpLmwxZyVG6gDN7EnxXJohaZBI1IvXUHUu
+/yCX5zY4fZZJIqtpuSwU2iQJW8a12ijTTf/W9ZzNnOgh0CGD7kKvA+5u12MxFqtpYDNnOl0Un0d
QEMNOCTv8mhY4Hjy8IYZMOWjpRhlUVyLnBnw2RRx3DGsZvwy6GC/VB4uG1iYLg04KROJA9FUUE46
9boSovWhDlSHrYcDdmrmFUpM4kD+986N+rsI8ii8NNEmzZ1EotaYoaBT5FvSYj9HkC9pxF2Xf2lN
QqJo+osj/XjXMl88cutIFWLEz9i1Sm09pnWppKTUGK+iPq3pXS8sEA4IHA/AaODhI3Lzh/pRhC+B
Ka0StuZk3EzSGophzQQ3mglqCbQMYKIuR+t+pnWMtCKl95cdYWF/ngyE87Rw0k1ptmDFHAQy4+xR
QQ4O0Ym1t9LCMQc7JmjoDfTJn2EyhtoQ53yCYEdUqQ89KHN7K9jMcghemuSgCKDEvDyupTvwyJ7B
AYMmE9V8GgAIZpXNCNG3sLCLnhqEytVbEJgejagfFsnKvl20iqZDlnjGDubfnENKtYZGkBGYi3Rn
mRAo+S1DUK9UbzNAgztzxdzSAxTByx97zIeOPF4ecqMRKtijvWxP9USERiOSKkLU+WHQbjLkibXJ
tVY1ptipzZ1PJ3Y591elkopiCLtSMPtK6KnV3aQ8DqrfYrSQty0YOiXKva7Z6mvphkVPOhozty/0
QMg6Cu4hNBRa8BxdI+Io3E4pPUgQpJm17N8npk/Gyu0QdQQla1iwscp7KmWkQgOOvsq9tbgPj0bF
POtoJecypl3NPGeyLHfU2veh6cB1RIGfi2bn8t44L4ghKAWdA9jaQe2KG4YbUtqmtG9UpHJBP4/m
uA6I4cr4zFmuLwoe4w06FtVpn4OiVgHrn+aH8Ueg63ZPX/ti5fw561eGIC5ey2giRLIVbJ98skE0
iy5OA4YiroFAzWdJZNUT7WrUQPhUgoafdMUMEYsAQofokQjdrgs6Enfx4DZKZP7NYptQwEOSVIJO
GufYvSy1BuiFkKOKmt+ZGe1wC1OSmnTlYlxc7iM7nBMrZoUKhIUVEGTJGYDvFVoZEeB79FclD+wE
JCOQY9FBp3jqWLRCpFeOHbaLMFlEKcDdmlnFymnLpoU/D1g2BzwoaHE5S9ojyzNmoBJN7W5ETYWW
ey0N9l1rPl923KVZw5PGQtlDxeLwcH2j7IVQYiTXSaznj7o4pdsagMx9KFvKs5YlL5fNLSVuwaz+
IzSMt82Zb4Z9hBJIBB7aVEicvt0iDVL0bzoec9OuE1Kg1A7pAFyhd9kue3qezaaCLYr0GLhnecKV
Ysj1vqMi7koh2pstdIWSZkJrdqE1tyY6t9JnhoUgRrGSVPh5ZZ8aNiEAjCQ1UCQsT82dC5U1T22k
dBqhjYWU9Nwae+jivAqNIrsJMu0k68wXtODNL+1QTk4bT6rdJNE9VZT3QaLPilkn14I+zX7SizFo
hFFHuDw150ERvg8zAzkL3O5Qzjj15lQQGwHE2ihfK49t+TKssTufX+Cnfz53DOdZE6pZKCGvKvmJ
8GzIj2N6l2YQ+3RKukYHfr5rTo1xKQg1ztW5BOSDBOCZoSF0mqgHBs8VWOPSCYs+CfzECx0pSR48
Ijdtj4IXcsUyuk7B2a4l74ryJORoKND2ifxUDVdN74nBQU5WoRcL68VyvODhxVuTpUNP1wu66kVa
KdB5lKU3CSTSATZN7xrqt6HZYefWzQD28cG1hqcgQXuadVitK/+Qm3JOjU8AzATVeRTXeJcR9EI3
xx5ObUylK5VOgobaKtqB5iOUI7sUbjqoCfUMHqzbYyXZeeGNsjt3rjA7g3orl3YTbipE4FNAEnmA
iorfG4/5+DDUjiKGtgh67koLvcFU7SkI0HP5oNabCbJ1IwR98uZDzamTCIe2fM/U3039YJk3quXH
k+hTIF+QYEyzh87Y5fnaI28hPGRHyJ+hc94cRUYw5ymGXlEogekpWmyxtycSqjdjB/ad0pniew19
qJc36cImOjHLLXo8joKQDjDbT143oHiLeXxADg7ORvdIsZHL5s6Py5NR8hzF8zAkZkNhrpiguTFN
aGTcJRAsbKH6JoHLc/oSzTW898LWPR4iX36PyrbXhbzXQISj27QELlrISDSvkWectfj/REdYQBUh
KJi/+NIw2roCPelgZ5pH0IBkaAd+yNPflraTujvDEIA/c+bEKaeXoU4cXfJk5QtpCzQEoos4Q4sz
Cl+lchhGHyLfRIAQ8+W5/7lyz3fXnw/kXiBBRlWtkDD5GvRVW3MXz/B5NYM57HkD0JTf6SSROpVd
g97O0XtRXiV5Rloxd/LRsqcILL3WXac0aFK/MXuQbxnXcqOv3WyL63UUZXL3BvKQ4jQ1mEcKQkzB
sK3kKYJEAIBawCOB5tZRjXsTJVhk0q3qBfXYbvxSizWq/bWv4PYjyIZGIwnwFWJrEDX4qhoJLapr
wiYL4T02BHrjQNbGAG88+XkvWjOaU0aNpNVdJnthvVXUlIRRRoAS7qxXo3gTMeF4GePvD20sXNF6
G2rgRx5XvINN65l3HH0JN+ACiWFFafAlTT+TuNp0jUrypLoy5Z0VIOitHUlhMfANaJFE0aPz9Tg9
qULg0HjToQAZxxORux26EezGdDOtteMINHtqC2HfVwOKjpA+9y9/80LQx2YPvXA/zdqoZ59eWUKS
DoY1QGo3bKDn6xvGG2RQSd2o/gjcQABunxZ4ApBJSmsaV4vugSWDcCUKe2dAK2r26ICIZo106VCQ
Dsw/Dti0v9QWNfPLgzwPpNkY/1ji1oWaQaAqNSyh4oeHQWYLIQifx63erXH3rlni7gIg47U2SGCJ
KqIT4Kqcc5Qh0lu1Wwmaf1B25772z5j4a0DNK9OYQhw7EWC4psrEPiFSsyu7GeT4d52AzhGcTVSy
Z+FaEn1Z2dHoSrUQhjyn1qtSPhvmjH95H6YD0u6k7m5yK7Pjyi0ASy9fJuvu8hqcgYx/znaWQTSB
0oB6PZu6oye/rqQBKoX4YF0IrsewdYzauKOSgWf5qHiJrHqjOCOTYziZZb0nwWddC8DmBpE/W71T
tP3KWb7s+UcfxB2Sc6hWIyC0IFrTZ6+YSlsSQbRr7RsIM1tCiYzOVSPeDmjwNSLn8mQsuD4gJCqE
cTAfIA/j3CSTM2GIMhwUeRsiXyUcgj5127RcAYYuDRF20FeHTn0AcniUkdAkumYYOIFHTYhtgYYD
FL2AX8+mFpjZoBE8/L+g3w1YhanGlZZBu5zkvbnG0Lw4YAZ4Qg4GxzSPwwoqpbFyVKIJumK2ICPx
ojl3i3YNBHPWVwUnAynRHzvc8z9VQAcXZrAT180HxAVAGyM9K63uyGhUsQrtIaDD1hSh6SWiP1YN
7/RBuolU1dP6ZIUobXnyj76FixW6xEpBpIBF7liyQ/P7eivqh2I2iEVvwE5Xi9nO0PZdtrLT2J/L
nQyQdGWzgCMPWCDOryG6qksRs5vEO12ittWucM4uj+zIAneeSr06RWKOWc6sa2q8jMq2yTbJ8KKM
d1mxA3pNlfdoVbi8Z5bC+5NxcZsGtXkaqibGpRlP0gwGpACyyjshv62j77QFigLYln9fNoc/KayL
G63i52SwWotXqz5hpKqOfRGom0wAJ3turTxa2YSdLdmRGW5Ca7EOJ4OZGWlml4MfJm6Qu8p4Xyg6
0E8rWYWfbX/JHDeTiLLlVihxSyXFrQQBrvgA0HhEf6cgua0UN8txM9pF/gURV5INKxHH4lHwz1gN
kStVpHGWSm2KY1dpQnewxBvweB761FzZBWtmpNPrZk4T5LhSjLHU7pv2JtZf52Almbu40Y5GwoVO
RSSGYjdi1ZIZbGtDZfdrXXhrg+COswTSrxrQDThCQrBjj3hcjnRnFWv90OxE4P0BqDRg7UTAMZAp
P50r9JcKmSliSZpacSNoWgbmQapaABuvhFVd6J8MBGcNMQBDGiBJopi8NBpVzVJrYqxMJe366VsL
5U3ebqoC9HlxjAv4RpzBZAghKohFg7/WF43GN8cHq9t02pelXovKV2F8CYqjyrdWmztNUTjqcCUY
HyY6kZJWXnlwLx13Jx/MRS4FtFXSkrlSnMjNjRxPyIAU7adigeUL/wFs21UWPVMa51fhNIN5cRBv
zLBbbdNiq302cZDN/XkdA4PKLRM4BaVADSWNtGOZuaFpVY6s1OJeCooQzOkURNX5MNjgWHsI0yyz
9WFGx0ykybjqAWSTjLUNsHQkA1YGAVmmiAu+JW6TCVi02mgVjczpm5WKRMtfKaPJqZ50c1uN6C02
HiCa6l6+CRbc9WQ9uHlAig3v2wLrAZYxUFrp6KKMKwgZJRmKxoCUQNGtRX/aZaPsTDyb/COv5Y5o
mslm1ILcHfKobo4U2pBPpI5yF/gwu4tVIipPJsi0Lhtddj3Eyj/ZPBnsM6c7Uy1GJddH7EyQz5Bm
F4MUoReA6HTM69S4yaf6W9Wz+1oXtiuG2dl1Ntw/hvk2Y9oraYpZZo/qx254k+RvakGhzXws6m0b
o1dlviuNqwosbZ22chkuHHq4av+4OTfTodw1SGDCtK5lIJd9G9Aa06/xPC2gIs0TK/zM6jqokCZY
iXHFggvCj6bnYppx2zqK+VGb0PmCRqaOXj1wS4r2nITOnMdIuj2UceskYFpsX2ULmdKUzPPryuyz
fXM++6ygbyo6sMncvmryvMzKCTu96J7G6SpVtkrq9Wh7GecNnYC9vMpUO8lXFn0p/YY5+WOWu9CS
GX0uVo6H5ADJWzlxE5wrURq5LVqH6sYBG4RdBB997EshtNtTVIMMG+hRMlE/Fe4zGbTLIKGwY6Qh
W/OqWfs+tvBns4KWM4RiIruu+H0fK0YVCpgVXR2ceIpIAqJsq7sNjG2TvE3z/coqrNnjHFEoaFpE
DaYjjkCkKO+kaCCh5JXlNhV2UfnUmw+admiHDZp1kXo8TGCJienveARD2J1erpGJLFU2GIj3n/Fz
LqvPOjhwYrY82mvezds6nUGwBSaa6EkW7KR7nlQZyZTHasIXrZy5/+Oo/8c4jzBRAcoeJQXGBUTA
pbZPg9LTg0OAwhfEpLTyywo/Y2Mly8GvAJoMdUQk0I8DsBzBCRf/9OKANkbBBI5F3GrxBIavPdX2
ivRc9/fFqlodH88BrQO2JgZEQ28SnszsYDrKUDC0bj8LRWi/er+87e/bT/f6gTprZbBzhiEmmgYY
CwCdgFKh7+rUDBVKpQvnLLKfNYKmWUL2aFMltrtZCfMtFpcc7xc2HiYkjs5/XB26xcZ7NB45kNNC
BiOm7RzQnft6+M8Pzzt4BwKz+Ikf7n//xm98siX4idbZ//434rrEzcl+bzubu7vN993Gubp7vnv+
et6sbDXmutynogEDXSvsJ0DknGtnVaupQdGhD81ubM/zIvvnxyZcuVDPGsIwJ9DdRjcEEEvovOK1
AcWhyJJswuQ7V47jOR4G7RJ7ZTTnbgsj6LxE+zqYkwCMOp34WrGyrIqqCO3KV1fPV87h3fNfPlXy
4q4s8Vl88DOcI0vcESXmVAqsEJauDgcsG5q8V4aytDCoaKJhD+BJkLRxQ4kKq4ibCEHt1cFxXg/e
b+LDHezNSnT101jBO8CxHW4gUp8VYVLAzuH9/dfj4yMlM3lEB/dMCnvG7/FvMO3uXXvz8F3aD98P
A2F/fU8EBT72j7vLI/+p1Z5/kQIYBCMEOdPErYH+yBnftO2w7bK92WJ6WWu7vdnY9srwz0n14ZYo
Xf5jjHtiDEYujlrFjDnwfuLd+9iZsORsnBVTZ730zGUk8CoACv3Ttc8dPyKYdKfWapipA9sB3pZt
e3YQYHgYn8N+/s1cHtnkAgtqJWPXVC1sQteX4JcEffsZecZoEzuyf/sv/u3+dr93VxbxLOnMD5a7
QLqql0MxgWGcgAXxvEf/zb5eO1SWTvSTKVVP97tBJRnAGTY854DsHk7PWx+e+rTmJmcRAD8c7obS
o7SWxB9Dr4639cn1moUfat4zr9dViKajjoVMPbfflbjIhQSwGLZSVwZ57b3OdTywKJTu589RaW/Y
HlgJ+Ze3/5FZbvsnSpBlswSzzD8S8trZr8+NO+A6mOzWadzeAee7d09wUzL6hhb0DcR/QYXfbiFr
loL1PcdfmP/NZc/9IVu/NB/cxWTmIeBq6n+Wll2jzuHnF2wctnnYjYprlG1W9gt+xY89/vmzmbCd
8MNh2/jyV+lsv1z4Ko3LoQlVUHXiyVf9fJvn/Of2Zl/BvgU/cSOwH2tfoDCX5r9ABikMusZRwAAU
7tTliwLJbbUGooQZRkTx8wNH5D15weiv7R07Jp07by2oOYtpkIvVLHAmAEEp4iLndoBSN6HSm7Db
dxMok3QUTMEFbyWaq6RrYPGfzqGTQXLGuFO5BeFVHJoKLr+C3FBCCd6jdk9+43czGfErZZGbi/ES
DNvf39r323t/67oY/vf33RemZeuxjfR8d7W5c+6en6/uNh35ps5AvtZIR9jO5D4W6FasiQJ0Kdo2
uJ2rJUOWo9SU2HIuQi6pmJICqhiSApKkagw6w5+NOdrSOk9XDtmFJYHKosZ0RFVUk/glMQOhmmYV
jAkjSLkJXhCdAwzrqzZp8S7Ja2klhFs0pyNGV4HlBZMxd39BRseo+xmME73wrlbovrZcGUJ00hp6
4acgyU0oI0RCBy1SbWBH4lyNDpGoBMyQVANlrtudPNpRHpIZqB7FC4VXGjw1uTfmL1AbAi5mkh9S
iCvq/uXNfh7jsaoZem/wE9lSfM7pVptAoF/rDUg/wUEllL46ziSLO1tTXiuRWMJ+Lp4MoN77NVwT
G9/J+Dm73ETnUyjJHaI/Ow9mIgHpGqS6nazJeqxZ4UIDwUhzUDyCIrMCzarWAXHghcHvv5lChTWU
68g8I3l4OoW0stQkn2Ckix/o7IvD06z5CdIUAfWzyBOaX3X4hNf9ZbPs0jqbwCOr3PGhCmDIBDUK
iDmbj6h6jqQYdLxXQr9VkodE+xtmY2y+f8bI7f/UiEDGr8CaILxFyqcKMg0oZlwe0bIvHhnh7ulp
hMRCYMFIXN4F3Y1sXY8isBvFbgqdhiJTVtgD4H+lsPIOOTvcmC+iARiNJmhlRhvz6QKWIXhKoIjB
RKcCfx5HO4vC626g17UxfRhN5l0e55I5pLURboF2HgBvzpyltFYUoYRs99JzixNVB4sTaGlRuCAG
ZOwvG1tyk2NjnJsorTLLRQJjVv8Q6LcS0HuD9stMC0cztmH7LyH/TF0G84ieHbAbg7WL29VBB4b2
QOogpiSXPjVqEo+amye/Lo/p7JDmrHC7GnTEGuDb4C0vrGvIbxDd8BP5Nk5XzJy9TjkzfHg/jPOk
zjBD53yTtqrfQDeyVkywtyAThnR8Pt6I0ho5H1t9fl8fTyEX7ltJQK0BeCWbym9W9y23O9l6/P/N
H+eAkWEpDZozcGC1Y0omC/TepSm/AZJ11Uj3l20tDgcBlcbSzUCTcwdHbqRZ26sggh3gCeCt2w2q
9laDjOCymUWXQDoEQDOLNRlzZsq2gNhLBzOaCIDNaFq3Xal+K7Tws3H0L9ta2L+omICWiqVgoDfA
TV8dR2qVJzVkyszNjVyX9tBfK9FaQe4sBkb8cWyF27j5pBaoxjXQUK835dySuloBWiy4Nwwg1Q26
QPBj8930kz5FUxLAgJY00DU3yCxBpL17nBGQiIHwGTYZacxgpVln4TxCU4QMkXsEWWid4hbKglaP
QmuonFeG5iGWJKOu3jEVvzjft3tIoP/b+JFN45E9/k6hEHMJBNgTek/pSNwUmzTbzqs8L2fgIBx9
J4a4N0se6nrahDAkVdtS3WqyDRn3pHET6xmIJBmFjDTZjLGvzdCY6kwiqvPKHljYasdfwCfRBSR5
hlLGF0zTIQV0WzY3Sb657PtnmXpumDwfQkY705rZ+iXC5AbQgVVji0Rjs28A8EuM2O1wmoTS8FAY
uroywP9hHNEyUqwy3iHcnkjwyJgGuatthM4grQYI2/TS6CVXHxqhIKjUABdAYmHF7OJGsf5Y5VwW
rE/yIBo9ZMY7T6JOLoObqfFE8NAUpMwSD+Qnlyd5eSH/GOR8dgiUPBNmDLNuDpV5Y414Y62B91hc
z10zQOypeIKgGApeK25Qk2oEJS0HuCtSPtcj1LwcsZoCN5CUzBmtvCTQt8DbN5RjoqkzqphqsSbZ
vDROoHwAVUQaFP2a3EGa6e0kJANaEynK3QGVbXm+DtcasZZO62MjnM8IKbq05n6CzndF7TF5TWVf
DBzLsIfav7xsZy1fbG8cm+LmtBWtug5SjEcfXYoGmPIu0l7C8mFsfWtEUb900+QQpr8U0Z+7DTr8
ZgWd+6hrvl3+kIXL8OQ7OP9pI3SmpTW+Q8iAcVWec3FyEFuT2FqTE1xcQaiNIYoFTz86A08j5wSl
KC2sZIxY0SCo4E0oFZaFd3k4529lNq9HVriQKLTKMFVTWIm1zJGg/zj9MsVdL0KWzg+0q97IvEDe
R8lBMuyxe9OS72D+hc7iy5/BZu1sxxx9Beet4LwThxY0FbYSucaE5SzsrgJcJjTA5O3WQvsXpwCw
GQAzqxBsVEzuQkEhK0gFA/bm2SqdtNFmH8/4D61dFb88z7exCcbjFQ0EDA/Ad5alcRUmZYgJBtbG
qdzRAViLTCgwJdcoOm8hB+IObgRBPZJ+ox3Li/bxy+/SzW7k68iRfFxmL6kd7sXNv20N+tlRfz6M
x6Hr9QAQyIAPq8yHJAiJMm+TNbLUpQMCiS1QKaBcitcYt66zMkxpmis1FG2eK+gbjvGmnXba7Ery
WpF9KaY7NsWdRdFkSeOsYDht44qgaUjkf0t0wSbs2AJ3BKHUmQ7JDAsFtIcaqSKJ4lzeBouX8LEJ
7nRBR1oWqT1MRPFWq69C1R2yj1DcxCrUM3ZBs5fGlQT+0imDAj3yVKieQzeNG1RX59kUS8wLVE80
3SraW2smzku3bOLAyMuEQBAS87hBQN/wcgB9kA283a7xGt+ynOYz8l8gO+tB89gJ7IAEI8kM0mwK
V1i5j5eO7GPznGcIRaaht4tNagldc5zTiIwNdRfNf2MHsT7kVdAAB38/PbBNfRBRccUwp/Em0h01
/qUXN5r8cNlHFhfsyAp3YIuyMDDWQBzYsYiOjI0O3dFmrUnlDGjMfF1BlzzAOmDKwu9PxzLIacda
YpHaMLNrQfRr9CmazwF97maiaMVVYt1msK+angWd4rWdtmQeQndo8QClkCjKfK4jnXQaSsUEHUqm
ijU4o3FnhC/a+Cnnj0JFwtlp9B34ODvlRl6Tq1o4SFj6COhIZLxBvMftiMbA+1OyVChXiMKXWVZg
adL6lbB3yQbj69fQNg/eOpXL5UDtsWknS0futAToUZo0D0JVK6+zhTsVkGB0bCB0QD81j2UQB0lP
6j5sbS00yRy586yS2vzuIrcZoYS1xvGysMtOzHFHlx5OmRjNMCcM4KcTTFCejKTuEdNr4+byFvi5
mrhwQQZVHUglgcPRkfo49c7QVPs6sKDmN+wKgo5mO3AKokEO1el2hY9OSYAP3F+mUxHtvrdDYtho
8nc+MyfZK7ZIjLfau/xFS3N99EH8XSpYqTrMKj4IAGg5+j0ZoYMjO6xT0tNDWa/JQS49iDEBqgyI
FUo3wAWcTkBPtUI1ctiTJFStBTTEgIjY/mxeww0EUt+GjBQG6Ensy6M8rzGbkJ48MsudPXLdIz3Z
wOxz5o4ioRXpfHTnkGCr3kb7eWN5/RVKu8RyrXek6DPyYW0/mk1AURumXvPrupid1pvsNVHJpSgW
H8ZgEXi6KgD7ns4HbSMxbgN8WPAkeOWeOu0npOxMJ9hTVwJrDKAmiEG28V9s42Oz8qnZgKaCNCsw
SxuFSEpPzJfLM37WtozlPRkYt9CKOGh9ZcDC+Nk7ykZ1o+viOn5tniI7eNCQAyb0QX0tEU6W76qz
C92EfP8/P4Fb9KxMNJrSrEVBvyGd2/6S9qpTPN1mh8+38qD5w0uA4v+H4JhEc6Yrc8XpzvC+/BRw
MaQlUwrOGEyBsDmMN9k3oKwbTd+Y28/XwgeIMcgJ6okP5oPlG3cT+bo8/KWH58kKcNHDWKtyrEYY
vnZzY9q63/+SnJGAP/oOsu2Q/HYVux7JGjxs4ZaHrB6aerH8uI34E86CMlyZzUlrd4HblB445pEd
B9uPDm5sW2wPAt2hdCjGttna4nsUuuNaIWDxDmZMR0wLE3/zGYSpNErdYJKpc4vHtdKSBAwgOJRt
tfIVZVtYN2ZDaIdGo/x6Nq/Ltffv0oUCShsV49cUQ+TvSGGEgpzawT5IlswYndbb3IJCev98eYHX
zHB7eIBCgtyIWN8AJDZzVexlSf8U6vBeaoOVWPusgebHlVFtB1cdmnVUXn0vzMNW0pgvWTcB0DGh
H9yZbrodH81HyVc2/dV4Lxzy7wftC1GHh6vEa5wJUJnmZW1XLZ+YR5/CDbuOG2OgAmY3mbBte7yB
8TSNvcxGE9EIKgxbJr0vevPO2F6e76U3Dot5GGYQ6gVIXpwemuMkiSCuiTEJLcjXjNEHUY7d1lja
MZvR/T/dIMH60bYK6FKHlcNkKe5CahyANmwtoHi52C4VaqUCkV9ryxQA6N/9Wl/N0rbVIa3CuH9E
PKa4P1+cNGug7IKUw2kCzqQsDOqNEk3BC5DRyr08lexP48IgaFAgvkNqGjDhH2zWEUwYvGlhboio
6WZNSlrBeqhqE8KOEMWM3vtyjW2dBVWXrHEHYR1INejWUcm1cmrn6SGr7SAwnEK/T4aGJM1BVVZc
ZdkiEi/oGmDlcc5T9CRU86TBgWdEqdvUeCeqLzGEhbtMeRi67zSgdp+sFdWWYiumLIXYEsVWFbXW
U/+M1bhvdQ3gG8j0NRpIPiCiJecEKgHisJVT0O1AWkRA0fxD6wpSJ9tKWYlvF9ZVPvYiLpSOadVM
1QgvStt2m9e61zaKO5k9WsJUMoVvl71ocU/AZRksy0RTJOezjQFlwG4oII3dRg6gFvtRTFdexktz
Clw+OEiB4PjJjJ/OKY2LCZiwsrWLYiIgJSVgy4aUhOkmQXHV5/kuGCgaMaKNUYMQoUEPq5QiiazY
srbWpCQvHfjA4wDvhKsFKCFufeU+o0rf1a2dC6Zbji3a7tCVM6X+GIwbKZW9PE89Y3iQCh18w4qf
dtM2lyVSmSWptXiPzkg7hJ5uB8qgLniP848ExUqtA79ukh6myASbTQtgo2GsHF6LJydA6Xj3KBpI
uvk8SqLKoUBFfLlUvRrDXrII1AFKSAmHt1pJxvxKBw/CZec4B64iAD22ye16PdBqUWxgkzIqXKAO
ckWw6eBmiuCJxc1oHaQ0RS/PXa953V+khU+Mc64ZQnphjCcY7wbhqW3QFW8+NlLrxmlGRtBjqdOv
leEubb3j4fJbLze1ZmzZcCEUaCLHF+ZvCRLSuuroVCdD5Sj1RgTbpaIi7QI0q+hHAk7D38N0ZVi/
V76GuSJ35J6Mnx2QRwc86mIpFUd8DZSUHWvctwIwthooEdw5SFwjuK3yVxGETnnyUqW/BfNhxf5C
IUsG2Byq68iToxjPbRUtkeoKXX2Yf/mxRpSrhs/IvsjyVtPR4+tZiWPEa7X5paf0sU3uuaFGklSO
ao+zN30Iew/UlpOgE0vxIEVLCrpyMi0cfieHPWctnAZFoBYuNcUoXvMGHWJWK9crcd+CU50Y4e4x
NRoECrJEiC73dEtpZOvaXQ2hAFSSvFb9C/AarKHsx8SJmPtwThO3RjbOuDWtSHQNebbN6EWKose2
ML0pRoAgldvLfsK+n3PTY4s8qBlhmxT3HSxWESi+5HQTQFEiSf8iww8zwO+oiHrQssydBgJo6Yci
hqSngCcZKYX5XRQ/Lo9kwflOTHDbP5CVcpCZbLUY5xskRok+egx2AGa8Ebp5svB62d6iZ4DSEH1T
OirFfB5HGSMAyIoKQ8pJLyheE9zUkW+CGTyfnMumlu5gKB/8scW5ep9bE2gMYcuYC/F2asuDFel3
3Wz5ZZ+g/CMLD7IaNQDMUlwmTTrdBsj3uKAM3HVpFt+0ZpY9rXzTwgF38k3czrD6cuitCN8UZPEz
BGjfM7G8TtPkMxieMxQAkyBwBtCFaElMZhVdvAH9lHXIvl/+joWQwLKQjsVrF7yTaDA73TIlVYZy
rACtA5vmUH10rWMlLxmI6C6b+cHW8xvl2A6fptKsKhAb6Du1jgDeHjfaBE6HYjYB+tr/EA6T09zM
bubQB2G/ply+tEmPbcunY+ytPp6MgtmWE19LYyh6WdtM+ZupPPYyLl4oCq2LTTC22U1+3TP6vwa0
oeOz0W0uz+XSkiFDD5ST9X+cXVeP27DS/UUE1MurJLe1vb1lX4RskpWo3ihK+vXf0QL3xqb1mchF
gLwY2NGQw+Fwyjkz+4VIXzi1RYmSH+TQyHeUjR2lu7Lbu9KG0qX8zzdhyH8ECcfGMPuB6gwm2ju/
lJhtrLFDdjm0X6K42OrZD8t1tqozePrYBXn71mr9PTPdtwrGqhbpbTIqAXVzicdd9FMn2gvnpkQv
xABcc/ipGb3wYCA0A+ltbqNVOd+kg4yKesl2Thdb2FRCCCONhsVmI8oIXQCiuhKtSf/LjmI30cno
WPBT5wbKlaFohgSdk3Xlx3a1DsvCM9HHlqqS63h58f4Kmn8/iarKxAr7MWlbzOH/Nszp3gbqmrMG
ZSIbf+mhjDBw2VD/ShOu44bHLUXXLg6EriMJ4CluuyEg5AAow/X1m/+Q6FwAoP2f9RNv4RKERCbo
7UCETn+0KEBkSpB3ud+Zb3Uc2E66H2SAQJdDeg7YPxSEiA4ezAZmLs5XMg3RBMoIApspH7ZDPXgq
OkMKWnmZUd6m+uATq1o75m8wB5nFHy0F0Q4oqZXCDSyWb66rv2Sjp98i7OpkajUAO3F1tzwBAg1a
MQJe63Fg0DjdXhe1tKWnooQtrcwycxIDolIe7bJe9SLKdsmU+9Og+ddFSbT6Lq2f2OrIqkEbMI3g
myo5ljWKJ7q2tWxJqXAxNjjRSBzNgdVkpR1CTEiyDaPGGynRPG92KxLpXgYUtFRFUyC3NoON8naf
rGyA/beG4VEum95ZOp3w6hpQ0EwLWWfhjnQUzkhtwozbiPsZ4MOtzvZb1zzw7pOqQDMuJtmdtRSF
AQoHTSoOkpK6WG3mCPia2IE31Uf9xW0Y9doyySC0qINa18DTE6mSw7q8r39FCrdxWIUYx8gg0gbC
vh+RyVk1lA9e3JuSpuClyQ8g/MxoDDYOqiLelLnKCbUxfgfGe+tIo99uxm40hW0UYJUlKQCugS8I
9F1bY7tS6SUX1Xw7ik4Jc22gS0b/+JzHP/cQjproOq8hvBqTNU3Mx7SfJLWSxaU8ESEcfC0ZEmAK
wcEyK11jQmKrZFlQxjIE4aXsC7zrX1WEU68X2KVsduRJdtDjFx7H6K9+aLUgrW+sGPSGyjvBIM31
87/oaoCMDbHovseL7nz9itrN3bbFpWgBYsHKw3WRsI1daujOjSXzJTJRgkkyE3B5kQFRsWOtBsQQ
ychRwHfvwFB4f12rxTOO8hZm2TEWp4lTXWk2uChhYykRBSPw74p10bfoMX5p8k/TkYFTLyv2V9r8
+4kPbaK0NbI5sAjVowWo8yrZuTEwaGSZxUU3cqKVYOtgv1TsbIRWY5Rvhph7tPpylfZmiN96okou
BplSgtWXYHoBSAiUIt2KZu4xtT+7kN+1MrNfiiqARPnfrRKsXitol2oUT6N+pG5QR2GKun730Nn8
PdL4LRs5BfSrMe0zKzFkO7co/O+7TORc6dHVpag5hJuUBaQKhuEXaXduTkEn+5RVX1Gyvm6Ylxch
ap2no6OCrXTp4CosxOiolYSeo4XrzF3b+T1akIwK/eIoNh9szLqrq7pAtR/NckQCPnpxNIQPEIyo
ndASP2r4AEONURLDYQCjsVeYYOwtlHSVR+Gq0czVdbUvLFcQKhhTqFfMTDiEdkO8SqqbZsi9LF6T
fkuGH/+DKBRAweFg6kAdmr35yWFsQ5dpYCNOAdRbAtd2U2mrrEGfdh+EsnLrxcUwa4WoxlKQwlYR
UZyLctLSNqIGdDyDezd1oHt8m2SAqssiwF8J4CHU/ET3nChGX9QaYM7isUbbXzCqX1n0fn3FLlPw
33r8FSI45riJwwnUcKmvtCBwBR670q6IHrH3vEfznYVQdBulk/JUDHjVZ1XFD10FoD2QVRO6SzNq
Si7c5UMCrtD/aC2khZESnipqKNBaC2zFb2I88Z3ADPc25iDjB5fuandNGaJ8+0hNv1FlH3CRNvpe
ETgl9EgA8EKk69O61Jhs5GfmvLjfqX5OVrqxs5SjiRSOCe9AAhcjJRw8Gb8McyfZj4usuCBd2A8y
GqM51jDhUtnE3e1kh55GP50x4PxNwdBMs24bicbLdvZXYWHFXVDO90UDhfXwI0sfx+qYG1/X1Vr0
AZjQ/c+aCnmOslYmtZpFgPxAaX4h7547d/0EDhEZEatMmfn3Exdg5CUS3yXWT0/G25J9EFdZa1JS
+UVHeqKP4MndFCPVTT9LQadBjEYdY8Md3wYyod2sbFfiti9uKsEmBLddukVqolIGXzPdc+4Z7q1l
HYZiQ8Hj0t0AzP36Zl1mpQR5gseuQSeXMAJ5BYbF38Ov1tO302f2Ge3KXfKIQuUmfYZBfpr/+m6B
XB0duZgZQa4BA8nne2fpddaEpQsmeQzg8J9RAhB0GWzrkn2cyPgOxE/sg2mpmiMtDKzWNAQDRQpm
hS0H6vj1JZz3/+xlcq7J97PpRIoGGgFu1ZCSZ/qzxvUVsr5Kz1P08UkO75Iloq4ORh8UnEE8LBxe
EJ4YjRuDUgCcIlGzzoFbPr4zygDAuefh5rpai4t3Ikw4xmpmWkOvQhgP+cqKHhLwbjf953Uhi2t3
IkQ4wSE8IIA8IMTGtaf1x9xaZ0gGKKHM1S5qo2OYDsMjmKMTwWqcroimscUVXqHiWP4aeu6NmFMy
1VVTaysnfsrA1qCWQHUpfNYEo34XDz8bJvmMRXX/foWYhEEFpKekwlcUCTiqfw7mjZ49hURytJak
zBODYAuzwHX83Xx7YpCuizvcSsEE2k23Rhq4zi0ZAkeReI6lFQUiyozCaZkod4gHuOrjlqNfCOmV
wevdHy3o4XgieUpeoqLhcDmAfwQJAVhnL8B+Rq6C4XaWoiqgL2BZnRkg0ygxNKvVoAyB/we0AOgS
m1WUOuzoOFOFZkY+lsfBsluMgTmZU//hBHNxoLwqI1fzpyRmgRNl2h+lzcwEBEMR6K9Ks1DqdTuC
X2VlOHnXHfpeH5RNlpsDIpPGqIzAwNNdlmxd2izMdKE7SEex+qL1KkNDCGEU/Iu1qgVFuMpVsL04
Hhv/tT49L6SJ1hlU31VE+sK9UlWqXhMbC1k3EWZlEvsrq0zZ7O/sE0RX6GBuETjQM8ODWIUMmRET
8Bji0VO2ewqCt6iIJT5wcb1ckJ6oGOsAnIkQi1t9zOppAos9RfkJ77iPBm3Z1gAO7KGWVTqX1EEJ
AeMjc4XkIucUAiqyHjH9itbG3HPKhz6TpC8WBQBkTUXBFuTkYtTvuL1JsgzKYF4Ql9Mu6X5d96/L
AkAFAcAP+AJxENyNkiFyjRhDrNxGvk7xHdAMeNdlXOYFYVoYVMLQF/beBBvm+VVeNlpeNwnynEMb
blS6cjW8aPOAWIFuvkYJD2pyKJwZqEgieVm7v4Ln308cXV9FGBnO0sy36+Jn39u+EWmSY7Nkbqe6
CReU2mYOeD6hG4A+MCwV6MOKOOZ6NCW37ewtxZODijEQ8S1bxUNTMGtMttkOEv/gvrbV0I/rX8Pc
x8rfmj65dwfMKRtFdlDQsnN97xbVAxcPhl+MmR5dEJsDMbYLe4gdeytGN5gepIn9mZUYRya/r4ta
NhPcE8AUnCvj4jiUAny/wppphftK963wYJd3o3Ub052m/ynrrWk+EO3Z7rfXxc5+7WJhZzJ2IAgr
Bt7v5zZi0HJEUAANrSa+1zBjUvyuwQ3npBuDr6+LWrwRMXD/PaBoAMXgXFQdGxomzeDKSe3ecqr5
KtcPXZSurotZ2jNgM/5XjBCxZ63Byg7DM+BexKCIzoGEZJceBaNMwjLJ6slkCZe8kQKOjPSQ1Rc/
nGxfpMesumUyDtLLjPh8OWHiB00T4Li9wLiPcjq2Om5j9DMlf1ib+LXCPDuLge5neHnc3KcFMvH1
J21kfJ2LLgQlBbh3AMmBLOd8z0qjj+1ag3nUHZ53rdpgxkjaiSYTIrzzE8UuYBkQQnn6ykPl2c7/
ufI0+2DcVZjymONLcW6JjLY7TAQ3yUjYnzqiu4qPczVm6/CPuukllr70EDmVJiikK3jko4MK7Mfq
hEBaYSug5HkR/+nE5C3s3VvVfLtu9IupIowegncRo4hgkRUOl2nrJKcEIlGQeeAokaoVfbGdcsZN
8Dj4ZM1CDbqiqrxQf9fdMdCYETCnWtmNbK5zFnXhUk4+RTiAIfpfsqzGteOa3K8Jjt5tV68YipyZ
bHRlYaFtkHYB5xA3A17Kgnm2jTbV+Tc11wA+3naT2EFsomyLzh7ng8iGGmTShG2lzOn6KS9wDPFe
tqaXOnofIg3QmngyuTeWDKZmwblgihvo2ED9RkuBJTiXtmrMSeMg6gYdzQZ5P0Z+m92jM9WSS27h
brURxeEBMTeDXPRpG0NDaJPPJNoAzW+eLb41yU1hoEW79RrAp7DqX/tCUJ8BYAqIrHGb27hXz52K
kzMQUoa46bLpfqj9uBj22mrHklXftZKi7IItooMRGXA0orsaVDwXpRCriZSZvr1lzn5AXOENDMy3
JrojwtS+t4x/pcOaa0/omMTIi478DRqazgVOUTmEKYGrTri2YcTxOpQ0OM7Z9fO+ZBsnYr5BeU9C
u6bVKrObxYR4FiXtES1DYaWBp1jiyZaiEoAJAvUfbCNoTv7+/URQ7Zqsq6YZ5qVqQPqHSabU6wqt
3o+Z8UCGlj44dNR/hbWFlomiTNdxYrEYDcxWUUte1EvXIJB03Rnh08XYiC1sJokdLe8cDCxMyaHC
TJzJMTMXzrG7p+trosChoZ7i1j+vr/XSsT8VO19fJ0sAmqJ86GMN8ftAHuoSBzG2XsvY2RB3uq/t
BEQ3Uia3WRXBh56pKsTVZjiEelvomV9pf4ZqNfQbzdhF7sF2d7Zx53YvLF/XGEAykx0PJU/IJX9w
qq/gVNHnrtpAqMJ1PHxQ5YNr62ya6S9vTMWP3NajsiSrbIEFvzq1YU1LCwLLkYCd462eXnKMMmtl
4vP8Q4231/dz0Sc4lgWOCRCgo6nxfD8Z76YymudeOgWzMO22s9Hz7vgKuIZ5K0lXXw53zv4AOQXM
qGGCDBMl58LSaAh7QqGbblUKcuMUmN18BGFMbmC+Sg1/GVFSrdKYa+gVUZ8IoKsCbneWjwSwi0s8
lnU0LmmPASRj5pEAbJyY6XN5VSdmYcCyQmdlm9XeSDZJu3ZIuqnzaXN9qbV560Q7PpEmZvTKRI+6
CpNy6Oy+YyoGiOsGs+zdA5yXH5dGwPMkKBrtWMfrSg00395Z9LlKDnDSJH9UAIR2PwQkUBPJhy2E
nDZ2BtDFSJ/NBIbn20L0liClhlUYUBdN6+oOV8Puuu5LLhqtQGgER37BwXDHuQhgYMbAU5q9VUrt
NBjR+914o43Rtmaq6ZoObvf07xIxEYmRK+C/ICUj2Fpfo2LmFKAXmmiT3LGoRZ5MmdJj3as0CKOu
9a7LmzUQNxevEaCNAxsBSJLCIuLxYRKQz+BR3pIgZLsJFhv/uS5j8QI6FSJ4X2A5twqPIaQnrusN
VeIPEVllph50CffKfthMyKQUifsw2C4F/sZvyQcsVCEBHvJ3H+d9PnH/BkNfBuJ5BPNu4pf1z569
WNOKq8C3fhu0Yx7jIfHjusxF64RjggXikBriRHiukChNGphOxoH5kLcHHsp6aBatE51/SKwiLQXQ
0XOt1FBNJ2ChY/ivPSjZ3sZAtLZx+cN1RRadDZJfaDAE+7hqC2fAKfWmtsrZ2UTFfaqTmzqun0aH
riLGbuOoCa6LW1w3G1ElcHTQniu2OyldxLscnJb+3Ee+b63SPViT83pdyJLVwxz+K0SwhyrBEx3d
g0hKmgPGF2qPJGlQaz+vS1kMdr7BZtHvYKMpTdigDMFskaQW7N7IHxqugpS+2lEeb0kI4uXU2LLK
3XPzj+3+T3EW0q02PCSMT3eEc42Z3NgNqYuHB8Mpoz9UzIXFjbbu4xDQdPkmNz94OWxArCPxytLD
LthLieoeyXIc9ojka6PY2NOPKLw1xk3XRivWPGjKs6Oj12t9fbGX7ObUxwhbiqlL3cl1OE4zKddE
3zjWILHMpRBHhxuZ50nRYyjCTDSRGultO8IyeeHr6krtXxKyMciWAXgzA4X9dYXmDxY9MxJ6GImY
SSeRuzk/3eYUaoYT43SrKqZXuZ90ht8mHyWhq+uCllbuVJAQurWVWURolsGgdlU8sal41ot/RoTF
PY2K5MxFOCMQiWPE1Agz3ekRQcXdu4MaQH1f/C8P+1MRs5YnLt5UuqzOvyNe/gLHbtPCw5vSZ5Hf
1fe1Kjnai5tzopBg5G7qKjUNsTljeqM2vU/syuMO0CBkQY5MkGDWA0k01qdYuSS8UZ2XPjs27aMd
S+KcJX+I1D7qVoDaANq44KiGZHImK8QoXZQ5JYbrflRVveVRIblKliwNo3s4prhLQMQrmHQYK+Zk
2HANTpoYewUA7eAwVZOX6/a8lEezkSUE+Dv+ty5AM5QusQvGkeOhjHywWt9oGAUmVPFHE2iZQ3zg
7afOgXg1NmuXRasIR8qpIj8DGrLkU2aNxEPsALdjRu1Fy7zYzqBXFkdGOEd4NXWGV9B+8NIB9Vij
BMcmWASI65e09twKbfTJ5JfAt73+BUsPwdMPEI6F5dZZbmNIHz2aaVCwdWrvi36NxgcvypUVK0u8
l/zrIpdM9lSkcDbMkCdRFaE27zbDmnafLd2UXA+m7vO6nKVeP+zz38UVzoaJIU1qg7UY+zpQgOAX
XsXtwLKbm6jD1DmmfQO7+9SndMN5sUoAC5TpUu7ai6MDSDEFwTowEnAzoBfh3O9URpi4RolQAmQl
fFWti2150BO/2ofbOa+4AdhAsVGforfryl8ssiBWcNpo0VaNuJofZe3NBP+j/0Y/ANgqJeZz2TsF
OcDfAWbKrBxGic/VQ3Kz71D1wWb2DQhi4zjuj/WU8i+crXarGAxNt1ZaDZ9OYbDbYuCV7il9iucw
KEFuuD00j6COBiwIWIXzl4Ya6X2dEfZZuWSSVJov3+n4VuTrVDycAIJyUSCgeWXOXRaZrz2wV9fL
V7rmxYGym27Kddl7ynMryUJc+DNBoLAJIH+Y06MQ6LYPOrCAbNkc6tIun2okRHGdEXUOcSBA1VdA
kCwJUv/wY4kRXLemJSNGshPdE/DKqK7MXuTk8iR1XzOqRrnvWMjys/S20JEz7htJq8vCesH3Ixyd
AXiAaCRcM0Xe1wkHg5PPHB5QkgbNIPE9818487eA8AaCN0Zc9ZmWUnyscIAl8b6BItqIVtqVVqx6
pnkt+s8bVYYavrA5yAnM3UEqqjbIT58vWq8YVdZjBgxJEK8vPprhrisxJCSz6kWVTsQIHrznvAau
BwLbceM+YZpb88tHe5/dhffU776KyEupp60TjwS1JIl4mfmZVxN1Q7Sg4A0LNJpzDQ097cI0hYbq
k/lk3Bgrsko+jYdP8xZ5NiDs7JzCY1s0jvh0p/vjNtkAmea6ZS6YzNknCEcsNV2qOeO8yMUPyzkm
ssj08rki6CjsYqLQ3qQuBJi/dOp1oUe93jMCqnlKvGKfliyZePGKEOQJ2xnTLO6TGBYa79ixBKMf
cBenjcG86QYR6wPZjG9gh/Bf9edOkpG4jIsE0cLFTEimZ4YGVZt34MPtqBP0b4ZXl546G5LfPabr
f3eQZ7sn3NAxOh/7jM5+BZezQlbR8M/FbUEnwaWAgsfq8lmnQkt3Vp9sy0qiw/Ix/3sI5g098Y01
MN/rCVNKfl1Ea1cHks3wZoGcUV1ft/RFOcCeBcC8NpNKCIZo9kgUY+IX5Hvqw2Si1Oz87PRbN4kl
LnLB1wOv968cwQAt8FoB/jvO8T6/H/tjy98Ik1naRdg778qJDMHSUivUwG4PGVP0mGAKqstXBYos
Ed9201FrHmixU9yf4/9wXZ6JFcxtfnoS6szOwvAZxhtYrYAFYK/Ltkq2hKLRxSW4ZRnUC8GNXt01
6A7V0+C6OchkCGY3llOYax1kNNHj5GxL4GcZscS5LnsE8EyCi9pCPU5MtjFQTEYGulr9GmiRzAxc
gGwA/TUrfFt5AXOLQV+b7KkFamioggAteyayyOMyRzabCuDU0X04s1WLL6SyrfO2L2H2rF7r9kOf
rwsVMIA1UE5czP9zTxkOmZTJYWl1URBFlzmsFNg0wg52Zmw1mNGDKwyGINxVnxPYevEO8zMvujP9
6qg8ggpQxiKwFKHOddj/ihU2NSF6glXAO9va2Ot+O6wjz2v2g8/e66d6b/9rYx+W9lSaENXZVjqN
jWrjHZxvK+MIukynRX/76rqhzt8shlwnUkQ8mMbNHSB1QorZvBdVYExHBzDdAFpsh3WYv18XthiS
nEoTQhKV1MNUa5AGONXNEETYsuTOvkUIlHj5Bu8f7T0KqiB+fNJvQFmVBGCW6WVQxpdUyOcr+81c
e3InlAOruhBsff5094Hh2OO0xSTwk7v6o+3adYiBkgoVsv1eNg+4bLXoD7LQHAxITsFqp0pNS0dB
KJg1QdM0Hob9bfJ4fYX/Hxv9K0SwUT6hubkZoVu37gNzy25zn/zMDzwIAXLKt0wW4S1GYPBB/9VK
MFMGAHmtVSFQ26jZOtwMz9FD+T5Mvmp5ivfPfJ/z1qEXHclIJMbReXR+naNt3nDrOd6jBYLnQ5ds
ueyZs7hNMxqwgRczdkpQqORNwukAl2bkiYfG5CGNvLaXXOMLgfHstzBHCdwHtKkIgXGfpgpxaJoj
fzR4hXOryqL/hXjEmsdB0VGEFlmg8J4vVGYDdp87WQ5oB+6l5GtAeSk+xrILYGGxzsQIenSx3tHG
hRg9OkTJoY+3ZiiJrBaX6kQTIbKaNOLUUZrnPlCSA94qXhU9Xz80MiXmLzjxB6SJGuQjoAQY7tFH
9hX3nWdWH9eFLJ1MC7gUoOKZJ8wx4nAuZUJHLyZrICWJDA+Y114YZ4CY9IriFqkZyBvMYGpXVfky
sJdQNok4W63g58+kC8FVSvQ+wRAd4tM+2bSu/aT06CAC+2SkWytgogQJGncKp91c13r2adfECj6P
ZkmE1zeUnvTHNjxk5nFQf+jNhz5JDtTlHiJxYBsKhq3RZYa0zfnq5oB7s1rFBgdqqYAdgdW3uUWA
WRlL2tku1xH9Cuh9MnBmkTS4iPM7VnfFaGGWrsB8MjtWgGmpR5/rO6XDACkqI5JWvSXFMNk9N78b
OAViO9tQ5RYGne3Uz9C2rb6k8SNpf1zfJIkIsZXNZFbhhiVEVCbbNMa7zqyglY2qLESrjgXoGR08
DkBZ0ERI11B1OzyRMHozAUf9y6n8/Mv1qj3oBLrGsz/I0XpKg3J7XbVL53EuVDD7kVQ25wOE1jZm
BAEtymWefCGmgQigQ8Ek0MwDCPdzy6u7LoppHULEqnhGct7P18mm2LmHbNeiLdUHdFrxam8q/4F7
7iHZuAfZmPalrz//AsEJ5waxCoXiC+weWJHgjFz16Ltv/xk+Hnztc+s21NS12ZmcK4rjhSl8RqEg
ezHdvT6sbeWZyVrRLpEDZzGwEFD7KCgJfkdvJ95YaTW3zrMcEamXP6avau9Fq0T1kdbx6A3dhEHm
6ZGfHPtVtM6fXGl0uHAazuQLnqTOJq0FCQO6TW6mtRpka+OHejuuNS97cY6/7c3P39dNdOFiOFNY
7NBCg1CTJw4Ehh+m6nHFT1/7PchOVuaRDWv1C+2NnkTkpVtGwcNFYxRat+fcp3CnJspIGhNtsnhA
kafkvr7tn9C4bR2sCumzaeN+qD46KkIfdHzK43XZC8aKByugDFRwLSHTOy//yfaaZLRUkBPDirIw
86Y6fMwUdssnoJ2o4IuVnP8lRU+lCec/BeTTRHQMyBW0Tj2j+jkU2bMW/XAmbTt2X9dVW7AcgKmj
aokLAkzFF6uaVHFY19hItwT/m/JzGJlnVU/XhSx4NGc+gipQ90EXIebIB3XoSttliEvnrh+vVzr7
ASGgI7HKJTGWjmgF4OHoo77YJuqAy5dwPLGR6AcWe+X8eyjvIHGBdgIVpCMmctTnhkBdSnItRePC
VLSBZr9iiNaLZeNjS1tio8SHixOyMPJ0LsSwM1pxB4U24jz07TpjAdrWrm/IQkSAMqaGUAADjGCo
FvzFGLu5WvcdenXCdTq9xw33Eky3NEGprjEjheJCLju+3x0X52GVgxsHVRIMJUErsa4XTyR34wi1
Ux1d2BNIgMPRz0MlvB90G3Zux8ikYTErA6BrPQtcDoimWnUK4iH1BVxrrDxpfYMTZPzp1PId58R4
zcMWrxGq9NU2qfR0CnodAZUCgtV4w3gGmMEewdWhbTg7oNzY3NbqGLF9ZVPj3pos3DzTOK21boz3
lpYrH9pYouWfOu2O4SBStMJgUtEzJkOtMcCRksarI9f6ypVyWE+GM35SMpoPZRvmTzFp07cKA9N7
w02HtQkZD5UTWfuqKLQ4yIGqdWNklvXeo59to6VjPM8V8G4M1IgUtyV1+mBSMoAzj43S/0TcjQ5b
LVKBZW/B3ryGA+qIF0037dGDxcN7lyj6XTK4oB7gru52wJiPy51txuNrxZoYHSm9G3ml2qHZn6fW
Jqb6RIEFU1bAzGMjGiEnQNbfZVqhvKf1FD4AsIqC7M82a8DxkCSwq5E3N70BCEmko+NiX1RpeYNt
1KOV7qbjH63WytybeJo/U6ZVSJ+ZirIu2pZ+tV0NsH5iNwWSQLbNUqTbAIqjGbz7UU5RH3t97CSf
atToKwxPGyDtKTL9YMQtsuqdFcrGWuckgmh+EK7CkWMgDZOS56eKIlaNSY0eAS2ffANg5RrpNlMC
gPiu8jGt+SchsjyDtuSQMESCUh0CfDgMQWaf13UcdfB75AkJquLwXgLd2cuPxvNzdNvvARn3ZN6m
qzpg9/lnvHIQhmkzGdf1w774FRi2VoEH8j0oeq65GUa2UeQ47Hq6tgAYydAOcl3CJV2Ngdz7iQjh
ytJ5OJROBxFuuDaZpx1H/xN5ZNvT7t0i0B/qHT00nruTXcwy1QR/XBWZXXYcciO99EiGmbVid101
mQQhN9WNKgOaxuwpcb5aejtoD9cFLIVSCCkQV6DR9bsB+3x7Orw/yqIbETuWGvmwe9v+UcQRkoi1
U6Dq405tts5DF3P/Rm71E1h3Q6oFaC/OfzeRnsB+abuvKO9lE15Lqp9ep0LAlUXhwCMD1ylnLwQh
rfXPkIawmlMB8wechFVO06WlBiYVv+baa6oVm9oFltxY3RSapA1gIYBD8u3vlaqdS3LzAh4lQVts
O3ykphUkrAoaNAQSXZUcBdnlLSyaUrKy4gSXdztu1eamxVNbBjq7EB9iMMBAPIrxAPNivJz2o9bD
myEaTYt1bpbrfGM9xVO+MkJ1c904ZaKEdRtKJU9Hgtx3WFF05+2KLFqbXdApx/if52tgDKdaCQs3
qHbUp3NDIEbhgs4C140RZOWrodRBQSz/ul5LlwG4bkCWCEY0C8Cn5/ZQR2XPWhdLyCufttSrYl83
tm6je+aw44nMKBbN70ScYOitmhpjARZKf8xR7e+DUfkKe6/PXq9rtVAkmJGeUdgCMq9hmWJ7PgDd
m5hXmMlkK7ayt+7TH9SQf+HKaVBrop6+UbZ8726rd+4GMvT8JcNHkI+07UyKd9HQY7GBmZkJ2THp
PGBsOegTUadydV1FiRTx3TkCKsaiI27UJC48J8Yo5qMlY9dd2q0TTcTkSD5h0iYdoYlZmdaGA6cM
BUL1OAFKB2XlMHm6rpJMnHDG6GjUWZtBnK7/yuxfc+dkBbblOHm7Luc7WStGQKd6CUaf1LmjkvkV
Rn+6zwpyjd50QNIMl+fBXqGgBXyRW2dNPyViLyZhcLCBXYOuHvwDx/jsY068fAMX0oQMjcs9btDc
xHz3I9Oe1BFpXBrE5bob5Z0NS+d7bpA050wB+uYFVd1YjXk0T5DoZVH51aTvS8aeGK9y8I3e9igy
E1fSNbXkKkEEaUHFmVFdbGhGJMx1e+4GJ9xgAIC8N1MGjFJaKLvKqd/BaS+rpS9KnIGBUEoH54qI
HG2xzmjrFFdNOWY2+gFUOm1TTtUPLQ1J7NdGHWabHKMXkqrAQlwA3BtMAoKfEM8K8fGILS5SC+AA
fhGbu5Id7bDeXLeZhVOO+QMMWVrA8Jlx2c5NhmScOAajua+kab4yJyUOrKYd0Ilo//kfJCH3ASRS
AACD4uVc0lS5Fqpa8MxJiTwrujiR9NRkRICXeFtYKGQG0RiuAMccT4FzKfCNUZzrE7rQ4ftXxjEO
tJ0eFPtxnQVOAAqgIA4GHw8gn5dBsQl+3vjOSpKTX8pRnn2EcAlRuzIbQxnnrj40DiNJ9+nuw6A9
UmASukfHq3+nfw6al95VgfN4fZWXLOZU/3m/T1yAOjlxkzbQ37TAl6nons631yV8L6Hg3M60m73s
iQgd3Iq9o0I7hOpp5hkfH8na+vHLvHHuUCr3rIfuQD/yh/IZiKCfFvUiw1dX4c/rX7FwIs8+Yv79
5CPsKYqhHT6imYk67xNlrerbPD+Uo/TFJVtS4V0SZUqBMipE2V72A+kTa/Cqz/zl0L+SL2drPHYg
IJN4uEWRBlqz8dZD8VwsBqZodx+dEcmvWI08m7l+Ff+6vn7fuEEXu3giQtxFSpWCIAfil1mg3tUe
zTfg4vHsu+fE9n4pXvxlPb81HmYYmlW+qQNeIQjwGC4t65btE1nOYOFqngEhbYBOzG3cIsdtyhO7
0ivM0xvqjcaBbgGax6/SlOXGFtSeW5EQM82pbfwTvJCZ5Wykc0TfJbScB0T6bdG7zeTZhWlFge3G
zpEqeXwbuTErg6bM61vOs+yJTjq9yXItLzdho5LEq2tmrDQrzJ7mEvQB6PtAiteMod5i7NakHy3n
beglZYIBFIvSUUM2jppPmUsS9K60mrUD80qNFc5UUgTXd3fW4nxzoR9oHYEzh2Iy5h3PT0c4plHY
oPCOPISprEZehL7RtmTHu1lg3Y0rTePGxhwZ3zR9LeXUnQOpM/lAhHNUgKmByxIOWfT1GcAhSqYo
hW/GjhdPvqI8mEbmVfazY30mM5sFyC+N9zK8Y/8MynIuWiR/aQdipjg66HithzWgEXLGglxHHjN9
vr7Gl81ts6SZnQOErHPpS3RBzUCmRoOkvHyNw3Uzzly6yBYCN/UGvUn25E8yMLDLdhpBpuCL7GnK
CrWETFDCeqm9zhTDJ+HBSdbE3Fv1ZgpXFgmobCLuMnMiyBWODe0dwjIVctHm7zfuruluwTxODL/j
h5yh+7cLwmyNEBMN+aE1edeX+sI5zNIRT6POAJBJgDWcm7PaJmPq5kYxs6C8MJ4AcJf7PH7N/o+0
71iSHAeW/CKaUYDqCpIpqrK0aHGhdVd3EdQaFF+/zrLdN0kkLWH9dmZsjhUJMBAIRHi4KzKdzYt0
SLAkRMVu5Jk6DrBUgpGpYsw3eLyrlH+m3IWZJe0CuSmUsJGvrxdUanwE54SGBSkok9pJElEnApd+
QcjPVOslsPSt7VuC6zKdB4yA6KhO3eSaoiqFp+iFB94S6nYMTOH1U0h67/qX2tq/c1OCfxqopEcG
Sux4muaNnxqghYRCkOVXloxw8PKNtezh2aqEPbQxBM15DlNlcdvqP3X30QK1W31i1Qd6EwY0EbV3
LTzo/FuZPmsjwNaS1PkiBVn/APGBXIyAlGCCB3y75Z88v1GdE8S8PUd/zGNZR3bZNjGenq1VfCfz
OiStG0Wl1872Z8re0wLU7hb3KxTSnYrtOMkki9uyiPXhVQDpAPWCHZfNcZVzvBw9k/xJlNu0okpY
UjZ6hnqXZLIDvuU2/1lDPF2fh1Crp0SvQF1sF+VNXLaHClenVEV2ywqEa3DigKwzkVatrSiJpaQt
D+GchXl02/6tr5hf8zC4fgY2j9uZmeVyPEtNDYdlsUZgBoogt11JdjNMxKN5aHJdAjfa+EomblgT
GQ2GrzFasDYFvrz/64K2O7RBFmIoclAhR95E9mPSKapvNiOjAPs1//rMAHOyiqEh5Bawb4kEGEXV
WyzPWYlKeqw8G31ug8TR4RInvEhjYGUZ9QUCAYJNGPlaL2+ujbDMDV56ef1u9b4an6aZtuFPx51o
BuVjTQbuvGwjwSJqlYBpg+NzIQRaW6xLDkKyWi29GBrXBgahsp7Tfra9qUc5ZTAPrj4HsU6gmaMc
jV6jth0FZhfvuxmDv9FwHxfA0lpDMFv2q1pq1HGyfeamuwQSwVXheilIf6+724YPWPgGGIdGLx4u
sLwlztxtTovBzBQNGiL2vuYZ1LkDKwzq/kdk1OA+l1jbynrQ0QNhCPg1IDojpnaNM0Wtvpizc8xG
/B6MmqKlAB1fez5oQzD0e8WUXCobgRZxCJpdyNrB2yaWkM0S3e5sJqWXoSAeR2jU2EEZ3TfOqSax
ZH0bhxcOAA1aAHy/EBTr3ZzGIavHCstDZ9WvQuSrCc2SPxD6+eevZgLZi8oxRm/x4FnWfPbVbF4o
ccqxprHbmzrqLewYDa96ChxTd7AR6f//zC1OdGau1JpZtZctHKO30mVUc+8T/sDCt2LgNJdpdW05
CVaHweKlPG1gOH5tLq/qeGxVq4Q+up850CDsaJJqfqu/xw5tzeNc3pXhvyeJQEwDraQtAR4Um2ub
kd6bI8uG0uON3+EhCSnyYnod1EaylRveuLIjhPcod6GWoCEoQeueg1XSoqZCUH/3skr2Wt1Ku5d7
ChxAOoAc6J6s1zRFY9OQGLZs7XEkj8ro6QaHxorXd5yaEGTS/LLaNQDfJCBF4X+vO83mZ8SLHHA+
zPCA5UBw0tyyEyufxi8n7dSPtP5pmzudHyoXcqsAI/T7bJSciyVaCZkOzsN/JgVHZV04Fq2Fr2iB
/H6e3ZfckA1BbH7AMxPCrcIsYxpMDhNKzU612eyUqN7xJr4z0+wbZ5OsGrg43pUlifhZ3crayumw
i3Y9/GnYg52p0JSKHtxmuKmM/kWJnJ3LSxBRfm8dWWZ1yaOAG+1sQ0XOMbd0u6lysVrWHtM6qJOR
DtWz0v8Jo3eHncrqRYPiovFaEcmrY9t5/9tnVzgosaLrqGLBclMnvtKgB9Kxk2klD41VvrVVtpuG
58lgeyXiYO1+mQyAOTNJON96MK+Wb6xPUGpYUwlJ69JL6z9Z+NTXg9+5kNp74LWX8SPIcDTjWysD
r23dIqBBcYH1IwDCiIkL5AOh4UtglWl+0b3Y7WM47JJCkoRt3PwY6f8fK0TImtMk7EvFhBWTIEPq
kavsZu2gmz/1BcH0ej0YbORioNiDysMykQIIvXBqYnsqiKYiFLnOm1Kke6t6n1zlpVHBGVhap8QE
AtaUiSVIjIrFHJDaacrQwSgv/ZK/QVgrQcmBQWtAPdlRTC1Z4WwJqMJZxZgimllg9gLjuvhEwKCM
G+kN8j/M6VadTvXmOAE/dX0rN7xjZUQ4GGYO+coOHNRQyX3sUMcBKx9kGrB9kptKthjB92PF0Uq7
Wuw4v4E7BE4CXTIZx+BGNEX6iemDhclqIexcH7CixjRZaiNhQneMZO9uGThzMEGWJKlkH2dz384y
XWE9rg4Qe6nCVBU+zPxvPbzY0YvZSd5UWz6H0S58fNScFhTyekFOy0o9dJAqlTmjZXp0tTdWfnfG
kZrdxwwEnZRAa2tdSN0BysAVD9iYsIVTbWVQmYBFoCap0oXgPY9O2hz6evbP8AgAg89MiTUL4PVS
s04XUyDfBovLQdG/GeZM59KRtDAugWpfpvCEWsSxILEjJA9tpIfVGJmlN3VN9qcIo/K3U2nK90Fv
q5fW1kMzmMosAkUey07ZPNsnawJ98F7TXHZMexvsRc4Yk+4RCFmtD+KZ1dxXjZxLMo6NKAoKb11z
l3EdCMsIu1+Z49j2k10ip4IAkL6z2kcThDIZ5vqMktGh+XH99G8dGHSu0c5d2jtouq79K7L6ilct
7LGupmkJdOePEQmkpT46MZNcf5trsxbWcHC8Qs9G+AYKacreWNY2140GMkyGwr9d3TVRhVm5ubpP
szI+YPGStvXWMxr6eYCGLx2dyxcby4w6RlGzwtiwFb47oLh/tiOivczxqGuewbPux2AZ6UEnuflZ
m737yx0ZD1reG6BZs3h/BBDW/I4HSzRB9jp3np0kNdO9UpJh8K2aMxY03Eq/mQzSULlltH6iNNpn
NBuod2hapElT8eUyFW4GsNFiLgnaQFC6EUGtYQUujCEFgLUqf+jkTnfB2G89VfqTro8+G29aEoyN
ZB83Pt/K5hI4zl5txJ4bTpy2gjpwSeds9vPp11JXNbOMdoBgdhmXJW0b+ffKpOAx4zREo00Wk02g
glmJ7ME5nAKOo9mHSuug5Ht0ozvUmbp6V1RPlft+/XRsLxmEVFB0QcwQ0wxctuDdyfoKLaO7qvTb
7tnpSmqAzxW9BzjDdWtbOSqW+z/mxAQjxdhHFWr4qokKXJp+KN37iR/72lMwYbSQlYfWe6UeUJnM
rT9jI9Ob2nphrewLlw30HzFhH2G50XxMIHUbfwN/bgQyu/iNGYfR/F6B6+z6mjeygpVJIf4MMfJV
fdlhXX9i/K8KjbX+87qJjSt0ZUK4qCvOs3lUsasMgqhlCrYdbWcCNuzmh3z2m+XLBtctbgRVMBiB
7sEAyxX65sI+KgNINGdjBvGqezM5kC90qNv8jsO9Lf1mW6ZQZ4AYAyGY6RM91G1yjFNEQDOOys+y
8E0Ihzgp2MhyOs4y/OlGZoDpDYBpkVdp7kVNg3RgRAHZCjQ7c3QxixNy0yBJPnh9uL59W36IyQC8
JRDbFnSocOw1rlohz7TKI70JDGphkx7IjowwjFR35UynVtWh8u6qxclSnG7w8wQjH1DBHnMJfnjL
PTULjVW06RcuVuGX8IiFTjEl8J0agxpRecowBB06tiQ33viKS/sfCCGMLGpw+XVoVYnqdNqcVmik
0myGuqb+gsapm4I7UpJfbB0GkBwYoArAcwUMs2tLvMCkCAF9nefUEM1+rwBQgRQ6yNFyZdznJTvi
4pN8zcXbxbtqSSSRkUNkDqWbtUlHaZqq1kpcv+qnmu6R0lKtB0Fi7vEx3aXuj7J8j4z3pJBwklwS
CgJZf2bYFl6kY9WnamfAMFG4V/cYWFf8xH00w196xmk97OLwxq335nyIXa8lj439PY5+zOV9K2Vj
2brIzn+KEBHGbsp5b+GnKErjmXDeQdOoDsVM9Vdit57RHPT8FM1+MdFIAf7UC4vxfxFp8VIGiSVK
yeiRCD/BNkIjIkaNP+24QWI+MAbOi1KSTm4dXTxXcGSMhd4VZJXrj63bnZ6HFqxwdCOGXab/CvO9
szhys0ummybhnmX3kqVtHJ9VvFiu8bPMpM06onJDBaSbjU/t/FHG3zugHaYU/d5Z9i03oyBoPXBg
wSx4wcIJtHfUJD2CUza3JQ1t8BSBe/t76drflcyuJJFhw9oyQYRbBIo0YBIRzqsaQ4bQKZPaG538
m1N1/KDHThOwuUqfeDg1x+uHdSPeYdAW04cqwpAJEs71TrKIxw7Ed2tPBU8v7eu0CCAZk9KxIzJy
sK2VoVm3kOYCreuKL7I4i7jL1KYG4WS1Z00RFJwfx9g+dH0riQQbp2/R1IDqNNJ/zCEuqz7zj34Y
0HRsYcpJukNuj3tmt5K3zdbGfbGfL/AbvGqF0xUyRa0tAyI2SYdnMo/aPzZTel+fZcDVrRMGsDE4
OXDtYxxVPGE1ykRV1Qw18DyFR9T+FiCRwOVgllLtvdo199ByvdHSaqeFsjnb5fCuIzkephABAH0A
qJsv2vC1a0zRXCIBUHvjXsmcQCt/uOOzrb/rc59Ts0eOU0tpby/uDzB6n3PvCj5JUq47w4KObzFE
kelQGswpcf7O5kdt/Z7YXTf2Xkr2bS8plV8k/192IfligpcSPV/BaxxjYik0ahfYY3KIbJe6ZQhg
3Uvn+AlwY1ziQRdBTDC3nJczJ61L8OYr0KX0IjZ/K6Y64MS6qXoUTxf5Kc39vH7SL47fYs5ElF7C
GCbQhMCC4bHExWMOoNne8acanZv7Wd0nkyxcbi4LAz4YoVdRxBRTGxbPZU9i2Knzl4ULmtf7UYt8
p75zZOo5m6ZckI8AgwApdPGGq5ocVGtJDRSuqnlqdDAUPy93U/grNiTlpC3XWJQ3TROa0NCFEVwy
npyx6yGW6mld0JmI/088fVCtAZ2xU9tJroCL0IIvdW5MuN20OK0iZsNYwdtizxNNpUDJd0e9NzqJ
D8pMCbd3ms41yTWYMoZ7e/rIlEcIwkhsbDkeKAeQTAMdgFk2IVJqLSRgywQOUfWoOPXorWHuvNIV
4MAkljZXc2ZJeFsm0MyZ3RKWoq6jigGERnjP+Y/r5+giJi5f58yIcI6SmhMVsyaAuJOY1iAOqmOq
magbvuZTTdvxoZZNFWxuIDDJuDsRiEGjvw4U4FiP+mIC3H1k96TcVeoxBk1EIvE6mRXB65Cvuv1Y
wwqG2F2KQfWfKPncxJr+kDFZs/yyLQiNNpxYpKYLhhWX23pJDCgpLXEwcZqDI78pQCLiVtSqM9qT
TztTjqAH1sG6bt5EPT+GuoZudyPJITeONH6CqS5Ne7SWxCM9Vmh6VMtPsMmnbgdo21fmkZcNVe0P
UC9LXHMjVC2qm4ASQU9qGQ1ZLxiv6BLgORULNjnKK8oOz+1XYo0HVylv88iSVdoJ/t7q5sYGY2MJ
KryQNb0YrJm1ZuwNA18TWvbBYDkBBNOun4ONw7Yoyy9pFqoeoLtbrwgAlWxqUEsF1vJnFd2jUU+T
TMISLbMh+CTJYtXOgSqChl8D/q+fqa2cNGfcXV/JhuevViJ8myFOkeJX8IQmQa2v9TIMsRsvWmdL
duy6HYDT1zsGKgRUA0Ba7KmE01J9gHZzj0pDJCMp+mIbED8+pHAAksL/XFt8Q+gQ16yNBiMjcwOi
Qto3U5VSRjTXD7URVX7XKVkZ5H3tBiHISY5sGIfj2GKKOYqN4kBijHykk4VKTDaw1J+detjPjCU7
WOv/FmqqxrRBgeTR6dwwD9ImgURUPM6RTfMpDYegw6mzDz0ECiGZXrZGkGaVDqDKPH4Lh1n9kURt
dHLjavo5RpkdPqW9bvwg6AT4JVMggzaodrR3Ms36E8bp/Ghneq77isOLfVVVxYAZmGhI0L9s+nDf
hJ3NT26TKiB5bVON7bUoYt8aYCy+KU1tGF5RluxHNTlaTJUozAvP6YAigR5msRuSJnElR30rsAAz
uEwBo2GL3Fn4zBWuwVwjGKUuMEBt7hukrxU5jPWpIgF6Cdedd+uInFvT19aipI8BXoU1wDsoEKXo
4DHqQNPnupkt3z03I9x6bQpeFHeCGc34o+VPafjM+49aqmu5kfqDfRAFBUibLS8P4V5oQpO5BrOQ
+tcfleHr+d4gDylLMLxyqyR7aJ679aNlPV1f3CVMA9Hy3Oyy+rNUfOhYlOE9gMlV4w/nJi3z56zF
qBUPTBPiDuShVYIu9pT+KDG88fXcpQqI8AkyTMA+14adeu4Ul3RgKLbjD1L+nDnoZMyniL/1kLiw
oilw8CCIUvM4YpwtBczRAnyNlTeTYe+v/5aNG2r1U4Q96BongxwhfgoZNAu9R9NXTFDuGh3Ym9GH
Bv2L5JxsJFJYOG4oDXhXFYMV67WHVljEJB9yjFVYL2WGzr1TpZ6Zh/e9Un5CAe7QTu1LRWSP2ssh
TR3IwP8MO0IcNnMtHUBzgXJkOR9DNUOy4wBB3Cmku1MtPg5IgdLkNpnRJr1JmRLeqmBqij30Tdln
OBmq4nWppUH+LOePqj4lhwQD1yUlSprpdOrD7gdLzfGdR5BJpQlh9Q0buHkzqWr2qCa4kIuolDxQ
tlwYWSnqnyDBA++WiNVLorntGB8h7K1wjpJff6c6rYmoQH4A2ZwGTZO+Qojo0cz2GHo3qDbK2i6X
pASYJ8GzGUdJxefE4PD6g9qRabej2+eeNb2ZlbpjWv7uDgXlSfbioggcOSomTrintQ3V2PgYA+Dc
mfFLp7+QPrkLtdcR5TTFkDEQbuwNFGbAE2bjnIFnS9wbaF4apFFr0NIXoEmqjU73Ynt+AGE4DUsW
VLNKk+n3CH7wrIVUsfly/WRtHXJwNRDgNtFMQX1hvS+E2WB5w1TfMpXyzQDkzG3td0uTadhvhGiM
pS9iUOhb4q0g3jtDMlpmDbeehplakONbWOrZPofc8vX1bHzoRWgLtSjocwMSLda+Wg39Ls2ZMPqq
/xjx8ibfAZBqND+fb7j6Rvpd2FPQhhj1SDPw14O7KouPLDqohgcWGMmvudxdFC6Xnhuqirh0LSFH
VDNw6OFggffcBGExA54Ac00y7ZeNmIEvh+CK/gImC1FWX39DJXOR4DIMNvu7u4fX5Z/nPaXejfcy
0QOjh4Mk8738mJAbMoE4xyAlzvXX7zm7kXrGbWOEgjM6s5DuiP0RsDr9fewkLf7LZ8LajBD0kT4a
dbsoTIE9gA7kfnJlbCGX18piAe+ehXxFRW9vvXFmNsVabsJCafTBpL4Vs58WGEqYg/CfGZy+4g+e
leh3AG8iiiha1hzCFRB/UjfpHrsihjBql/87FANmzqOJsGdJpJjc6jD43dXujtdoLE3KBFIGdj+H
n00b7yYAqECVhve6rIa3tZmQbcR1iUsTQV64MssS8s8giEOExZM55ndoKC3JUTjezqkMurvlgWe2
RKxWPABbw2LYMubO6zUHdD23RnzryF4rm2sy0ROAxBkQq2JdMmUWkDoA2Xg5ijaaWlI72/XTfdb9
LJS9JHBdppf4dGe2hFM8ctKC7A+28HhFTv5X1ZCTH6yw9Ij9ewbWISa7Emrf4+t1wxtrxFMMyvQ4
BsDwiBOkuuvErU0W1of8MwLPoV7gZiZUTW5sNwn+F7ZQZlgoUQAW+roMzyKHMjR5AdarwgPzPdXI
Xtf3amUCf93TTkY4t+EjQFgD0YecA0BgMX2tuqnWo6mGrXZvgTgndVEA04DMl+zfJT0zDvW5IeHM
VcbUWNkIQ31+m7K7udqPxh/dCUApVqC7yItbSA2q+ntZHp026FPJA+EyVYV5AuY23HoYyxFrRYXp
ZhGS0cILzQHC463XxZY3LDKg9ksBtJJu/EllE6abe3tmU7jXDEQzPSewOZNs5yY7LQ8PtnFjdo7k
ApUtTggqVd2ZSTU20J0F+g1czljURPv0QzNBz0W4F6u72Plx3Ukv38irDRWx47jLpwVaAlCVjZrb
Tdf6M/k5twSPfG9MZE3OLWtIS1VQ2OCJBeXi9R00jSpvUEbHw7+MA2OqvbQ5Kaj0pZjRr/sBquH/
3KCGv55bFD6eafaYxLMxsK5o1b4dAZtLvcGxdjHLwbggy062wgvezOCIW95SSMzW60NbPmFpg/Vh
zMOfCpuaYJePp9LXo/dCkT3SL3YTYCAotmEsZ0kykXStrYWDPvC+1xSojHrgadXAz8UsHRC2Oyd5
wovtuqdcZCiLNTQ/QWKO9O7iemCxWbRZCGuK+6vNI28gkhTo6yJbVcsEC8KlEDLS1WWCfoS1nz/i
Q3bczYe/xl65qd5j7zenqQfchI/N3f0zXT8so3MMnQ0V1SKgO9c7ycvWjuvMVmih4iWE6kN335bv
CSA6KfDeOeaQh39WWhBMCh8vy0G2y3W4RzT9zNDlxPxEmdAi21XaL+5gyDQ8Xv9+F+m5YFDYXb2f
O16gbkvH8d7Rd4YOSbhYcq9fhErBxvIbzq68cI7m3GawwRCSQyipDT0FMLcmkrVs+SIeV6jUoNAJ
bxTiCEDOLdNj2Gmq18wA7alMhmN7s/4zIIQNK+2mOS8XA+MLKhKa9sRGSXogW4MQ7TtzMpK0gwmH
geERxGUzkfmYxIQ4cVZqCao6yza1QByR6F11Jd9he5swHw3UCqSKiJANhKNucYwMYg1Ju4COmuZZ
t56v++1XGBPDgoVRTlRHHNCuibnNYDFLsThWYb3p+++YEXvPQES91/bpsdi3BykGctOJz+wJi6oL
s1f1Cvb4TnvRvvPvuveceiHYxx9Pw0k/2b66t33JIpcIc22RgkeTbk4ZRvuxk1HqR7XpNY0/u7e8
hw6sTS37gS082ADvpa2vysjfNv0EqFLgBE2U40QSSy1KrdRusGI7vKvzB6f91zf0EhbO/r5wmiLO
eQJqAFwdk+URg4PTiarzXSajcZetQzhSgAFF5rSEuLLJaK4dQlWGCLicZlkvRUQ2NqRXkiGCCdQ5
7Mj/GT/NJ374AKUj+yxuM2rt8l31JpNpkpoVEos4dON5HGDW1b3p+Sn/VL2Y5sgIb4cf3yY/P765
fm5K8tGvV+yFU+LTaVCYQ5ohvmB6tVdU9JIUOru0vjE/9P20d+7qz85/fUwyOj0wnIXIb2jypt5a
kvh4CbdatvrMunApg5kYmIgQR2Iy6cyC8h16nA0dw0DZ69+Y5Oa6hKx+WQOZBUo9G4IJZR5r5byk
AMmp/qzfdQ/l8FvrqO3HZ+iU3TQUOJrbVKUyn91cpo1xEqj/4h8Qva3vTCeZx3kYscwxLall+hXa
DMl9Y3jGdKxMPwnva1n/c3Ox9hcBCggVUI8VbLZpyPtKwWLzHLS1alD0tN4Xt+YzJp9O0w5zyE/D
YdwnwT9jG7DL54aF2Gq1dVdzFYZT975T6aS9EjOltXm4Hk63AsG5GSGa4luiT6DDjKr/wLQO+kd/
rxvYzFXPLQghTbHDUA8JLKASWVP9ptqRx47S6NRGvkUd+tYeiv2TcTQfZedi43oy0M5UCZgwUMgQ
gfH6WDFzbiaF1u2bhl5NDdrm4yibv1k8QDj6sILLYIFKYAJHCDhGkrtm1syIcyQo0DwBmyTa1zIk
6sZ3QtECQ7AqqpJAoQgBWw0b2+gLiHAm7ptrP6lMMsb0NaS5WgYqkNAKx6QyqMgXLYz14eJabWKO
M2fe7eg7XnRwHwzq7BM/3NW028W3adDd5k/Ei4LR67z5/XHYm/cWXhoFzR/bB8Sa2zAg9/fzHvxS
R51G/lvmXXeli50WfuKyR2c5M3PiThmKjAErf58Ot6kVGOG/HgeYwDdcJFhV/CuOqvAIs5TNUDCv
Sk5q9kwMyd9fjpO4yxZ6OtBkB9sHYCjrJShcjeJ8KJnXGZ9a8zJ0NwPbgQCHxRJDF76/LOTMkLBX
kRviXESgDtcxizKEN7H9k2SBlNpDX06vuKCvXMiAvPzl8Anw5W1mlD0W5FvvI7WD6oTRnvuflQ9g
hRftwWx6w738yGhybz5lz+4x95EB7JXXMpA1zS7OCKDu0H8EinMheEIXYr25Rl6AyakYmKfpn13s
94D3X3fAjU1dGVg248wB8y7RrCmGAdN+mMMdy48VEKky3MKGj6DrBt8zlwoiJrTWVtIw10KzW6zU
d1nY0kI/LAP9ToaOin99QRsn6tyUKFarjW5paCNMjfMjKfd9e8MdSUa7tRpUQ740zoBsFy/trGRk
6DsDH4V8EDCiFrdhC70ctFRTictvff5zS8KNWejWDHwRLJVQcUoKdLGlw4cXbw942LkJwcPcwlHV
ssKYAaTadBq3VA9CvwraaD9hDh1xc/5z/QNdPukEi4LLRS4wTtkIi42yW4jBKfFqr7iNTjVSLfJh
Op4MDH1ZuBZMCv7XKTOuCAKT/U2h3FVomXp/XW/01O8gvTYnquW+4k/76wvd8ERUquHvQDUCXCI2
D7th4ClpTbAsokKXvhErSBoJ3uCrmSbEKtiA6jmmrJfJgOU3nB1fQ7EwjjBazON+fQ+WYOrc2A/5
MxSaPHCNfFo+9Ii8jqan4v7TCAZ6D9gbaOdz+mug0e/r6718MWBe7vzHCN7qNHlrQniMeZOXQJnP
ZT7BeLI/n4jHfndBuCsoVL9LP/R0amGGR3Lfb4SylXnBk8FSFzpdiL3IjL8OoVFl0jp5LlsZ5PKy
Cy2sU3DgZFFRaWcYmgKD5rS9b3Z6kL2CL+S5O2iHef/GPbKDBGFA/O7e3bs3/QHNGcl0zeZyl+kk
vJIWDTbh3nWcwQWxh8sw2+YnBhRjfQvc2zJmj40IhG4x8M6YbwEhkzi42MeGHltzH3tmB0zLa5y/
SZxmI5iuDCw/4MyDmwj1vLiDge6jRZBzaXaMb6PAObLf8736YO4jL2dB4B61o8Ty1vk8X9rF2Ylr
veaw3AZlRvl38tnv5wcIzAHnfKf8rE9tjHtdlsHLNlQ4JFzvCwYqi9ir0l2bP3bV5/VlXbrFMsqK
1vRXMfsi3YsZpMnaJgLqNNG7gxt29w6Z22NXAkhbj0wGH7t8C6EhsPQE0DNGBALeaP39Mkz6pT1H
QYQZ3hAA7Q/h7c4ffs3U8bs8aOi0S+h7+oqSQeT9UdHlkWQwS+xeh0D8AEwDIH5DMZYQ4TMSZ1Sg
HIcfwGMEmyXakYfocaDSIsHll1sbElZakyTL9BiGwN99Aip3pkDKV7fxMfe+6R/6znGlUuZfmKhr
ixNiWpoXs9lasAnw6qt6o3rkR4/9/Os8xB4AujT/XUheJFvb+aXcBPkQHD2R4oLbOkQdNcxDmbVJ
SRIUkEpwHwGBVBMf2l80lAF1Nz0I16SLoTog1i5oRNWJW4kyQ0U9ORl+csyDIXAD3BzojkBCJ/mM
Xu077ngTtf3xowdDi8SBNi7RBa733w8QPmzsWrkR2vgBOTV2ygGafdrJ+exO3/84u+lm9KPb8RbT
CQEw3CUtbtNXAjyhp97cd7NXhxS4DMkv2jzDZz9I+Op4A42zm8QoLkyB1YIzrtnFSJUxonw9VlzG
XkAFbR29SgdZ7MXYaZvNfdj3kHiNxweNtYD77obqsdfbXTX8um5qy63AqAkaGjxFwVMr3FZpbQKB
SWDKKXv3KS3U8WnI2tt5SptDydvY06fht9FO420ajx/XbW8eXBVzqOD7hTC3OOYyRMaoNA6200Rs
Cu0iaGXU6MuNf3FM8fpEvQGjLIBfroNglIC9qbASwKtMCEEpyH3sDnTJ8bfOnjwO5I4Nrub/xaLO
4q4Q9hKjj1nVITLE9WMCntpOhkS+vB7RX/7iRoDUMfptQhGI50njOjUmrMLicQZcrH7qZS2qjYwR
NjAZ/MWAulRe1/tmd7VScRX1c+vn+ICxj3rPdyjO8EO0t8EN4M9BMPgTDlvuy87Ytm1UuSxEdVwc
YvnJsZpRix30e9ND0tPxpdi5HsMV1oKTyVO82nf/zpY330W7EXzDtzKS9M3QDiDE/7MvNhPUJK4M
MsJ+74VP9tFq8A5axGnK/RAcZzDb+5r3ct1nLku/uKnPbQrfNB7RimFk6VeUNDmin3SD6fmS/oYw
+ceIxfssGIPwW3UnK/1ejpotmDKkquAwITaOoRDSKr3sK7AGp14Zf7NDT42PNT+M0d508EJRHnkP
LemOFpaKHtf++qovo+natJCuV92odbEB07o9HkctALA+GPnzLJt73HjYrg0tMfAsle1A5h8WMwxV
J+NPs5u/5zfkaNw1eAwFZIemeH+4vrKNq3NlUfShpGuRlKiwqE4e+VkeRj95mO6iZ35AC+xu9JDJ
esUTkENvGq7Pm0qysxv+tLYv+FORaKEaW7DPjsqD+xKhOVu/J356cl6nKJgPdkoLr37V71FLvr70
y+i0tqyv91rLumHsNJaC1hB9t/QbK6pdJ0MqXl5aayNCWG/CeEjaAcubNcxBYgSk1avn1oV0bqe+
Rxrk1SDk3A6ud31tlw2/9WGxhTfRiHWloA3BZ93zk5oc0IDz4r+TS4GS0h8Gf7zRb9Gm8Y3X64Y3
N3Up00F0HfOK4mOvGtpUnQk2Ncwiqif7pnwP/xlQt6wNcAEX/wG/IYZdvY64whcbtWvxw2C6f9NZ
e+iUqTogx9/9Lxb0nzHxfHDXSFE/gzFm/IUGzoxbOCKyQ7AMqqwv/9WKRBy+zcCCjRodiLuUU0h8
Dh5UmwdFbuwa/abVgrn60JXv1xe2GdPOFia4P0tmd9JC2HRjvfCbLLkz+QRCerdUgtLQZSQJm45x
Zk44CLkKXhy7BDeZajyx8LHmGEaS0D7ITAg+z9yEzWBzxadyfqN6A4A1tSNJvNw+WKDvwGAMOk4Y
OV5HDXMG4ftgYh2me6doIES8KwntcPsbhzA7mvGrrURgXqNGtKvNB5KBcYLqnaRO9dU5v3CYs1+x
fNyze8ItjGqyB/yKsTmqBtXZCIrZwE5/sfEh7030NnyLgVtElm5tOs2ZXeEOZg2kWasWdqfkRbc8
PT3MVexbsSSKXDa1ccRhBjr3mPIBgZewy+3cJ2YRwo4CUUFKsA7Nag5hCCRkiPlktoysqJqvtMYN
k1VEFzcR9xZYIRuikItghAjCrI0khipgCTeKpntDqTHzKuN1vvx+IADG5CxBiUUF+FJ8IoP2vU8w
TVR7WE7QhXNQdtlRy/nOqps7IJZAjtjSXDH8PDf3xcQS//rhX77Tao2LfbTuMW4DuD4Evtb+0/RF
Z9SGWnvVABm6bJxsEEfwe/DEs4AkSo7Z+V4Lrtu8OJ5rmyJHYq9wcAShowo2P9/t7Z8qKNOKDOrp
181cuOhiBitaekQA6BMhV8ttnqG7ruO6i929OowftWYe0PE+oBuzu25q8zMCjQxQGeikkJoKxyGG
NBqZMXnjlZCMXtgWCCd+VFi+Fnd+qmJ+t6/9nL+noGLkPJJdG0tuJH7Fc/PCUp0RgmRRDfNtP9pB
nkMLgcQDHuAE8kWxMnng1nrAm///kHZdy43ryvaLWMUcXhkVLUvO88LyeGaYc+bX3wXfumcoiFeo
vY9fVeVmA41Go8NaE7LYwU9NiQ++Xv9krMHN3YX11gFNDihaQgv1vUYLVxShyg/WGAX1lzB+VJV4
ANTt6Bp+9SlM4i72Ja9LkkMXYmAPaE6Mnt+1zQZVrYLuPtDEYbLr2o5zvZ702tAqC+hpx6EZL2Uw
X7iAf69m4+O+omvmuxD17bIWehKMCdAl6RDVlp1dTHl2intk8NVaZpGj3HggsqQYACTTVoSdkjIr
cWp1KWggCpNsjlSVH4OsfN3X5jsQo23HQBM9wXFBdwMdcmSY10TmRCyBw76tZPQEIpHyq0s2aSqZ
efMetupeDV6mcuuPT5XwKzZKq0qPXOlmiMlzT54sZXZKvL5Kd5C29z/udleBeIFmdwzBIqeEUcjr
XW1GJZCLPiotobJFYTY7tItP4ldsXP6FHFwu4DpGPAngtGs5o9FLPUgFSnBX+qYCVPMY/captJNz
Fnv5qkZQiSSQMApCN0yFXFn7Q5SW1oSgpJ0vmvw++acx+7yv0K3hiFgxlFq+mUswh3WtkDEiNtF9
oFG2Q6paFdeqlu8jY3ZfypoyOAnANsd0KFDuKfNsOk5p6hCwrH05pntgeXLHohZVWwSVHialGwaQ
+u3BI6DawHYhnSEAu6Z2Ce/Ddpx9ABPWmg84u85TOs1SC1ayam3tcOkjvYCGpdsRKGTCpCQlM0Cj
tsn8X2LKiLeJM74+cFBDQ3wEAMdvAK/rvdGSsJ/UrC8BHGNLpeljnlEO94KooCS/lbvf9/doXZu/
0sjvC28lCH4kpQmkRYPizHxwUFNWzzE5hTcK/QdT7oZsTUr1SkVHRmkN3Kbp3FDxJt7ixsyLVBDL
IGzD6Np9pVYsQZRQrSQT4AIqC5Rf0McwNvpRAnY2miWM2QXvrA38uPtCbrNqeLWCXfobXQ2pNRr2
wx+HYgJOE3g9lMxWi9HSdA7TuzHyy/HbFKvPffGKNLCd+GfAEn1NfLkfE3ATSXYlskbBb5Ne1MdQ
r7RmAIytT9AJDePMzfC4rROAhD3BbWS2+lveFfsedCzGzDnpcAR1LMOjrCw5Gh/w1MY9pCABTj3b
xBE597hAzT0L9GcgWgaW2PWNlTQpK5giXoMyJxk8YCAfI22JCCmuLbYohSjCvG0NbnQZEA1cCwOa
+cdKC74UtTslVaIxmnC+x3JokYjBFYAUYtAe1c5rkWhqy/VBa2srP4g/SLUxcr4+Yhvo5A6if7d2
kLJxus3LYCrm+Z8P3+tAMRAwbYkHDsIXOniUdS5UxKGrrWYym9oMHpAkh1hbcYJjb0mvUmoC7/Ih
e94kJucyjJzYDaU6kPYwCE+601BLoVY7QNjPSQW4kcQjUo3o+dC3ifVWvBfbxGURGa4ZMaD9AGSE
8wDwSzopNEo+gARbrDP31FjzBrw5HmCLt7ODpshNzLgumNIo1xemWjCrBlSrHHUX7DBMdErtCCQv
pw95n7NeUrdPVcyyLZWjjEgz0koQeig3nYE8hiFyEw1/qa15MbuWS07bza4tFpLczAuvrgoxjmoH
WcOuc36i0OV179U7ptpgIOOJFYatecIr1aiLXpA74CgQ1dp3jPx/avve7HcYfpbN0gyeWq9+OWes
M3n7nLheTupNk4OgcBAKyNTP2Sa0AaJpT1Z4MEwXjQGV3SINPnofocO7uffKOBSrywuiJeAb4i2D
gaHr5R3Aqd1MNWQLX8av5NP1j6LVgqscuKnzrtgyswArLk9Bxe8/8ihLVaKOT0qynfIRT+4T+KzR
9dS+V+gQnZE9RZq2tdKjbuWMK27l5r6SS5lsO0wGaHsht7NKV4/NnxfF43m2ua7rBzIUjAaR8Q/K
flJBLEPB6OHhdqLX/c6Okh2CGz6zCBl8/xltP8Ndt5+YwA4rwQ/0+yuXsiFkx6RYjgfwl74nn8gy
BKZ/qH/WjmCNTp6aL2dWJW5VIGrSAqiRUQn8LusszqXSSkouEsMZuPkAqJV9m7OwI6VVj72QQRlL
PwPMJI9wXaBOg06wxjkJ28k6Xd59dKOjw8DUHsTtMXr5rZrTB8pwZuB64T6y5Qfj+UW37h+VlbAA
6TFQTgNMC02DNJTxECmRHosiTkrxXE6XNPcm1ulYeWWgYQzRnoHZFsJndH0YZ0VPKj9RwHEvj/aI
CX0RiFb+MehZV+GqoG8wB7yC8cygTgNXxEKR5HKNJjFr2kWb2RQ/ZFM5q6BtQm3Grg48+kbmx45n
LOLq1QEwULx0JdCSQ/a1iqFcdVUzof18dHt9Uz4GCDsc9cR5mNS/v1+rOi4kkd8XBgrMIoC3jJBE
wIkttE2b4JD9FyJA4YWcoo6JD/oMRF3aB0OK/ar6lxBYXL60qaKtzopcVjUhmFRoLUIwQccSdY4h
jX6C5QXcQc0vYoVmG2vKN/eVuS2L4lZHRgmnWRAxVSVSC5boQGzwNRVX39doAx3YTDzNCUx1qx/C
1JyddheaD4NZbPyjtmXRMa+dLrw7RHSCIDsDLKjr3TKmsBwrDRap6d3jpOqbrjXcaJAZO7au5F85
ErmLF1aRzQLo/kbImXYAoOklC9iOnCV48JGXwTOcWTFDDi2/hROSdiUDrE92z+KR+SaXpoMaVAwx
qofBecSk0vVXdHkUCkkBw1GPzad+CfDoOkQOoK2/NLfehJ/SbEo/aid45jfAtP2KQHLJWIhVm8KL
g/CTYtqH7oNNAjkDpRW+IJu3w3jW/AqDdI4OKpb7VsWSQ7nwKav0qQghx0dlL0QxGBb20sUZRvcn
Rmvv2hVP8rL/pxLlWggSaqx3EDVx9VEVfBdlUruoCksU+tda/Urr0i0FRvB2275ATs1CKnVquDaX
5r6G1JngiCWYNv09CWYFnA4QLmjyFhhtKCu0gG3Txa3YOPeXd+UWxgi5AZQqMr4ByJxrQ6oR8+dx
7sOQNLT7+C0ovv/5BqIsBKAHASDOgkG3oGEERce7CUQguRCaE5hItQ9A4kWzfV+RtXVEJgqYXeRi
IKDo15qUYoB2wy5qrAyYhm55kre+qxz5X63TO2C0AWsYS+JK2H0lkdo5TZw6owHQFjqZU3TAio/D
o9GYaJRsNjULbGhtn5baUWFhLyZdWRBZEfp1Es0akNe7v4ArDvRKGyoAFPtmbrMAEkpjqwAhimtA
n8paMmJOlN+6EkJ56awc1a420PPIe+o5tDsH7LQpms2eJk/7dV+ftUgBc5QAZwITHrELykfOWZPy
dREDpOULu4Kp0czERTSatace5w+GsJVIE1Gdjh5EIJqIMl2cHCOwwARK2liiZ5zQ8rD30ddWYkr7
E2ycHnNabtUcFuIo06ukUhqULAdccy/ZDWhmBJ21VWS/b7ZqIYKyuMSX8xnMWg1QNO3hLHukd82t
NVPwdLszzNaRzuRJUprFIfqjPDPWk6UgZY2AOK7UOYf0zipIaunhZ+/ylv8IfrGn4ldthb/vC1x5
dl3tH2WY3NjxY1ViQQfjMUodLjdFCbzpvplLjD6ENUlA0QIIK+r04PIlmi8CCGkc4e35orGmbF+D
UMFHCvRXEdktawL1ttUSk8pLSZRHFDmxmjkRktRjzJnDTvUU5/R44kuz3Ixm4KXmDvRwnek7Haug
vFLlvZZNGehc15rYGpBdnHtTMA3LPyVe7/zpMA7BiDvXDHWpJmWoVRKIQOouG7Ti5Yfw1G64I3du
GEJYu0bZY9tlYVQX0MfALTYIZIhfqkCRCCpPFqbnWnCHfSMz2jJ5LtJcQS1YpSIhqYhCswu4tQC5
KjQZOeO23nyEbvFuHMXn8DLtYyQJkp/JxAjt1nJYVx9AKQtw86Y2BnyA7mNerX6vigcCCVF8KZOd
A/px+JLlr7l5QBFXUmq05712LFy223Hgb+P9uwjUgayzuQPlHVmEY7ydzqon7HVvBDoE/yvb9iZI
odzeRNesKwAnInI1DIuH3ngyzFc09Tr3ncOaM1psCD3cWmV1x08TvmU2WrNXz3LBIN77zurQzhYN
MuCLQyoE4GKUDSd1VM0RXzdWj7QEQhgvM7uHEDFMECIrKm8wg7yZH3mPdXbWEr9gq/krmNrqnAOe
cjNCMDAV5i2Pty5vzTiuFfHxUckc5yHn/p6i1LZyYA9J6gzyWkE0B1Quat8UBfAbGIw9I//ojiC6
B1HnJqBd6tgz9OhqgtX4eznakVo16tSK7Erh130buR12JQb7dyXpkitIsOIYDBqN9SPYNZX5GzcI
Tu1sIei1ebMDoTIjYGNpSEKSxUVSFIDxDlRo2MWbvLRrGXUfN1MwL2iW2R+NJY7cFvcWlAqndAX0
1UpLLAVYmrw91j+D9pGxhmsR9XINqbtRGSs04gmQAcwEq/vtP6d77kdsqg/SvyiLXu0WdTc2rdTI
rYDFazsLaOWZ8JD2DAu8bXukLIK6A1NVboP/XTEXTJOWuMvtzENLTwuLSLaNi0myjfgmX+4v4nc2
53ajgBiKqTzACNGI20qVJq2qQTXjSd1pe+nNQPa4MR975GIAu+qW1hs8p5UitctveFv4+BfpJqzt
3w+gdnGo4iTKI+yiANbH6gCSm1DyRhbU66pTRgkQSWtwsEjfq78wf1CjatyMXCAgM3kTTxfTYA7p
E5O+WUlZQyoVs5aAKaJMPjTGlO90KKJ6qItZ8a8QZJ4P0SNnp07qDdvAvr9161HTQiC1cl2sx35o
QKCCAMOcBvPtQzSbp2lTbAaG91g3k4Us+gRUSOXVPmQVDu87KjCJEpO3RlPetqjYm6qZheaj//hV
XgKnRfEqOUigGWN8xcomgi0NyDqoA4Cm9TvbttjEJKn9tBIBSqqieG2i7Gr3ythY95eV3GHUNmLW
WUcXEWlQ1ehkmawlcxsbMkpEVW1zqlcn7yArnHsMd3anMGds4ppKaI5CQV4Hu9JNp0+Vyupch2hE
U1N+flLb6mXClrIKtisPaXQPopSA4qWsgRvr2vmDtKOa8aDB/RnY/minTWYHqtnwr2L73qaOPh7A
ED6zILhX7oClVPpSzWawEzadhEJj8atMlTexFh29yd/v79eKFLRK/V1BKibpgJlZFCkaFIcIXAmy
uGtVGW8xdXNfzIpZAGEeGWvC2ICSIrWEVewLcd6HWEJkMt2q10Cbm4CJK8+LU4UhvIsvV9VzlDKR
slYubjTOIchD1wZaN+hG7bYP/U4Hlzyg5LaB7nTGY43wNj5WyQ/Q6SXJ+b6eK0+XK3HUNSQHUF+T
Ia6ecMp5J+FKJ65q5BdtAWZ6X9iK9QMYAYBBKiwTHUeUVwlko+wyUr6cq20P3N80ZbX3rESQVxIo
dbQ0VcqwHaFOKZhCnlhNfJGzY9GMjIO8tm5LVaiYPBxwJyQxBKn8uRkwghyUzlzthSIDXO2/SHNf
aUXZfKnW01jwKL92M1edsjAZnY6rgnM5G2c+b0WGbitHDAeMdHoDBo/coNfuY8o6uZwUiOuNc55t
6+gXs0CwtnzILMMFYvIQfWfU8vVVMmaTOKOQXTxGmK7oNkNiZ9NTnzMCnrU4i5RC/iOJWrvRDwXA
IUDS5Ple9md22/3PGUUZzVEu8lPwWHpygKzffUNf8x5LodQKAolOIxcLXGG8yeCe+Eett+XOnsJL
2DOeh2uH6q8sJBivd0vvAEIUFpDVjk/RsNNZdfK1Bz/8Oglx0AQLfiCqChDk2uwLCfz6fCp0i3ey
4+CNhJ8GryVc/AMeMIaNBwwLY3PNDJdyxWvFpiAckRCG3Cgg1INvsZ/aPMeosKwL+c9VST/MhiI1
ymzAVYnnppeUCMLTYifpLJLDNYPAkC9pD0dz+A2ro2+AsDSQoYvG/ynSzZBd5iIx+xpkGLiXf963
vlWbX0qjvKAIQrs2iSANQx3qDz0ek61qgKYMnbL+DFQxSXJGWOdjKwSKBRTx4qCBln0L2KLG4bk0
ssa0b7ZhnKn2ULe60yblr/ufuFYpRbO8bhBAQ4z70ZQ8USHlU6ZOMKpEdPr2rcPjuwtFO44Nd6i+
RA3zlcDaBRelJfD9sZUwSTdUyHh1H7P+mIb1lhPkHapGJ4UHNpbB4sBcXcPlB1LWN9YFCG8MfKB6
HN0YMITBJsULTW4tfyM/Zdt8F+Jgex3L168d56Vc6lkxhJpY+TFqAkXy1srHjJXUWbPE5f8n8hdB
dSHHciLLcBciTpWEnsG2t7VwF8ePfm8aGaNquna8ltLI7wtpedlzsYhZIaBm/Jhqkjd/VVjImGt3
/lIGZe1qp89DVWLFuNSNk2cJ+ZvEFifWRbKSfsCwAVAxMV4GDEL65QwazGzMUqgyi68AHLbqaltj
3LhARlHx1GYno52gYiU91nRbCqV2qzGkSvcVWOHQv6TJs5LitXxUWa+SVRcP1w62VxVdXuAzv94m
Gb0s0QRmVKu2cfBm+9R4keZgt5zy6Ds6cn6DKV9YZcs14wDSiYaCGMbm0OV1LTXSuj4TdazoUCZO
VKEC1/Svc64yaiprFr8UQ51kPdN9PqlgH2HrzYWNM232M1BiwOXB84kpS4wLea22aCwFUkeYq9Vm
4L8NcmqtEcwvMgbF8Jg4ZFJsDwWvAQ0tPIHXzzSqnhF5sNaUMhgxxIy6xGNNff4cdR9J59UjYyp4
LXZbqkcZCydqxcwnMJZoTC+9Dl4/HbDvWv1ch72DTiLG9q3lTq+WkzrfaBBodT+FPOnJlnepq71L
oGt9atzZmraoL7rNZN+/ncgiUTkBTDwC2RNziJglpRvYUBhTosaHRDXlfk/x8DNPZYaItX1CmzyZ
8MMz/QbhXYpSuR0MtEPJ2eOQPKTaM8+zPNbaRi1lkIOxcL4SguymzyFDE61xX+2EC2dFjrodYnM+
d9t+B1Y/b/wQfrFQ/1aV09E3ArYaNFvRBYteTwM9yRB/KHPj+n0SmUVTmpnvsxIdaxouN4oyjWIW
+MTgcLR5r7noAIrp9wKqQLkpb/wDBuJt3ub3aCdjrOyafni/opdMRiYT6cXrhR0Cv88GECei30J/
i/xsIxTqUQ8Vho2sda3ADv/KoTyXoBR6VaeQE2bRS1O9gH14q06p3YgTwMjfxhnA63331ESDEwyN
WYKIVZ/Sl/uHYS0hsfwIypvJWiZEA082c5JOnR9akdw4cSofODXYofvLUQbZLiD+vljWGpMzujDe
PhGVUQZXMxiJJBMZebMUMJGrbu9LYSlHvmIhRYqKNgAiBS6+1NKhxvgiRa4kYZbwM032PsaQ7stb
vc8XO0oZLF+oSRVqRJ7shARSwMqNN54Vq6xKUWQRpoleJ5VubgF2NZ9NJAuSSwd+9JTAHrqjJLzf
12U9aliIobZomjFwmhEx8nF+1zpT+olkO/cQ7do3dduey4samMJv1lNqLQ9OmDUxXoRuVZREiVNY
7FkUaA3mprCGUfFay8DH3dV/NNXWxFNPKPLssf+cis19XVcdzUIm5UqDtpG0qYRMYXST+M+ogBNy
ejPihzZkQd+Rf0VfPuiTBQI7hk4xDUipV4SthhIoDr2iH+v82IXHWj615as0nzELf1+tNUNZyqLU
6kRunroCsuQ0BFWVU/q2XJQmNzCOGUsncgyXWybIUaGGxJF1qVOMulkVvyIQscZ5a6q5ZCGGd/4r
zWhshHkIuqoOyCqWpyL4rfUv0RybBs9YwDW7IEMKmESWALZJ33R1nvIDp6E/UwGskp4+qMNuBi+2
3+5FFrDTmkNciqL2apTTscD4EBxivPWLT17bKsHv+4vGEkFtUw7M6QqpIATkwmiJKGWVXxUyPfeF
rNrc3yWjywRGIyeZLxCbizrZifm8toVGEcwIraAnwfBZQwGrtof+eWRQNdDA0cUQtS11zFKTSGsU
X+c4DqxZHe16mPZ8mptTI70BKJqR6F7VEXAryPSge/4mQDDkUAjqAY2zWVHbCblIWmsK7VR++hdr
iRebKqHHicxYXZ+roBBqsIlotWXkwzZNrHgqLANwOeU/xs3GEDySNACIQkRsoFv3WlArDSloO+IW
De2HjLsI8UbgLvd1ueVOpmQQ61w4iVEtB73iIaNWLuCs5GoAfRy71O5zsEtGjtD/aWW31ve8fq77
vZI/NtEJ5B5d9i6FjF6DlUFWoq8OXRHhgTSc+hah4RVuHhLoawcPCHtM46n4lK1LdOgP7Sa8dG7G
mf6GYHir5i58aVjgfLeO5foDiIUtFiP3OZTQEnzA6Lv+6JahHRofvfFQhhrDVpm6UhdOXfFRGikQ
JQV2FW94BeNd8q/Q/Z0cvmI3fisEO9oGQO/ND50ZPZcecMrvbz1LWcq16XoxahWYicFhaiOYlAMM
KWZOFPyQ4tf/ThJ1YFKtmNocZHIW4DZ6f1+luym9NNOTH1UMnciJuL7GrzaQbguTAUUixzUk1eKh
ln+0CetZTB4ZtADMWssqxqx1MuB9bSGNXILvRk7hWMaT4p/QXD6mbiW5c76fRhvKSUEIhlQWB9U3
3A8lF54Gh0IC2hG6EKnHTxg0TQmqgNYyWsmus20wArM/9uLWMMXBSXWAfiRWYKibrNwH/ZEL9yA2
n5S9Kj0Myrs6nNH+YYoT+CoDL/HtuOgdIKQP/D6Z3aGwtdmqBckEhU6s+/vOn8xIH52+Uaw256xm
fO3DEgMPn2LnpZlqadlklsl+qk9ay7vAyzRQUwwQFLKw0FZsVAQYqgCYDsxEAF3uernhZtFTNQNx
PYcHRGtaYRwTQL3xTqXUjKDi9sYCRstCFOVsi0Ge21QkoqJDpNpNCCgpEDCD+AF48iUjm7MqDGNC
SGzi74atIJiHLs0kCEuB8z5ms8tzqtkK79xwKLqHuGzd+yfw9mqEcgt5lGPrmgmYPwLkJdwrj+5x
SXwOGtWdO+e+HJZelFcTAPJQNirRS/FBGJq5uvhVKJ40h16p6Vt9ZpWeVwRKBI+ENF3gfNCNJJwY
6r6o6p0l1A4flNto/jG1Ry6vTpHg/PNZTgwuiBhlQYYFSarvzMHieshyDXhMgdFZouJbU/kyoa4T
qu6QM6zjNiK8lkOZYilIgKYFdBmeqacxOabCc9QzXPKKo7xShbpqpVkyImS5O6v1ZdBFD5bKIidd
VQJBEkracFcov10fXXGW1CAPsVhy2L21+Wz3ZXjJY0bMsKrHQgqxj8WW9ILOqREPKQC1MiW0nBWs
RyhLD8rjx1xoiCj5d1aV/S4rR5rQnzewoPsZQugRRlkppAAHBKU38MC1ynbQZXheRlmIsVZ0Ak3P
0FAjF9CE75RT2Is2Bmfs++d/pWsapvt3P77Hvxf7UddJ1SoAd8As63yM1AOIKK2hAFjUJNlllB+y
NjXzcPAGnQeAlOZUYIkeQ8EO+9xUBt7zh6c2YdUiyBZRl+fVR1G3SI5afWtwWN2se9GLp2p6CII9
MNf74CgkTt+d7y/CirO9Ekf2YbEGsc/3eSwSm4wGr48Mk4veUtHzE0bJg7Wf1BnuekNvSoOc4SR+
7Opqn+XP9zVhSaCujaIKDH3kIWGQ3/3cE1sW6dZK1ebaXigvoUbpjO5zrFWq8M96HIPxfR50szOm
x7HnHCPR3TEqzLa5GAErLcgUTjmPMJjRqzv4OBD8c+bXZohD3p2y+bFRd2NsAAZhn3MiI0RdNUYg
1eDqBzwXck3X1tEAezSQuRC8afBYfu5Ecowau6WNwGz7VC98+/v+Hq5ZowRuaAWQY2g8oDNb+ig3
5WhAXmf0f7K6eB6jzOuE3OYl5oKKKwdtKYta0KHFsHGVRJh9O6D7sQ7QqFJ+akf/6UW81F8Fo4tk
pVsAI4QL1SjXrPtyGgs5xPVf/EP0qj0lD9PvygAVCcgGJMdWtq/KmdkRfFuSvpJKJ7lKTUyDJoVU
vE6d4Q96VpWjvMU4fWiWLFgexubR/JO6UBZ8PkLWVEd2HlfWnCMTddFZaGFr989iJRWysQuXFSox
OtRjyMkkFDtSeR8O4M2a+u19W2SJoRxxJ4S1lLVEjMJb+rCLtdKMvu7LWKnfXO8P5X4nfdKmjgjh
gDile/V7/JwfBDvfF+/yE2CMI4YbXr3zlotHnWjASPB9QjapyV+DT9BU/2gB+MM5kddb6Nfifpd7
8RldR8Y5fb2vK2s9Kf8Mv5nWUQ3JkvQ16K+i1JgV/3JfBlM9ykX3UyJw4Gjo0ZMjoQ/nh2C2+2in
5DYw2I1z8T7vxsfEVkpT9HTWc5vhUBTKoeDWVsOxguwUnUmZKZxkC7OSKiZcA+eDN3NPY8RIK3Vv
FXDGokKwJ79RYa5Pgj9lkVG2Aobcyghv+1OW7pLYSSUbc7d2FD9N1TH3N13nVZPNVQ9x4jGW+zbD
QD4A3ZNonkQnNf2iAQ1yYKS5jFmRoTaTHu1PpWJNQOJuTIDTxJi8Q8lg9p2sdBiSNbKa13HStWjq
5BR6oEeo8QAXT92j16atM0B3bJJhGyVHzjhlxaGu3gvJq7VXAwxlYmRyhSPxvwXhU8UbRTH5MTkb
BDAh4B2pdaLhqFf+Zu4TSyufkSUB+jvJzRplbDbAGGvrH2PIW217CoAnKpcbSQzR07vtZUziIH3R
HJo5cUr9hw5cQK6VrXFyBXETAz8w2yrVruBypxq2Oef58VbNZ7NFZ5XuqZNX90/JePSlkxLk4JEO
7Cz/FYBNLQN+GqKKDA0p82Man3LRRkEEnT4l5m/zU5xt48nlW8Sr+WuGtkt/E2sb3XgtyrPUIiMA
bvPpnIJBQkhsvd5o1ZPeulmCOml/UNRdHJzV4sABOUZ7MySnng9JvS8k0BclW624ZImXN5/+8IzZ
4tx40vpNoZra5CXSKcf54Xsgs0RfDUgC29Mwu2CgciJgIWfvfPNRaJE1j76JoChRj6FuycJLHj9x
xac0NbaBqVAELK0aYLmArFTJu4azjehLLBRLDj746SGLT1wJRMs6QPkaDbK6C/Oz4uLFrwAU6s7t
n7ayYuPA+yeksfrmRU9+DmB1CKtDX5EF2QMpNzdGK+ndQHYavtlyXXVog8lTxFMqDSZf6J6evAPY
ws0iJzMa1n1/GzoBZAjtUhgb4VUgVVOONlMCv1bCroUPsISttq3dFngFkZkeGsy/mfyjdNReagcW
9oSxmIkRuK0MbyMZD1haYHKgdxKdFteuoUqVoqtFiI8PqS1agwV+5FMNwDHz7Uk9BHa++2qt5q1x
WD25K4NB15Kpg6kWE8oNuNSIG2x8R9xV5vwWVGaG0NW6aI52BE/pYdqEW80u7djjRpO3QdLMcBAr
/uFqAaj1D/sGhXsQvloiwQCAaNTSPTjjAQPQL7mJG87WDon5bvy6L/g2CrpWn7rm+jLRJ15rkZYP
7DD7UYpOU5ZmJ7H0I99P+b8r/aibjk+yodKUvgX9WfYgW9I+dEHTg8Hb3gNp577ZgKDIuq/aSjn/
WjfqhstCQDq3OtY0e63McJu7lYxJauQf7c/2+JB6ijUwjhFLSypqTqUa+MDEjDVjJymeP4IdYMPQ
ihjk/7+SmOm5PiohcF3VpIaMWA1+8spm5vNtGYM2ZvhExck20vGzHUQTaMKJCTB3axKAtx715yRh
vTC/Ia7ufQqVOTeMVCyNHp+CYPBshCC2y7cg5nnw7Z+JN9rzBbca+ANzs3F1swdZbAv2p50Sm0/3
1+TGiA1JBjsjQEoJgqhKd3sOXDilvOgjjJrAkoopn4pQ5mhHZs/szf5C0DfeJaqvcOE0E66Rzmmp
AkAfiTfgYKm5WXKOJLr3tbmNkygp1JkUe2lOR/RAWXVk6uioR3xmFrGXb/ynYitZOaiBULxi4Wqy
dKNOaI52YC2o4sHiinMbP5eKOwiME0n+xZW9UIpRBxIZS67hOyjGxTyP8m6VvYmcpMbOWEzFUevi
9A/XxSMjj7lmHQAm1sAKqAKIkH7oJTFQc/o5HVAO9HigTPFod673ovTO2DaWHOqhN8siAOnRXGkZ
iOts9NWoXrATPzjDCg76U34p98ox2SpWo7FuT3I73qwrQFZAiQI2PbCGXLuEQJuNwYgSoINuceq2
Gm++oSXYkbxmGzuI0lhglrfvQLKRC4HURnZB1UV1B4HqEUT1yAx7hqWctR8DkFfDnf7ATEfcJAYo
gZRj5ZQpH7QQAisFkBGF1QNGwawRqbm5xeRevi3cX0v7Tm4tnuxdnhb9xEPaaAsn3eu/QN3bANrO
Iu+z2VNPDQKj0Go/YU3ThnVvrR5EvAU0gAyQkU3y+0L6JBRFLs7ZYEWZ4PGgryJZLEVlGc2quUro
OcPECoD66SKC2upaaWBZEWx1ICXmQULMHapd+dN/1Jwa6ZCH7DFw24HhA9ZtB12mKF2QUI8mz8Fw
QxeoOuSisPQlnwU7dX07/Sk+Y5DHqk7dT8axJMfu5nAs5JHfF8upcGLahmEBhEbRnDdta4Iz24q8
Bq20A5Aq8PpjrOxt/wExn4VEclwXErXOT9WMg4b6jwDEKshTu7nL9QCUAu0LkLxPE1BOuG0MfJM/
wI7/Ue64Awvj+iZKIN+A+SwA0RlYaZ1yCXVaNnohEWeUHmThj85iD1hXciGAcgEYfhiyoIUvb0fV
ynTQasqxFfP6Je8AxdqVBvpdUMqvUzOeZKSgQxM9Q58ggNgEZWyB/8IUVR8Q/dVpKIdtokumMNRP
utIj1cdFrAfGbZhPrQflQPoEWLG8SG43dav+IMzRheqGT+XmUgLATv/K3Hmw4520A5+hao/WZD/9
4w6Y608wqMBN4uSxThWsGDAkK/4H1531CNwqb2A4Yljg6uYTgC+S5cBjjtr8uFeqKG7gv2bUuvK5
fBhH3mMcq1X3gX5/Qf9m36Knh8Zcw/OUeGQApKDZLXvoHlxlDwTu6aM1g2dlB/DvyIrc2r0vmCWX
6L44XLFfJ1LUQi5I6bZyOR9QpbaCYnJCFsbN+ir+1ZDyw308KXMbQJJuvEXRqxw59zUhJ4R2TOhy
QcsLmhUQtFLRs9aUYTAEFUwyULwGSQ//0RgvQ+6BGPshY7V7rGmzlEa5wUwt57BJIW0y3rrAJSzb
99VhCaC8nqpFyigQAar+JAu/2n5z//8To71ZLgIbjHckGnU06gQL4iRJal8PVq/9bBTQhHtN5CaN
YwSsG2pVk7+SdOqgFiNAN7UEkiKJ70FaFSLjnMTHLPgV+IkbiJJV5Wlr573xNkRo9sXE+ivfo0tW
0YsHP20YFn+LWgXHgQZxUEHgtkYUS63sFGBsoM/xPckfYAAYdoumogZAhA9oUkJCpOUZr9i1IwYo
NgzyAGsXHTSU+5AjSdbDqhmswMeEt3YopQwNtE7R2P9wRxEEoOkduEGCDnRrutmzijAIKIj/Q9p1
7cqOI8kvEiBLSq9yZc+p492LcK1EOcq7r9/QxW7fKpZQQvdiMGhgGnOySCWTyczICICrktLc6xQ8
MzIeiIP2BemeXbimY3sNs78wB1L9y8gxULPkowqMUwpGTvqrGBQ3RAmwfipAcF8BtRtxPwPsFKLI
t9d5tZ+CYeGgA0RRj2oIw3kMrnCN7EJW+VQNnrowWjmE174y2wLyae6CAr0t4rfTth5AlwxbZp2F
Nl6SEJib7NxI3ZHAQYvBm//3qtbuEyXdAvHrTubaENNVmV34DUJqULZ9k6c9foNE4+ClolJ/yEgu
ufHEcZzkQnF7KZw24WCO+4Kp1Skbqk1jmv1aw2GOaRch488PMcDZrGgEI5lCBFeiNANfKn6ITGIn
aNyuRc35h9T4iYE6KzIAEHdjk1BVH9ZUQBe/OYgg0OwAwhhsPJfOpo6WlfWkxB6wLzNBGfqnBf0d
YyVUzX/laoFYH9J40NMjLF5aiaVBk3hRzVq6xr4lfBu1eCuM32/773VBAvsI3T4IbYKuj8piyk7T
gilmDKlgtQOj7BCYbzmFHIXRFKhTtqn6GmiaHzdZ4ARm/30o+Edd08dSDyxHybTXoNG1h5WfNB9W
ceXAMsvKPNWITo4Qo2YFR0WtQLmS1JkXaMETo0juIZcp9dBVDNij3maeMWReuKbSdd20m3djvrYx
7KjAvvhpUcrsNAng9KR4qMiwYZX+PR0TO2ueJqVxlTD6ZSagj7VeO3AAdMVnE0Npta/UXW0kECNW
bbKmPHiVSuAn4bugsQZKRcgdCxFmpHVZNiMESdkQ75PuMdPGTWpodoAKJM87P0jWmG+W/Pvc4nz0
ztKworPScQTlg1PEU2lrkCSu5fSTGY1jSHwlfi55+bktwcsVqZkGtYetBIrRVs9sWrwV/b9NL4Qt
nJOCswVVhhTVigUjI+JjHJc2CzeStQ8gVr9GlTdnKqLvnq9HcCCeNm3EowJcPo2KxrZnpTZlX0ES
uiqGbqAsBqaulZi8bFJHeRTTG+ALF5KnuC9Y0hGsTg5KWIqdKlF3o4X3L7HuA1LbRnZKpGmlff8H
W3e1UgztYXxt1qf+U6E/29Q0aAme34hP+oa9685oQ8/1yO80O3UOkjc6wc46Di7weG52V7iTHbxA
2kbfDXv2EnyUP/WVbzx/w6ufA6A65ppU4INEyDNIqIwxUhCUNR1dHGres3BVl3jRWcGrYKkYYIFG
sBCYeJ5NBpixEZIf9SfF5/vQ6yw8KFXf2IR+4ha9DRGf29HwKjWG784flcwSpyCfFw4IL2RGeN0g
wSAY6nvIxq7P3ARR03ChKNk7cdgYT3XN6RqpyNJioVEG45Dsula3rYoMdz0QGk42nhLNb3KwBa+V
w5YijYmM0wT1Gzr34lgApB37nBl9AsHAb9J0H0avzHolpn97CxdXgsEmfDIFqa8YQSc6jCmuUxwQ
kz23bfcWV9Dm7SfvtpnF/AyqmHRWxFHBESFE6sYKglAegNxMrTsj8khy6HM0yTdV+yAbHlc8DWLg
5Kh0L7cNL67vzK4Qr6NBaaM+gnocFCx9CxN3WvnEszUuzKV76Hx1giPGIZvCrMcuRlSHGqdGf81G
txbTc0ctcuqzolXcMs9XRH6X7UJYAtoc0GUUw5vR56VWN1jdxDKUTc1Dh/nZcZJOAajNc0XyCfl9
ez+XQgkiyP9Z1IXHRNBkrNNyGaGEhyDFurfatTLiNYRyPtVnJgRXgYq5XpIQJkxUOArM5wZeFD6E
/XtBMLOxVUHfDgWL28tauidQc4asrj7zmIkbGRiFUU+xATfpuGcan33OQfjRu1rX3DMQbzR6dpT7
cff/sipupo77Pek6WDWH01Sc4vZBjd4q6aHWtyhEl/qKtyydhbNFigM/kJBtE0mDuT5+5ukh0nQw
Na3EkyWPPLchnDcOuiUSqrChJ6geQCxKj2xVSsFK6I6NN61JY64tSTh4Y2YmYynDHI2+pXls54NX
tStf6bpyr6uYmMQ9DrfHyJBYh9CSsClrJBJOO6YpA1yoCz8h10N+sCmxfIsr+fPAzeQe3FsVqEyq
UDpluQxKgD4J+2NUpumhASh4jcB9Ye24zlHmBPOWIUOd9zJzM3OLFQ3e1zMJYwA2anBBm92aXsjS
acSQFJROMXQLyZw/CJazVKYCURLXughO05fGUTJL9SHMjEM6gOovrqzN2Km9ixzubkDh0IYi6uTc
PiRLy4ROHtCQKAIRdPkul1lRFAyzFI/ZwHw29QdubpXV3syC15JzG0LI0bpiyq0INhoWg5pz8vSG
2z00dGlQeQ2TjmpD7agD0FOBYo9mOUnW2XKu2GCO3I45qAo0FXChLyqttY4XsoCLXyacJ5NC6q3m
qBVVoWdpb32LM7QP683tPV6I6nBuk+gYrQFFr9h6I12KwW0Vr0q1+p1UL1H1+u//vqaAQgYkK8gB
xMhD+DzPTfH3oTUCwmOImyrebQuLfoqxLQBj8fMN0F5eukk4lUFjhHhccHKwmu1QeyZ3UvqpAw0I
Xq+hR8llpV64VB9Avemvzdmtzs9GZBCls0BOqj1big3Qmq3Y+ieawvfTaMdv9dGCxuDtdS6dBkxZ
QUIAM37Yzfnfn5lMCcDOOp+fa9IxJRsJj7ZV/Z6Fy5Cc25h98sxGpcgQFm/mZZWuIqNG5E7ZXcBe
ZWi9qXa7loJet50RXwFJQlNUQWKI0salPZBhU6Ue8Dxpnc6VXwdmd7budpDik312NE+yO9rSoQHH
0VrtfnE3ZzGfmfgbL0TBaep6DGdiStQPlL0e7Yvhy1yFcs+/Xnh8AZ/z14bgJFBC0Ns8xMNI3lCb
bUNP/QyOrW9tIps8ha6yUiFaXhJBxEbdai6eX25mVuosiiYsyVRwK/zos7txjcsOTYelNeE9DWZj
vBxwpi+NNODLHRMmxU4qsfJVxv30HcIB3ZtuZsW2LQL1K61zaxewWLqnedzs40zJvBhMtduAy9Eu
jKvmUx8C+VsZ82ArK+Hkx5IB+CEedNqGdyGEO0O13ctk6iCvQPPpMxmB1iXhkMI9Bl0GuUlpgllg
jNu7hqXwkZpA071u1bt6pNKpKtF3tWVznDalUobf1FhJ70jWFo9BUQ9HPWbNQypVLapSUWExO8ms
wWcteAhCWf1uTkkbe4BMB6qt4pp9gWo7w63QsXuDVgZg2waLJ6fQTAJVi4jWpj3xsX5rCFTXsXH9
E66UcKcYpeIBSBtNdtua+hbqhWBl0aayOjJNm38ZUMadaRmuWrY5SCwgKQ4YL+99CMhXvpz3FgZr
gDrZolXQ70iQsdCRp0h7DdPJ3PcEoh5ASOca8zC4MhYA9sr6US0AMg57a4jtAphayGJhE/0+A+Lc
qCbpc1DQpt92LfhBW2ATLT8mHdtkk0U+sibK9mghSC8xrrivCRLrp7rodU9SIq0FlbUO7W3W0FF3
tTTUOw9wEeVdmyC7NoQDOaRZq3zDBIH6S+dMfuhpGgM7qzC8KQM1S10p5+l7lhBMJ4UWT3/mgTHs
Y03K3mKl63Y8VzA13o/ZHf7vLSDJZu40KdXuAmlUfiFvj3bmoMZ3KjNKt+ITpEvKIODvVqmSxz4P
LTDDtJUG6SPdTHs/yMIw3bRFpO64WjePgESVPuB0FkCEmjbupT7vv2gXyR6VqjFzTImHmx6ERZWt
MyN9AP1ZfZ8GZYzhAGtOc6whfA6TLH/i+US4GxdRsWt5WX6GOokAV1Oq/pvexVJlp8o4GXs1SpuP
OKGSHwNBtw9aWXvJ20ILdnqfsG2bqNOj0ms58N6j4UiBRB8NWgY7DAsY8qbTwQHoQQk1UECug+aJ
o8fJ2G3Suh4e06IbIfCQWsGxN6RsSwKp3QaskBSbDiX/nsdt9KJhXyK7jCrpOVSMOndz2qUvPNaH
ZzVslC+rsGInTC25seMizl9yrSu/GSkqj7aaAyljR0lUvnPIPz8GFqa77bzQtE0r6dnB7IfQm9pu
8FNe9y9qCeVRO5Qq/nvo+sFTJkV9UQmDtldqWhzSxiofCg+TENGzlgTxMWNGBNkhvF9f1FGVfB60
WmTLfOZyiYKhf9OqsN8FaVZZdt4TcuhBk3Afag0OMJeNAacI1AJRVnSHvk/kz5Fr0KFISh0/3TCD
zB07Tu+zCoUvW4GX7cqASQgdpErGDQOP9F6vpORhjKcW9I16VO5K4Ev93GhQVzemCIzWjTEcoYGb
/ATcoH8tMIK6y8zUSp0AzQLA6yMvD8cycouKV99CM4juEQ1bV6qy8TvN1NKfdE3CEzIfIqAyi5jb
0ziGB9YxvO6skQQbYEey5wHh2pfjWp3BXXq441ZR+qZmJnd6weMnKRijLYk0A8chKXCQSNR4oZYP
mBuYOp9PJPkEMF6y9TFqvWxM6LaXaTfYJDQ6t6pGUOxLilqXPm210NdHap46vew9Fue6x7vE6DcF
aHUsB8quBhhCNaW27J5DgtBV0TqPULeoIONjFGD+tDtdy72WskZzaEgTjyhJiiFLDaXUvB6kCSHM
qEZnqvWpAKlCnfyOSA41lIGXzVvJrcAbtar4pHrQbLsoTfxRT+tPLZSabWlQkLFKbeNVtCowSYxN
j3JpeteVVv7d64lpU5rwR0OT6TFsMAtATXPaKXDE1zaToFx3O9VaTL3nwhgkdTW8s8TkwJDrYKxx
k2aWV5aYLEntsXRNkFfctrN0YxtQisMzC5gSBLHLy7RXY7wtE2SuWrBXpV9gEjXTlTL4mok5/z/L
6GRjBMB1gInWfLY6ZreVK6/pqq7ZmP/9mQ2eVB1GU5GZmvx3mXgJPw3F0+2dWv4if3fqKjE1W1xG
WEaBUFEa7yb/CtCir9bKu4vPobMvInx5pqhRSAzYydu9ob3G3b8vxJDzLy6khGD8761Ax1aVmVdG
qVMbb4r5dnuv1j6HkAfGiap1aYE1NPU+bt8r6zkJHm+bWNmmP0+ysy9uBTnUySuYUPWPKC3hVf+W
tAIPA8i5oMVnoJyC43/pUqPcJqOM6V8nU/Zs8CSMWsnB2iNuKT8/NyJ8jE5Leyo3MEIes2/lfXg/
bSWHuK3fdwAQF9/k7e1dW3w1nhsUvkySGmY4zzQDgKrgbnuYtg/dAcp/D9rm1XLl49ojZylZB0nR
PCAws5iJzXLZhEKk1SCOjRnwHv2DKT22xl1oniayEsmuByPml9zZu0CoVmigtqv6BO8Cwy6Oml99
NLsTKE1NSCvFD2B2dDDS3H80e2Jbm+J37uCKeNUVG7JHoFZZ2eb5DXL17jr7LUJYjZg0JpoZxE6n
PU3MlwEHUeinCpZOQIuxdAliR6Ovd/5tu0uHAoh0C6RR6A5dPWarFhoOCkG9TKo35ZDZaVWt7PLi
8/zMghDMwxYiyJYGC1Y7fhXKT9AdgA8xsImGjhf7Ad6kB71Z04VbrK+A31s1LCAiDEWsr9RxrdVK
/OfTqqAYsg0UHrYmROKc8MS+397DVWPCmSxrGrdQk0YtzkRtje2Mzm9x+E3DZ9F2YO+B/jMuf68Y
nZ1TdJjzFQrnklcxiv8ZjEagfdlWP7M9ysqO/kN2MaixyV9XzM1ruDaHx4YBWjr0+YTgpstlGQbS
DC55rI6am+6+Mye8a2ya2cxRHwK/3qEJYd6Hp7Vu1ZIDAX/2j2Vhd61qisJgdtEq9Ytd+js8yj+q
t3h18PkP7/utJQo7mlsJC6oIhkBeBmaDN3/aMDubWels8jO7M56i73ju3WNSg9xXr+bKOVmsUsy9
JBQcdTS9RXKaGo86VS/wQe/4U3MyH/QCs/sl0iwHoylO/MUfxgMe1Zabvf+Xb3tmWYiDhhVxK5pd
qfkwDfuEtFjZEFejNv9hQinSh5apWx/Y93jT5Rg7XbG+6Mhn1oXIxyRNypE4x06JgR873J4Uaqdv
vQu8/Yb5a0MxS9cLABbQwUHGNOMsLi9pVkcpEO34yDy4Z8zuid8Um76+C9ZaS0sZzbkhIe51YzVa
XYg2jFS9tNWHFu7aNYrRpeB9bmL+CWcZTVzCXdkcWie6GzIAFxTtP6Q0aLOjn6RpFuTqhCPBLVTt
1BmnaPWHHnLolmcZKyXiOQsWT91ZM0PkSVXqrJaVDi0DaTKPvZnuG5a4CmeOFq8JTC19+/PUQvgk
JZ6hUR7NqYW80THhUJm2Th6nZMMtd8WpF4BvZKZIg9AUnkgAXQifJs0M0mUwFTzGJ6p4uH+6feMw
1dN+Bk+3jS152pktMbFVlSIoc3A+Op3imvr9pPtd/19yZ+geAy2D1iJGKi+XUw1ETZUAYLqmuDMs
sBFlK2tY9IK/BkRKmTRvODGjuaXTvea9T6IDDzZEW0lmF3cKEGYgpnUF/xUODJVZXtbt3Cqgmz70
pTKxMWty+2ssrQRzpwDxA+UAvkohwPBiMjEwAOhIFOV2BiwRGe2Ue8qa1OgSRoWcGxK8WZbiSs+a
2VDdFEcUhJN9joKkR5u6fqAVDZyqa0uUkMjXICu1SybDTwnTnFZna/nW0slCMw6vHiBQKQZaLv0j
bbSJTyoeCTTxZRXDOdFTKB+aOnUGZQWtthT0zk0Jl1VeqCWSBZgKADNk2mMfrUGZli0QisQRLPaK
mOpoaZrReG6zNPWm4Pdat3KYFj0EDer/+/tiQpNbplIN+Ptl/jNuYzfMUem0qKexYiUMqUthaB7e
A4+LDJAKFZwRjgjIBijpHLMjbmQYyEYl3wghMop6M9jngLWmthoyL0z4sZHG+xF1+6luUdXGIBzG
hLRJtllvbVvlvg0sFK1X9mIOHGL0P/+BghM3HW+ndt6LVno3yUNE9lnkRWAcaPYl2FDWAJaLW3+2
H0IAQL8AyQ5DdysB3qNmYIEvRkfl2xDF3dthYCnUnC9s/iVnd3NuxYaUjlhYjIkF7bWR7mXZu21i
0U9NbWbEBa4c1/OliV7KofomA08Yq8coUdBzXwU3Le/XXxOCq46Eg70cM2rodQKbHGVOe5/7oQfW
Qpec2p3k5r/ZS/u8ynq0tjThvukmGoGqBXbBEMfumwdVstF4sX/KR9WVXAUv8TXmtsUI9nczxbE/
lqcWBzoTiD8mO2n9UlM/Tz/S+ihl3cqpXOwgkzNbQrQM+qBJIL8LW7vpqB00F/X1e8spPLarf8g/
wAoBJhPQ4ZhP00q7dWVfLSF4BlD+6UsVLhOxYstjdiR6+h/u2PPFCSGn1tRxiANspEXaDdd6dB5y
O6XpivOvfa95pWfnq+ySSlcwZQgaagnYFpvmnV0mrt4993G68sGWz/I/p0DkkxgLWR07gl1TG90l
/DUjiU3MlX275kFBNep844SIEdc9KG/R73GSN+uoPw6u5Qc77a7/bA6Bn+67p9Fec4fl6Pt3YUIE
CWSFUavGtwrBv475mqq+G/u7kqDwRtxc2ViafztkLRsEqh6JEegfxZCltIQNRtrixfLR3wObdEwe
pj3mvN9vm1nOjSC+qkMmxrKQlVx6RxGPSa/rsENBZZ3tg+GUYnpMVd5Jv20B09BtqFICKWcDX/Rf
Av8M30fjVTMxPX9pOh+mBM1JmI7qfd5GjowubxRvVha46P5nVgRn6WKaGNFspYZG+vRs2JPP9sV7
XnghcarDuCuf41dpVs9be68vHoYzy4LPdHo+SmS+dSxzE9NNldW2ugbZWAxTZzaEa6fM2WRMBmwM
WQi0PIJ/u3Kk1ywIF0zYFwWTJFjAZ7QDCVQVa0Nf17Ps83kG4gSSxhSVbHGqIgssdcqbAUgap9+w
p9Q1fNA1bMmbD7EMp7sjH8yHAKZt+vXxFXwD25WHyDU5qPADBB8ZDGYC3YofMLh3gWv9YIdqB3EF
sovvNVtywYuz595tv1w832drFpyDAylNeIYpgNyMX2LkQHaW9fVxijgo87URbcl0fAJM4RumEXa3
Ta8uV3AaTWVDQ0rYBjlcZ9PQtU6gctiwx/zduKORI210y1Y85tMVX1qMNhSjzuA1woy4cTUhm/R1
bM5fmhnhY2Zi8Nh66esSLevi2NUUVEDyYzV8n5o3zLB6urRGAT9/SDGJpiomPBQQCQByKly5vZT1
aqVg5VmsJLEv01He6p1k/LTSIjlC5kJ5vb3XV58ZFfUZ3gp9RAxgQ27rMsalDQ9ARMc4Ylxp097X
6X2MR7v6zqjp1dIHXWvVXK1wNjizav8Z+7ja4ZbqrTHUCQfrw2iP0eOgji56CN0a+eXsIxc7eWEH
PHuXC6swo1MEBAuLFc1Nhnfdmhz0ZCTjI7PegbdZuSuuohDkrVHXxnwiCgb6VcmXTpi7CCs5d0py
UIGH0sJwxcJVtIYF1O1mvDWaIBjxulzQUKacRi1B78pUZXuU+9hLmgzYH1rkK2d/aTGWAUQrzj8K
huIYr6GZqZSqNHfSsLAN42Gk/m2vu37NYjHo50B3AHkSRkjmxZ7lfG0lJ0kFTWtwxNcg9QqMA82M
xpfG+BTJQLHXurEP1P6oSNLeNCHVrPLXspzu0IEKgeWS/a6OHnINmLfU6PZcbbaBpKt2KGtrbbXr
kDD/VMxCoQJEkeqI9b8e6ALDTPCQrSTiF0q2ldE4H4nsYiQT45+RU8aBIw8/wslwYyV0rG6t77bw
5YmCgISJM4qWtKh0XRcBSmCjNIOX92FH7bB6UhV1c/uTLBsBG+Q8RadRMfJlaVZmxRgiEKgYwqzl
DVHRLslXUuPrAUW0JxHaMKUNIg5VEcfl61SfQCePYzn4hi/dfx/c7Bu0elzTKWt7M/6o3p+Avz3l
h2NyApjt7Vl6ATz2i7prelTXrb4/vwSobTC2KDJ4vAQXjMtcQd7IHT4kXt6+0rGabNoMW4AkgV4C
EUNQPSkFKstG3a/cM4ubjY74bB1TzeJEM6YrSg03DAeuzvo2QtprKJRDGk0r8/gL5xib/deMkDYY
eYWMuoUZiFTadUqgNcg+b7vNwv1BMG8KiUgVRVgMRV/uolkWU5JJ+J6ketKD+y7/ABN7MzyZ9Yeu
b9tV0MR8Hwlh/cKekBo0I5R8RxZzzJ64vLpPIO4zVybdftrr0pel2U3/Kq0xoVwjJ+ArqoXqP8je
ZpE0YZVJV1hlUaXI9rZSszEfZY876if4sImru9mu2yQ/ft7e1yUPObcorFObGM8KlPKcIpNPo8b3
Q2icmPTx760AII4+ACqYyHiE25+UFrOkNOOOkY5e1eCtUdUuWOhX/HAphsJBMN8BollUfEV/b6w+
GcyB46udouPgdzvQMjvKFz/qP2JbXmlDrVoT3F7GGIEy5rDWgFNX2iJx3CiH6jDdp3Yx2O3Kvbx0
yNBXA3cc7kq8FIU97GNQt5hKiUM25iC2/pWsGbguJ8D7zi2ol2eM0sJogUbiDoCm6a75UJ3JliUb
JU/FTY7dfnK+pQ7mh/69b+DdS9EoAs+BIkrAArY+odRcI0bJL4qx11SvT9f8YvZi8TSDWkhVUEYA
a5qIswqMSg2qoecOaExP5t0L+anuMMOyl58TF1MYtTtrBEjsP0RfiPJh6EimAFiKY3VBMkY80FrE
rKxy84rYIWaAV3Oc61cMPtu5mdlxznKcMQ9pVBUdgsaJj3bnIiMErOJFbe1kQ+/A1PpGtuXB2k0r
oePPgPb1rv5dn3CzGQXg5RgUR4jafA0wPJ3yY4+o5WvP3E5+FUeQ87rg52626im2y3dp77UQLfmG
SUnb2JXb2350TTUt7INwHIkE3lyZ4Oc0tWds6XPtdAfiFp76XHC39gcPw0rb8shOybuT/Ov52tk4
XuyY04eX4alz+RFAfMithMPDGDm06SarUygePSaRmwe/qt5dZf1a8Oi5iD9TL2MqGhfGpb0ULRrd
SprC0VB8pu0ARbvHhj8wEwSWMbNLaQVFuHBPgO4GY6IQ4cWjSmzrSyOo5yp54NCM6sAZb/4AxREC
hbrWBFmIcsg9kbX9eRaAh+VyXbmG1nTEZHxEs5L2U6+C5LkzhpWYs+QrlAD2rGBoDy8pETIYRzQk
WT/iaL6aX/TYuNTG0PUDxmRA5ThAjn3ag4dUujN9YHdW/HRpK89tC+e1jKsRIw+wDY6Q39lbdUwf
tENW2iac1CqcCVNpdvEqv982u7Sx51YFhwFLIhwmhdU6OwzdG18Tkl1I0ACGJQTej64u5s0uP5za
ArluRvj7UuUVUJkw0Sg3X5QafSZPDTdjvfYJFxd0ZlC4rYoksZqimA0eyKY5Kkd6mA6WJ/2q3dFl
ii2De/z2Fi4uEReVNiv0Ig0VsrO0DwyQYsA3KR/2rTVsghziA9ZvjX7HO9MOFLqRoe192+jiMv9Q
9yN/x5tM+G59l6NAhWcpUvhmS8P+PpPWtLWXLn6MNuAwgFkMExjiw0/HYAo38B8nxLSlpL+lbMfk
uwZVDLR1u1d1hMDUg4oHIfuWtpsOydVa5ru0yvNfIHzMxBi6ocx1nIlgkvYabdWTXho/bm/ldcwE
YyYAs6qOOd25B3rpoplkBOEATVCnTZ7R/yHxvhkOjX6S5L2u/7pta/aFy7vx0pbw2ZI+lng2x+ex
/Ub1TQ6t0eGosDtrTe1o/kOXhjBTevbttMtFVRqUZiBYgfpTInsS/ll3zQ7jKytRa748RTOzYKQx
owKA+53PxnmSYckjG6w5LuMVCaFqRxmAuWKnknP/9s4tLejMkohNwgAfY1GmYLZZm7aZHviJFXtT
T55um1laEOB8OkaNwT6DSuzlgtJEKeN2DODzVXaiVvh9qNgdFEV94HNW7s6lDA1tHeBg57I+gVDN
pS2MBWM0MYQtTMIc2jZ8mEayoRWI1kzTh3TyVtYeFDBEpaVqW8O9qjxjXOkY1oZdat+rJFlZ+jVh
4pym/P094hY3mBTjdYvfMxnBO+8UT6+UvVHk+ziJHurM9DDc51KUKwwKdosh/9fnEOaBdMMrXkVW
LsbRvlPRa2vCwskxh5Upu0FxYuSFKnMyCY/6z9sfesGfTNz0KAMRiLmB9fVy8ycSYvKxYLA2DXZj
bMb029StBOk1G0L4MgKeYE4xAjMOy+0p2OQjBKrH+N+fwYuVCC4blsWMysJK9GRjNp8Su49SN1pD
iS0cjAsrQpTErHDb6C3WQkYnD4+ptkP9UTVf/stXwRtdI2CZQkS+/CqmMsWYA8VaUiWyFX1rYep5
tFZCyfJS/jEiQgSjoe3lqZo/vXSX66eMbuPRGdYQQtfXCtwZBWwQus98rmLqX+Y0iAeKDZNqDRlr
syu08tjqRWp3KRRvlGCj9mtdhyWHmzsAaIijUqyKTp2imVtZWV6AQggzBCMUiLJ8YzVrXZuFaxmU
BejXIOTDkAjSK5MyVsaihC8Q9W6c6IYH32/7wfU9OZe5kFEBF2yAu03IqaIe8+yVhncFNRkk1Tsg
IJOozzylzr96jL4jLoZryNHrD3Z5N89uc3aXYToga3WOu7mBxpV5HwevVgDKIMw8Hwd1BQ69UP6F
fgnGSmQddwyA+vOPOTOGuRU9S0p8qYiZOx69y5rhxNnoEBq5ao5wNPyQw/Q5sNayuuudBUUP7ILI
UiayJrb4JqQ7jaUjP26Y21mfuuYF7b7Xv1Yx5YuGUGZHxQ1zbFeNCxYoWltzZKhF+zGQz6ACxe9b
pe6nfOU4X3sjVvTXkHht1TyhRtojM1CqD6jg2MOwue2Mc9C5THJUFNfAWIwCG7SqxX5UrXcTbxqC
XGo4TM0DyTdS9F6F27I/FOoBo/K3zS1t3Lk5wQ95iBH2CuSuTgpI4SjvJtDFBexLGrZNvNbwXbRl
4RrEtC8az4ZwC3YTNMIQT3Dly2+NGW8xCP3ItcoDQYRdaMNKxnMdnmbmcxlVWJDh4Z/zrzlzekNq
4pDP92HfZ5hp9nvzNViT3rsO7n/Y1XGxo68H2I5wg/C4M0feJ8jm+S9jfCrjYzS68VqgXfI5Ak4s
ZG7ozQGBdLkSRSmzXKOzFeWRBAxl/8fbTrAYjHB14GX3J/4JW9XKZZEXIGBweO6S4lUNfoT6SYt3
mHMH+ZJz29iSF+CM/mNMCEao7UYtWDFwbUy6zaBZAzoGoAapvKvX3udLLkBRL6KYmsGjgQqfp+nN
HgQC2LiyjDEjuLEScJFGaynRohUMS0DEHpkk7qrLzxNV3ECXNsWYpfQ4WpDTtJ4kKv/rvAv3xZkR
YdfMspcQaWFkwuHku5r9AEWVrPxrPCmCNUVLH1kxSsbWH3TQ2aHJi6KmCWg9HTMxDpksSVtUFWpb
D4cv2pI7NQwy7z+4w4z4RbiTwQkofKPIiHJDDnA3BdnPOZEA8KSUdlJfgIl+c9vU0mlFYe9/TV1x
tAMD1tQx53CHcVsnu7IvbJDCrKLcFv3hzIxwXElglG3bw0yQeqT7bKOngr3dXsniGUKfBDAtNBIg
SH3pclYc6RVLs8JR1ccu9htjL1sBZLwcwlZCw+JiEHwgFmQiOoi4wEgPil7LsJgeggjFqDlxmn0M
+hrN3uKnOTMz//szv0uz3iTxbCZpMc0bOwPzRoXYDV/pwiyFUrzB/lmOcFYZoamqJLADPcqd1oJr
fApXvGxtx4STiuJxmKPhUjhd+GSwE7NO07CS0C1//r+rED5/rVttacyOXCuJH4WHNtmUYeZEOre7
1cLB7K5iQnK2ZeIDprLSvi51GMPQdWIbfY2a6rSRjC/Smm5DM6+bdLckLQR6eLdNJuv/t59i1kBA
89+VIewjvLbqS6dvgnqt4r/yzQzh7aymHUvMAjbSClKY0UluLJvq/yWE//U9ccSqJLzHdBeMKAD5
NV5n+oa6p2ulq0XfoPPYDO5YwI3mf392kjR5jCIFBFhOX/wIcrscvS59TIPQoclaPrdQs8VtcWZL
cPVI6dlAO9hSN4rf7tk9v+ev6HJt6YTp4wHJw0O7pS+3Y9/it6Izx+EsIIJk8nKBkU5rPHIKhFcZ
1Etemv2iazjl+XdfufyZiTmKnO1hHGIyzAywLpK/mfn3QfmWAPoKZsxeteU1CfeFSti8i38XNC/4
zFoQNSmkbbCggtsK+x/SvmxHbpxp9okESKIW8lZLbV29r/aNYLunqX3fn/6E/OOMq1hCEZ5vMHM1
QGeRSiaTmZERjv4tv6kd+xZjxB7bks/ru7fuHn+MCYHW7pW0GAy8pmuFOCTqvHAcXeTfg/mzMCW3
1OVo+pJNnKxM8MWkHRuzCWFMnXaZr7rQOXIxhnPXH+pdsmevisP83m8xMQ1t6qfIg7z09dXKPqTg
oA3nvVoV2NqwNncAFfTjuzkNW41808vbXv8PL47T5QphGfC/pOYGrOk5RBvsCZrVugH+bRmWXeYx
v4FnJx5jE14CUIh9bblfBy+QdLeBRJrjHQDnhbUrIJqYhrsAVJLXt3NZwJVzIc76z9oYmqUFu5hg
eetZvGfjiwkZn8LqHAUkZxraNVUtyUAk35AIsbkI5ibkCYx2Q73J9MeygsgZ2+rNtyErnGyQFIYl
4UWEgqhzUiXqEl4wBQGgRObWbfkEQRDJqmRbKYQYXWnNuc9gRi1+mbFbtgco+6H6uAsXES2nkb0f
ZMsSggxPyxB6LrAXTLd2e1cUIJN7vu4dy0++5h1CaOmrtKzYYmIensfpJ6j/rv/91TLWyfm6QAXT
gFtxDwN0bN/mSXnSMKRSauEjB6JrssybKL8vU+7FmbX/H00LgaSmGN+NI5i2jOKNZN0xTvmNbU+H
1IgONVPducwdUNJAFUYmhrfu/8jyMX9E0Hxd8rOTw54HXdaRFpdRrEDqUP2lxuE2zOaNNgdeVse3
c2FJakKrvoIEgoITE49OsY1O5sQY03g5cebgYzbBzzFtMiSVJJqsXkUnZoSDbXS0ZvGEPW2jfpNR
iund6L6PdC8j/4RMxr680gDDZXTSeRX20cLLL8LkOU7AdyV0ou/Zo7WvbusdByPgHjfQIR4d7Vu8
l3XsV7/fiV1hmVbdkl4NYVdrofAKrgDWbSGyVquzoxfvSf+fdvVPg1lIjwwznhtdQYM5KN4U4Hnp
e1N4c7Mhsrt1Oc7icV8q8v/HWs5E5j7TasxuBvjKjSJ1PyrsBof/Ma6t2z4MZa6yFi1PbQnHT1Py
vFBznIFRT7Yh94bisZt3qOr4THF4iFwT3LDXj/yad56aXH7SybEzMl5WaYTlNekXNB+U7mtsXxNM
7YcK8a6bWvOQ5XGtAZwN+ndxLqXu+nZMuyVwJhs7cMLou06PwVRsdN2j3JRYWw2jp+YEh8wKm5Rd
A3MVMiLb2KeL3Dh9pEAZzexIC7/M/uksS2J21V1OFin6JUha7ZIsnxCIpnHbF3gdALBi6bvrm7kW
vE5Xt9xSJ9+NFHactKhjucXwPVFdNXxIJkmet/yJC89HfR7E4GgbUpEeHE0iiAxXiI8FJBn7MnhC
viC5cGQmhLs0L5SSFm2N9KAMjujs+FUjeyiubpSBxgx4/0xM8wgOjqJSFeUUgQJiFY4WfmvU0Yll
44SrB/dfIxeTSSiERbQZEfzsafo+ty9gpt1HKPiOPxvlOY60R5rk7nUHWN06AELR1AVzNqZozx0g
B6SCBg2+TjJ9rxn4qLzrf3/VkU/+vvBpRjWfemVJECPL2lEW3YcJEAO8UPxg+i+1D8iuUWAUgEUE
mdH5WqywjwaoIeAbWWrq8EUXL+rAMQG6/euLWneGfw2JIimdPaZ6YsKQWuJJUb6DNtqFTNl1I+s7
98eIcAOryJvsCC9dIPB7jGg4mG3GLEoUSo7nCrAS7U5QkaEIsjBmiSh1dLx12gOO7E6PizL0ozf+
Kg6YDg822T5/59vxkG8nL9kHTnqQIYBXY/mJbSG45krTTpRgjdMyTcMh5B5mINA2x8id2eiUSbob
8Fq6vrErd5WmYWgLgpAaYPkXOKLcjEPMtwFxnfpRDzaBR2AP68JT2Nt1Q2svTyDYwWsH+C1GRETI
bzLluZVZDEhAs/ONKdsq6QwBQI7uChQSjX8ACgB3e3gfT9YxNmUoh7V1Ai4FrDHoERchLeE4zCq4
xGNghowOFNAk1XNfGxLmdEnRujhEuaeGlYwkaCWeYCAN0wFAIGAaUQQ/6nmXT4GG5hgE51Joiv8c
JhZKPuDK0I2OqYOlyG6jN4qk+Hxl/Ww2oM1Hp8qajIesBywL1tobqtH8oEwTntej8oC6lH2jIf9w
9Tn+EeuQprCtPoGYoJk5MZc8t9Y2GxMDBFpNaAVBAfT8J5WTrmYjwbp785dZPSc88ZKSY9cnJ7DY
38cfrP+PMSGodmgDq6UFYyC4B3RJMcFvY9Wmo4TTz+suvHIjwRI6qXjZYJ/Fs5JXKFawBnldPUFa
Lg2R/qdRBHaWSdlXU2Ru6pRpTjM2/7Rj8XLd9kqUXSZMl4FrII5wWM+3NA8D2gKyjgBoh/ucd8cg
RwEO1Oj/mxn93Iyl5RDPtLFEoHVrPXOMjjuDbFBzJZif7eNybE7yrDafumJs0SlUQPOKWWBb98qW
+IZsNn/dDf98L8ENpxiFyqZEq4tPzZ2NrLHKt6SsXYWClLqQJI9rzgGmUMzpgscXqBXBWNjOtZ6O
WFTXNL1bYTjfASx6fCtyzL+pRv4ZpSC2L+o+flXrLpO8u9e2FGhGivE7DFUzW7COUfwoByMr4KBz
WTvxXLcPZttUkMGAGts8j53E3trWLppbmFEDt5wtchjObdBzI8FqqwwzO90baw5dsNP4bdRKjvfa
mwOzsP+aEvWl5gKs95GB+GaMZuBoZu9ORfhhtpab6MF70tV7wF5/TSV0Q1XZQ/WSotTUz44dOXdV
6IfNnC9PD/M+u0vv2w1zIv8h30C6ZOYOMK/JQ/Ozv60rx5RRUa2kA2emhVOS91ZlRUvzzJweNB00
gY9t86QnxwwFcRkZs8yW4D5pX2nz2MAWH4dj3llOHTeu0Td+H4cPcQ8yaL2XfNcLDzIIhokR0UxQ
96PbJOwsiYLBAG0MlOf0r9S2HSDZAlV56NiwLYrRux7WLpOP39agy4yWAnCAYueH9E3axJhPd0st
II6eQfoJIhF+WBXVtz6y4k3Rqvctn+07jPndxlSxoQqeSLiofseAs9ff8iswz61iVgHcFWKDLTBp
OPYB5uLH0hqQdvQZUV1M8hgvKIHrXgtnhpDwmOThTV1VNACfRgIxLg0kh3vbjuuXkSSgyW4V2/hB
ew7CBoXMnVMBondQqykP/WTGX3Ka1mpeChZpXhmUi1JG3k4+n63sVbdaEzI5hfaitobyVeVNtWWx
or+ZQVDt0nbKPAAE5mOIeteb0gVB6HBoajx0vB7Lv71rjAU9bS47gUwByjTnZ0uNbLWfNPDF9vrs
KUMAQNz3YI7+RyvCMQJ5QmaWKaxE5CaMnzvINCd/DUFYVrJECmDFUCkUEeFlnaHVwGCjMp18BsEN
5U6nOWEom1K6PDTnhpZzfHJzJixvMaYDQ6MeOobyi1e3jPhz7VQyPoeL6wxTBSi56JgX0qDfLvIo
KkhY2WxzDMwOvpmjtop+/XNf3OGoJIVnZxJwxUUAwskAOwO4I1QdQwZifT4ZMV6r93nqUh2EMrr9
kJu/2r70Eq2GoBnZjMXnf4gIgN3htgZAWPs/Ca2TrYx7yxg6G2/VbvIZfSTcy7v33H4J+x8de0Qp
2bBujeav2UmWdcJTgMbTwJUl0nQNqT6ZkK1P3SGEBp4WOEaT3Fu1IdnO1Xi36MBjOAQARsCWzh0l
btuuHgysrggGSGf9bCaHBTczc/joUsPX7UMPGqtSJvd56TVYHrBs2oLGAvPR8v9PNpUarR1YWZW6
Vvs6d89jeeAxWDadREHSs9OireQjLumoGFBBzgvxCUzCUPDynNvriq7MdF6nrtG+grVwJK6aeEHk
t4ljxx8kxXTMTrPuaCkxvASNa3aFcxjroO8eKNZJm3Yb2eNumGSsapdHnSyISrxslvFoW4TI1+3Q
6inUuBamurIB4mw3VZlrWtBPnP86RJ6bWnb55KslBbdsWsAU5a07cJSmzNRRs3Rz/WvJViTEex5P
1VyHMBOgJ1SOD2PywcCpEEyf8nfMWjzBK8mCZi4CiiFW8swuBAJ/aHHTkp3NnljMgNd7rIPnTq0B
zZCkF/qaP2A6FUVD1NoQOAU/1Cqlr2qCaAmh8Rm9GlY+6zO+nK9Uj03wBuI4xbjt+A/A2TO6I8lX
U96Fdulo8Zb2N6rxWSuVk5XP6bzLLS/KZSMDa1t/+vsEf7WqhiQmR+IBHcVYdXow3NuPpPnZRpIU
5xK3gQCHcAowNoTsEeKEwENq2mihiZ2ocUPl0TadHtLfCmdOmzxW1uSFGnFQZffTApE9/V4S8F67
afXLJIdkfMspdLFGV7UeRy5JOFdkgs9/muDmnV4Sc1w2ocpuIFuDzffxjK9jj7CXONtYsdcnu0Lx
Up55uS5x/iWDFiOGBVp5gso/KiJiSQT9Jrzg+yR1ZxRgCw4KPsMdZJ36tfB7amR5JZ4e5KZkOU9g
ZNC+ta1jtls725DwZTB3WXCvy+DYF4/O5VufrEnw+qqaTB5NMGcBhkAtxyB3I4FYmyWJT2veC3kv
DGdYyK4gpXy+rG5S4HIFoi1JeleN9/X8FELBytB+pDLi05W4gesS9GSoEOI6EYlP7QCCb5EBU1H8
jMk7J7Mh0FDccygJExeCUNcj4sr3OrMmfK8h1nmqgLHMhe79XEHRGNXBCC1JS3cy4zvE4DBmKNnL
FT88Myl8sxj0obkJvAWUhImvth36obeqzDFWPtiZESHczEMcB3UNIxzzE1V6QB6MbXUgB9pXkkxH
X/1iOE/glbExGiJyDmV5bKTGtOxh+hyN+wHkyTlx0SU3uW/kL1FsuGH/2aD+Yh2DeWeT2hsMyyHq
hkIvM9q3fFMHYLvo/HrQXTRToSONQp6bGE4R3g+ymb7VrTn5ucLWID52uR7h79dQFmE1xzDQ1q5+
Dgr1bVmKK9saIRur6dCxeclSggoIPa9R3iOyIazFiNpeBZERUNnkyDRfLx5a0JBPYOXTn5j5kWbh
tpRdQWvhFyN4//9D6SLTYKOmwaCq+DUM2wzJGX6LUo6ZqE7T76Ge6QTDR1ePW9N8yDFJN8qE0leC
FcyDos7CYxMNc2EzoLBImnFJTYPqYWQvYCoFDfphDCUX4Or5+mPmN6PfSQhW5kBhTQQzefMRgTmF
l7u8knFwrMUNsFXo9DfVHkhXzwNiiTJjg/EhBES676d/rP5FJ+5kHyr+s6CbSAYjWntNAEGExyDF
P0jthcytZ3M4DpqJt1INSdoQVe9Xu/DT4DAaszOyd4KSSosURxKrLrtxSHwxfYiSKsiPwAAnlKXs
TJnqoLBSN3Oat+5H5pOfxAs/CwCUnWgP+mb+GTrFe3tLbyaJ7ZXvCNNAKKPeDqXm33nOyXdMakyZ
Q1ICF8G8o9TL2m0/+n8d/W00hTBUuRRQQUwjfMXMLscqUnB9VhH4YjaWug2Jg+Fmx4w8xKK4kBRt
V47AqcHfldaTNVk6dELLMYDbGJhpgmjuHO1n4NFkuP+1vTtZ2G93OrHTq5xTI4MOK1U4emsoJo0O
6Cuv757MiH6+e3bZmXmOyO2GA3L7wCXsfZDpG64E6wVWwyjq+lBQEXFKiaXMGUngfxozjk3Rgdom
vmmHyC/A0sz7WNJ9XonXZ+aEuyFS8IRQVPhcqn8mFXQAwOGTKn5FDxR7KRP9kFkT3K82O/By5LCm
W16NnmCPilK9Ay2GqT8m3df1r7VyTS8dUPCxIvziUIulT0y+sqptoaZ2Ux6hqrWByvF2OtT7xqd7
5iqvkWvc82PuxHfK99oBkGgbHz0EHKfxueS1duk55z9F2GZVDay8syG/ZTcVHhuH1uidXAaRuTxr
MAKOHRQE2VLpEXJWE/PL3TxivTrQCkbnVdA2zuwnW9lf39jLqwB2lm6krmFgAywR58cgnnmhlhHs
aNpXAkUV7s3Vu57HUMF5zOzBDU3JBfcbNH3+kjm3KGwf3tWxFgSwSO6/Q7Pqo/Gf43207fyXX8yZ
P6KnX1njRy7oyyKnbB3Di44l0BLFM9/MPvFR2ttSSSS9PKfnP0lw5VQdCm3Kls0O/Drf9ezQtN8w
n5e3Ete5bEYtld5/txsIqPPtRge+HPLFjWfM3KLIGwRg124DfquRON5EDJpkZVYXn0Zo8adQo+EW
LePk5fo3v8SjCr9CcC510vgwWPgVg1vj1eCHLvPbn6nqPEweFNe9CMfmRtnJaL9Xt9nQkANg3tK8
0BgIalaTTEX1ua1uG0j4pPojtb+NplfVkki46tUnloQEJzNjtc6XOneCYU7WuEplOeo4OoUBkPt7
bzwa7V/fjfiwJxaFc0SNwJg0AosQyioGfwZd1DjeB+V/6EQthv7teohAFGMM83Fa+hGqDRiYa2qN
04NkELWAuvsKjCc1ehnZnSbjWVr/dv+aFVFaAVdjbuXL+jQvTplTKw8W83Pmq4PkRbYaXv8sUISA
a7y2mqyAJcXwzfR2mB+06UNyAJZjdhGDTmwIlz/orku7W4QrG7N3tMLPUMxu58ZnGHE3+9c+dpRp
36sSr1xZGSjilklWFLhQ3xJ8JA4J7ylGnN08PtraQwqO9L/POFA9PDEhBNfIIlY8TKhRJflDqz/U
/SuAtvN0r3eSML5Ssjy3JMTMEWSsKlqEeIh+JD8Mt4ZkjdO/cXfY8CO5czApYzjhjwNynvvmAAT4
15f6PZXUPy6nAJcuExCKGFBAtwB09+fhdKJ4r40dmsCa5pDOMbb0oP6oUid5K7bpTR6682H8GpuN
LkkeV07DmV0hvlQdipR2D7s0eEjV57gCEY1rIKDH0+7vXfXMlOA0Ro9WUGlhn2n61Sof1j+Y0ilK
qF90t1r1psW3PJBh+lZyjzOTghOlimFAjQKrQzlp0D5mdVuzYy7r9Sx/RTiDZ1YEB+qnpJknioUx
7XPqfxDFC9hTFT6l0S7QJTFldUVUB1Bg4RC8GNxUu6EJhwGVRgOFgh5duahxeXokneRrrZ7wEzvG
uT8m4PYiSQs7fL7XTS8oX3pZrrL8CXHb4PCIIEud3BQTtrylYaEH0AkM9MIp1C8iqzSvGwDHHaiW
wcUtPisJRXXAnlOsQSO+lejPs1lI8H2rJkwILKAzpaI7LOQfSaiZAxa9RKnPonyy+H/xYLBg/2tA
iO9hq+njnGepa2aPKprpenJvp0+hLJ1b+9ynZoS6Rh1XPW4qrCNs9nP+ZldOHEg8ai3SnJoQPCrk
DQ/HBCuhmKmJvrHCpwoKcGBHSStJNF39Kha48SB6AUFKka+ZJsagNSr6a2Z0NICbb0DKej2YySwI
i0mQrBTF0lVucSWgDlTKpHFXP8jJEoT7APOSqOExwACU8DUyXsg0uvEg+SKrNqBFoYI7EUU/sTXI
gzmvkhEt+GK8VxSPFkeSfV3fp5X0Fez7f0wI10ta8ybBMG/qltNdS50OzM2QJS1vK2XXlZWX20zy
YdZisQ6uIgAPf8/dCfsGdMMC7UbVMZw2ldV4oApw0slTrCPiczXIYHGrTn1iTlhfC0lJe1hKubQ+
Dtoust9s4k31rkz+Q8Z1ui7h8hx6WvXRDEPd+N2Kt1X03TQkif/qWtDEWrDpS6dYuMZoxTLAqlGQ
J+XLUGKkYG9wLy2e41iScUkMiTjGqhu6LKsQ+DHR3mcvyFoBn+yBy7Jur3vfqoP/WZE4E8YhQtdq
ALy5VviOkX2nriMfig/XjazdyBCaAyEcyHcQqQWPU0sdPN394uLEMRh3auqp3VsggwqvRpwTM4Kn
YSo81kIOM7r6qCgfleJdX8bagx7DMQurGAVyBYn9+Y1fxFacBwtQoJozv1LCGxonHon0nRYON+pw
N+Y5sCR6Xjk5ayS0mystEVQJICqBOvMCghNVQeKcQD6qnRGK7rSbbIuSr6cuggXmloxO4ANJNkpM
XioKIeM+NblEkpPaLCJFV8UNTOrbfB89veR73jjaO3Mrr/xC9WAb3mmP2nfiKl6tOMrn9e1e8xpM
v4FSCyB2/CvsdksyRuYch22k9+Acdcx4NyjAfO2vm1k7AcBhLPkDKrOYgjpfZNj2ZG4oTkChbfXg
n366n2xZ/XmlKYKd/GPkgtwmm7oqs2Gkw7xYwT2d3gb2N8PeMtPV0M/Nn2K2bVLJ4V47EKdWhdSL
TwRN28Vqk99EbeGUxvv1vVv9RCDYwzcC1RHwM+d7V+v9XM4lDkQ7KlbnGnbcbMkU6JVb2YnVutDY
YJnkFC5/U8yJCZCTaLtTsOGJmctIZnBVWbAZtBBbdAw6xJjyKpUKapYt3ZoDplnLpoxulTZAbW/K
tO31Ra86zJ9Fi9URNJAbkPgsUaD4kdn7in7rus11E+uR5sSG8OWqoQ+gAgQbmrUPGw1jFSbAJw9p
+zCjRNwEHsYAVd2/bnXt0iGIbGgUWng8ibjKNFUo6VIYNZBKpcSvcOgCljpK+qbLRKtWPWfpEKLC
jyq/qF6jZqTrGevQMqsjb45znystJDRSHXmiKeMTWf1iJ8aWH3MSx+YiT4Ox6nGblg+T4bXDa0Il
X2x170AThBACAKV9oRnBQzvN0wEfDHMjVaI4Nv2Bh7VrWpAHCU3Jhbp6Bv5YY0JlubKqFhgYLGiK
jOeQfpvrD87mxyxXb9QclNZl4uSGDGS4fh2cWBWcss5pZaQz1jjfq6HLn3KMrqD8csf8+S5yoz1/
YVu66Qdv8EI/uCv2spfeajw7+QH6+XdMeaXoXMMPyACdW9LWXlb5XOkiI1CfmBAuHVtRM2WMsbPj
RtuYz+FLCFkXzzhU2/IG5I5z6NoHl39TP2qHefV/ciITxPPoGqioMJ+vL8vKmGAWFwcw/iKz4syD
Q0yH5a+mDE6/7q5/LAk7idbhCHFKWOrUQ4N6KAbtSPTY9+gtf/sPQQWMx2hsQesEVYbzNUFSnpPW
GlH5AXoDjDB15fb0BQDfPqglp2LtmP+G94LAUgMga/n/J8fcSugUkWzxT7P3k3LwKwyk6frb9QVd
SmEhKzo1I0STKFTiQq9hRtkFt8UPpXHGJ6P2k+PgmQ+AJGYyhNTyB8UbD+NfIHZHAWVB2Z+vq1DN
HAK6E97q9o+YfI0AhlbBfWNJCjVrPmFgHP/3oA3Y4wXv65pu4HWIL8WVY8f3qn6XDjc6GDCs75Id
XP7SxYJOLAnep2Zm0YXgokA1sNzONbuJWwCNSE48ppedp/WGkxbVVmeJBw2Lz9L8uP4DVjcUK4RC
CSpfiJTnG9rVdJ5btmxoPTgMGiO88lvEav513c6qQ57YEfJnqigp0BMqdpTexOaNEW+URpINXQ6d
Ld54YkM4X5k2zUOjIUdXH61HbQ9tX/2x+QfVnHZnPbe2p7wG3JndyEP1wr++vLVb6MS0SA+WjFZJ
wgjbOPbvE8NcybiLxwnKX18TOp36dKeS3XWLqx8O0+B4BjGot4guatNJB8c8NjRD1xTkoJb2BSJk
DjWF63ZWjwLaNhQoQWCZRC7IbIo6PTbhoMm8A9yhjF6UwW/Ke1NWF19d0EJ+hPUghRYjftrxpuCY
sHZZquyt+ouy/hfkAVy1riSnW2ZJOHN1GkQQ34SlQX9kdGNk72TRXuaJxClWb1CQQv67JOEGRaUH
8MtAw5Iqejv3hUOs2u3z+LVsjKc66Y6RivHr8EUv3/IofMCkj6NEsz/QbwbqD6Az8Gcrcu0q3ht9
uL/+XWWbsCQYJzdEl5qVZVT4bVrlNcwvjVs1xNP16bqV5VhfhDcLYy1IOSGfJFa8ecUGXeuBgKPj
97T76nt3jvdqdZhAlvl53dRqUwxtsX9tCZ81zHAP4u2MJ56ff+CZDrmiTeNSj7ce0jEPaF0INBc/
O8kBWcvEFiUZlCMICLzEiS9jirWBJssBGe8L7b7B2PL1ha1+qRMDwpdKiFJOSQUDlZV6MTlOrZdW
ZNP/l6r+6UKEnMHWiz6zOtgxo+9RNjsmChrJz+trWY0mJ2tZ1nridYqh8CldbEwgHY6Tj7HkbqKF
EIJ5ojIwxOq+YVzMAG8GaEnE6cKB96gzTLBVl04IU42jqu4oa26veviJFeFiC+tmQDMJkT/EkbVi
vw0cYDw79YEGG0Mmn7J6zZwYE244KEYMROtgDDpdAZDPDcDXG6a9hNxt6l0lU9+V7KBYqsnxBNDN
6Xdy8NEV2xFVLvLCVe+6T1wcIJRCl1IiupTLxJY40WyNfTEWxMhdMza3ykw3ZfTX5dDFBCgG0AFd
G2vqrSyZbNSy3GHm+0qnmAqXZR8Xe7WYAGOghTboUtgVY303VWwGthKKutlOryCoNh7rCMJOYSC5
VtYsLbkGQPsLH+/FfhVxmugApWDWYkCbh3sFO5jFI5fVQFbtELzgYQJSN2LHlabUaHCy8F0y9UYD
C2JV7ZoRpEixqUiWdPmQwO6hjIwHJwb3FgDxeVzQFVIaIaQEMeZ1FwyvowkJ2nCnpQnSm3uleLW6
m848ZP1rKGNevDi/gmXh/Pa5Xkfhor2sgqWzutXyva4prknu7PBVm3fXXf2y+Alr4JswUDcn+qWu
RGyEPJvUAqIpQMYahf409S+sL33Oi00Zt05LhltVTY5UoYdGC75dN7+2VtO2oc2xIEkhvXO+y+Cx
MrtqzEFBp7O3CURNekE2LKbg6sUrPtJvWm5IDvf6iqHvC41BQLCh5X1uUxknEgYcKx4T82XUVXDr
aN6otcCoWfxoaYMzJeyglsQ1g8/MsGSetRZdLOw1YMjA310Iz5Mg1Oy+xWkpmiMtnbbZ06FxKzo5
6JBS5lO2ZcEmJR7eqqOJIW3ZJ7/AXOGTY7ZxGW9Euwd8g+cbULMoaDq8WyE1tNeyDlpkYDhRvkLE
BkvZpdPeCG7HQZKUrH1phs3GZD1mCVHGPDc6RzWvQgpxYMxCxMekBbvRaLblLZp2z3MX3YHh/UcP
Jc2/zayxVobpWwPlDUBORPS/Ruo8jfQWbFEV2ltd7tjWdB+Ng6NqXAJtucgkIIKF2AQ5BhRTGPTF
z1cYlEat2gWUCcGVxJpuC152yFc0DmvrvQ105/WTc1mFXswBacVgCsw4v6GlJ4lLB26oLlnGbmld
P4+G4VA9cws18TVabYfmoQchbd8FG67JmsYrYfjMsvAplcKKoUQCy03wMCCDbfMaZWi+weyz7Kwu
5/8sW/+9SFxeBqpUcFdhT5VpxvxPhvjQzuRgRLFjl8UxVMBAhadIkhkYtQ03BX2arfAG0ozbBmyS
1/d5dbHLzOIygbwI1J9/1XyOKsyIY7Gz8r01bxtUlMr2qYlljIUr5wMjkRZa18ujRBfrYx3NggZn
EsrgWneoae8DdIR5Eu2Xkrc7JRv3qJJvry/tsjyx7C5mctCsAd8FqI7O12aUtp1TBTaTaG8Wu8g8
aHxbpztD9XO6C2cvs99N5ZizjR6/KujntMPOtO87We92de2U4UG25MW22OXrCBtDBQL2bhx6WbI1
yItt3tI6cJPwhqXm5vqyV7/oH2tiDtmPUxXFkAt186J3W/W9akJvHDHILgt5awEBMmHYX/RRUBgR
4mwAioih62booautWyqRG7PuKdfKm5AkTyOrH6+vay1lWfRXMZmHJhtmCAR74O5UI0iDQ5aModCj
lU7ZbJJOdYzyNs/cuPSD6CnI3yDN7QKbfN34yqV2Zlu4yJN+0NQ6g/aalnN3DuKjFrYSd13OuhgL
0ItibGHlgpS9sLy+KcuQBlAOQyvMpxDqNNUJWWAkKUNc0vDhVJi4nEH2Bwk2JhbFzc4we6NFHbep
WbGNFmbhGUzAjxnlzIMEeLoFy8FtbFswjimNZsIMVsgnJIbcfFVw2ez7IpskkXDFl/BhVfyHqiii
vXBUMSZoZJMNXeIiaTrLBWVXcKRhMueoyqbI7W3o796YShDLmE4vHni4rC2GFE0FHslCxe08RlhR
AiV79M3cmvt6fTdYlaeD7M0GZ2xKf2SN1/ayD7AS9M9MCh866nI2LCrMrk1HrypfWQ0K3zHzDSV5
wNQvpnnb0EFmMzqprm5TxtwhkMk4XNIfLF6w/KuZTIVMlHDzZBOStLjDYapJBP1MdHlBcFmZnz1p
bww1c8F3uSHGDxZZaIrWW6OrAX3Od1H2UFNrl5itA21bJ7aim4Ba21BXnBHs8NcP3bqrQszXIHji
gSBG8Iq+6WI+MZy6vKfI5g5d8hHjtU+8oOGvsVHujehDazDTaQ0vOmhA4rh2alXGZbR2MHEcF5YY
tFfRtzp3ERwAcD/NSHwiorRuZGjjrjaz3CVNLYF4rVvCOxN8y3iW/07tT3IeDXNeaafhFMSGvqNa
uGt6yGultiTSrN0Q4IY0l4lOhpfJciZOzIwqUWKzBt0gDdHybnZR8hlBXtrIZN9vxdOBLsQr0wBf
EoO5c0M5qCbjdiHZL6og0P0wUrONqdYtEjcFww90st+1TtN2GShGjo3daEdq1dqNkZfo7mqMS26Q
lXUvTLkYlAUAEf8sQehk3XiL9TUYB3M3jaaPKAXYTKlvW0Xd00bGBLGavoKdAfe9iTkMWyQ7Bbc1
hggCIG6a2umjY1B8dsqX3vq28WHqW/TpgXq8flouW+Q40qcml+WfLC+Ku6K3E5icXM2r31EQefoJ
QQO8bZ3uBhwnzsMh/AfEda7tZRL448rOnpkWdnYKy7phkK1w4/xbpWIsNHXq6X4gMnX0lWvizM6S
aZ0sMcgCFYLasKPo6UapFDdho6uMzb5DQ54ooWRL1xK30x0VDsqADtMYDdjRtP2Y69GZy+chelIV
rwgAiZcxLmBgFz9fTAHwmkMDGSg7hGYh3s1xFts5QeqGyprduVk9jvW2qYAQ8xEZrEPd6hXxORjB
N1PW1m9qWesPiskmcoBIGcYYh1IbN1ZCMHHeof7GN8Y8TY/6VGCGi8yEpA8IsoATDLlh76IgGX8k
0NHCcNfEiR/OHNGeU57cNBVrB0+vIcHnVFZfhP5oKvUhVQH9gV5A75JcDxQ361Ttk7Vqs9ObIZk8
NWMKRHDDOLfdZgzonalUseloGi0fCDfUl0rX0g9TzajqKhqd8XhsVK66RqQFuhMWbbzvsoHgOTSh
/arZYY3fQLu73g6ARUhVhf/QIDPtgUqsfiYVwcwdsG2D38Wt+h0gPoQ0Q42swmszHlobM6z0Ax+K
MXPacoFOZs1ghtsmU7J9ifACAS8tNTyMh6g7VumYbGvTTp9BijQCeRSPeYUIrE79YUhC1rkVj+kn
9E+WWrrNvhJeavuMsGiL4tPksTQILUgUaiCda6ce+1Zgkx3exP+PtO/qkRxXmv1FAiRRoqRXmTLd
1d5Ovwhj5T0p9+tvqIGzXcXSLWLmW5wFDrBARyVFJpNpIqbUbyzOwfjFaIimB6P43dQTv6GzU3We
lqUh3yQhjzkaYFPzT+GE7LuWgGLby6Ku/YkRoPKpSqo5dM1mghydrTh/chPL+2hVVnTbaiMqLcjy
V8QdwIhosLkJ+hZMLbjTcHUOIHXqy1Afvbhm+4LxFOLZQ7lH/lTfq2y0vzdjDbJBvYyLatN22GFK
O5LyyjQnUtyUZmUHutInkd/mvLwmVR/eqHqttLuphGi0n+mqclNw7F13gjrxu95O0GQLQeWNYa1p
bhp/sEyneqjHNL6m7UQMD+1lzeyWY9OgZbWvOjMYszjapFCpvlXMWXsy2jGZ3abp58LVSaVr97XZ
l3XAB41HaK5ryWEc9C4geFv96J0J3JCUliaaDHVaeJf96uq7A7lyh+AxiU0kcma1LcPuKWrcyirF
MMw2bm704VuW3EKPqkx3pPrTzv5EDtSW8Z2tQeOxjNQhVGrQ8yveWFXPnKbLEACxxDx0fX9rRr8y
sB2bWb3VATcN/abSh+sGpDUdyiHMkI2Hr7hAMEZijBYzTagRi+q/paLORYwQ2eOK5ure1jzwwcCp
VKGzLdOdXvHuCz84RYilq+dMq5qSm53GFGQuuUvpbV1QL+l2U/gcElmRfc0s5MxUcKwuXYdiMque
BrjNJoKCTGcgSwrtxytNHcF9jiZ+EI3Di3B/jrQMciGcDoMkMFq5Lk8CEeEayxVMbykUgUgzNju7
MX0FCwxqZC8ikl7+FTuNZaQCGX4wDoE8//TCJCN6I+wJ1KxpXwYhCEZ9XamelHEIUqha2iBtGEcZ
e8fKW/kEU4hDrChFH1kKzJwPbtkSBOxPl4/kSpwMLl5E5HgWoF9UHIUIaycxuqlD6QdEy0aJPsCx
dUNb0iq0unZfKOLTsIxT3s8DL72ZO7hUldckc26TknqKlW+syNj2kbL9a8NA+4+BHBw2EMWLn4uR
qUvmAdsSEkdep0J1Lgz3eaL9fbgGolQHfKnIBIAlQNgVDBUIu44h75FqLIBqIJh0EVE9g4Xhsjlr
r0x0E+LZhCOGwE30HhMda1JH0MEucYjemzGzkIOf5tL0WJ8rtQtuAPyKOM2m2aWDEVJ3QhDyEfa8
b9w8irJDGWnWddz1EI2LKDo7wzq6jpNBCTQj75Gr7GgW+hkbqvsxp3bj6m2PaevLZqzlCI62m5h4
qlit0TkDDRbmVGiOOvMffdwnXTDn93HxRPvfl+FWvcPRvluixKMgN2WJDu4CwMUhVIR2mMSb21dD
xqqyekqPUMgpSmIixU2W3d1aSKcNKbI8WSwj2Fl7BmGfIbeiozcZDmj5FUe2OH0C5WsOmZKaIr0a
z+iyBqPi/BGTEno8H0Ph6blfGJokcF9xECewwgbPurLQ2xSwi7pbXTyTadrmXAKytoIqmh0MjLCC
uVZ84rGcdBOkNxfxCJBPk/gui2TD7zIIwZVqVYu7MgJEUWQ4G2H8oLPk75MOcDQaquhoGFpKdqef
qG1UNHN3GMO01fqx7JTvUZhvirCWPL7XDtExjLCreZK3lNmAWUax8ruKQcs5uQHdae4EpH8rqMSV
rgQTMAsmoZl04X4UtkDRoNxSmEjjsSn2q4rdpbMVsNG40lkIWuhpc/nQrsLZ+JsWkohoRxDg0pk2
lGt4mYYoT6ElMkC3l6/XLQrM8U0tI9NZu5ogS/cfmrAvmn4clXQCWqvcoQUTjca/uuyGmZsYJe1S
5sbXPh16mikaqEEce0aVamSJPsfDDDT627ACx9qOw588fXaG0G/4rxEzo3+/mCZKUkiGgywIOf3T
LWmQEYVG6KGC9nAMzCoEAVhujJDASb0ptiaPU/7jMuKKw0B6D68zB0VURPrC5yvisXIqq0bRuopc
baR3UWRudbz7/sEyPHwW8mmELlSk7bSnyUpw1kqw7kFT/LpDH7ozBnGLZ49sZGJtRx5ltsUgiYRI
/c45gkyrfa9U1a2Sl4liFDrcTbIC1xrU8QW5uLEjL1+h5qQNDu4SA2Su+rjT+K/WeDCTn9QMLn+n
1buRgOldXWoXIDs7ReIpZ5ZW4W4EqwPeYwwTkDsKGuPw9TLO2gFDw8h/OIJFaedwFMJhEVliPZ79
tGsVZLXglM+db2ZoXNWZTHRBBilsQascIGs5A7JgyJ6Ffhw/dlPkoaUgM3/G6GW9bOH6Si7U0yCr
BYXK8k2PvtkUdXauW8vLIFLcvL+tMXzdJw9mJkufr24OtGFQircziN6FwzyH/aKyBKAufzOLGyUH
pXPqgdCnQdLhsk2rS3gEpZ/aVCJvY40EUJNyUDPd1Qse5PlVhAd0lh1MWU177XbGU/U/y4TNSBIC
RbJ2WUK12UA28xpkV7vLFmkyk4SNWICpKzH4snrTR0kfJ82r4tG1pyuWXrXzJhs8Com3esfS3SIo
RZOXwXmk7H6imdspz5JfsyygkKA0ji0W9miq86pSDfyatgfF5jUqia7l8E+ik5peO/Bmurppuuu4
DHi8kYAvG+UMHOM1KDkv3MpU2EgKbbLI7kD+Gtr6t4wgHdEMtwrYHWwt205O5WJg1x/bjxJN7HBz
hexTrOIjZQAeEZQQ7DNyUdRjh0QBHSvHYCQhPaip8kXcT6W9axRkpxix2xfhd4O274Yqeciv1cKW
EXaM9y1TI7pYG6ows0hzG9b3w9sA7vVQb/0J+lAID19DR98jFxjUY4atMQaRmb0jxReElB0g+SGr
y625juOfIhwzMzTJmDMsROm4dRQHqvMbQY7aRP+y4sdAwgFjdgHKwAFAjYUcfPZK7K2u1m5XPdOe
+wqGHfEETJFbjmWFhrWHC5YbLWQYfsLzVezFREtD1jcOlhuiSi6p0a7yi6gP0DNKRzPI0rt4ui3+
of/zBHPxBUcueTZwsjjUcbwG2d4m0JOJ5D5NiwFNK8n4rXfq4fHymVrzzV9WnvcczC3PMd0Fhzly
KHA0uLmtmzJ5Khw0oc6yCtV5Q84yL4QYC62JSGYi4Do10KgnMsdkmRcqrq1N/64GkQsprAqZ4/vS
7e7NLX3i/vfJtb3Ldi5+6cR1nAKLqRytrjJeVgDuFHs7a5nfUHYTMmt/GebsQhBgBA9lJmA0ClPA
xLwBP3rp6m+XAc63pYAgHL2GkCIzOBBm/Y+B3pem3Q3Oq2E86s1bDBZWRbuCuLEE9GyXCKDCMRzj
HkpyGUDNGlM0YJjAFKCfJbGLIrZPrF8cioJx+cgpJh+db2MSewp/g5b1cw8ppiZFm4AxvFz+TWcu
SPhJwrWocDUy6wg/CYlGjDs/1TWo0B9bWT5u7YNCKAOcuijGQ/9J2LBFzYq+Yqj4MN1Ppt4r5lmy
M89T/LDkCEJs1yrNJLIrDHB70W0WjC6o3cJN8jJv+Sb7hTgXT57LKycFFDYprSKU3BY63fTA/5T7
8KpHF7KLBOr8R3V1VI0l9/bapzo2UNiyTpTRtkhsrGH/Nqr+aD1o1rv51yl1YRmFPRqm2A6kgVVT
/nu0YUfmsvGDOX8ur96aI8H9v/RPmVAtEj0YHaouBSMhSomgfMCgo2ls5lRGWXP23l5s+QIRvZWt
12qMuifmj1DWKaInp/Gd9MFu3S697qrUr/tOsinOokwBUdgTqh45UHwCIm02RuRxHWdcd6fyMPzK
Shn9l2QNLWFD2A7v0TkIMKV6zrg/9i/k2+WvtMY7i+QBqlb4SGgAFwvpjClGO3FUfM22e7agKrMb
J31jNfO7U2nQQhzsYTt27eQnUa9f2TR/H6oGxCFp4CQ/TUwKmMWwIePMJIn3NU8K5Us0+FEVF6H4
FnJ0bsRqhdF3u1fAkpBAUy9Eb/H3lLrMkrjttWU+xhKWuY0qVSnQQOTVzeCC29Kb25/GIGkKXzvc
xyDCscMoVmRPHCDlBArHSPMrPCULaIXP/0QXCB4b3Vo0oNC0tth7FB1h3MyOu2jE1af5JgLduPx+
edesfpwjgMXWIwA1RQOkVQAg0sBVDKECwhM37F8rI9BKWW/U2s0CiUfLti1UH1FiPQXjtjGpyWgs
5G4f9fCzGTaXjVn7+sd/XzCmiblhRSHBJCxoIyLS+bH1zEZZbXxtyY5Rlv9+tGQl2oLDAromXpXu
e3MbqoGh9WicxGTt0z/YAxE81PFxG4Pw5xQpH4rKtheFBbSjek23IWj91y2J31j9KF8gn9HXsTlm
2OudCpAQShi2tUUZU+Jo186LBUZqomMrg01LMKNswQA+primSLObO88p0QXxmP4Ls+YRii00tZao
GWiDDjv0aFNof0aIY17+GuevUVwY6NqA9BBeR9ACEOzg3IR/mYBAQQlUGnvMNFOOwZNtpvp2uK/b
N5zQjG1R/AOzq29iuvXyL1hfyP9+ABVMTBUlbdGtsdA4xB5U6EP6UnXvo6xZd/UYfdkp5hwiNdEq
rYOdmoY8A+6G/MmRhS6rhwg5YUwPoVMIczynWzucSKf3KQbDS/3VbJ/MZK+W+6oLUhlnwtotjxLc
f0CiT9CrKUpjjOGDvUAfbobhZVJ2Bntvi50h41jSl+tFfHIdgwmuwagc3qKpCmEfd+eN9QQ9YndK
XWSg7w/u29vsucEhCKi7IzJ+mdVTfGSm8IweqrTMJwvIKbq4Zoy21InkGl/lpD42Ttj+eJKnTjQC
gtzxwu8eFU+5VbxmG91YQeM3+9oLXKRhnga/fDEOkS97z66+pI9+gLj9S7ul8axgz9gf2lN0W71C
QZe56dNv5aO71x6uuI9O6BvZbJ9kA4mnodJHtF3YQNWL2O0ycE0dbH5omG9kHzmVZLzWwOxFK3NJ
eIHUQQgt5sgxcr444zGrNomue9wy93xud53mQB5wdFlbS0gHV92ajbQ/Wp0W1SJxdpKwMEnCHKFp
lXghUV1wWRH0xzPlLmz2pu0m4W/Eym7a3Gb6wcp8Jp1ZWvyWeGyOf8GyuY+uIMVuey3p8Qui6lYf
0YPkm8Omzm/iCNrd2yh9DPHgvexKV5MKy7w+0vOoAqPCd4oJklTGEu7gUQNVisEAw9V9Ut8r7XVM
Ow8yqWhlzFwogElglz8rmoqxXNweEExCiVbwELltl0VJAeuURPlVZ3MHChdnuIY8fLEvu4XrHPTQ
W+T+Rs9KU4IHiT7gkWrPKn4Z6PZ6PvwLj+tCQoRJFBSX0HJ3uhQ8naus1SPMP7SPHXnL0b2UoNf3
suVrd9cxyOI6j76xXs4TK8K48AwlsOMrat8hXMJo+WWUNTd4jCJ81XyarV5RYQreGa7VoA1LRhkt
s0PYq6GqFWqpAcHMHoYCbAXAMBw3lhGjrV2QDuTQUXlYDqYYbGS2WjV1mxaeErWvqeXct5pyS+h4
bVO+7XS2u7xwa3e+oy3MIstY29l4RAO6h9KZF7krtXJL9t7Yf2rQr10GWf06XyBiqDmCusgYHKhC
2R33WgM90LJQ87x0hBgN9XN0OEK3C6sn7OUqGsKoDGFHnLhN4RZ/lLvkeryuN+U1HjfJwQoGXBVz
QG/jK3N/2bzPcsTZ4dah7Gyi1o2mEuGG1JAosZsOe6OKvd5xcUEdsptmeMr2mZ9uwY12GW91i3yd
WzFRZ2ZQJ45YUiD9A6G16CeHTG3m/Crre6nky+r2+IISE3aaMdlDksCyMcr9JJ0PyRj7+jhIJrtX
N8jXphdv+KxIUnMOYVFv8u2ojQ8zrr/Li7ZqySIxqH32horD41QLzT4qANHVPwlE8bI4GKJvlzHO
p1KW2XSkCDDTABJzaKafOruC5i2apKAIPXjzxjkYXnQV/W538Vv0UP9A4pE8giRA/wXN14UrDA0Y
5T57u/wbVuw8+QlCQMhpF5mNUhee2k2hgTYqVb23wBdr+UaJ8fngMtpagtXWTHshpYWALvreTi1W
SR6S3oDFBlriUwWXl3kIQRrJLRADevWMGh1fqDbuScs2mFyQHIWVuOkEXrhd1F5PM5q1+KrGRgEl
DnTUe0wnNB5R71RFEgmvxQ4naMIt00FBJ8sSoBHyyJBumNFQCtkLK37lBBc7EnCHkP3D1XYCKlw8
5uQYBkZh0EFW39XRgCBf9rxce76cQCx76uiOjohdFUoOuxTlITQ3nR2QOPIN9cYM37NlCEZx21+k
UDC0gLm2N/QKLxTpyOp4Ftiik+uB/lSjb1PzbPcyOpr1NacmujbQsbS0y5/+Nog/FU0y4rfx+rWA
RHf/3Zw3Q21vi/bZmH1sPogFSPWgVk6RjbOMSshC6nXGt0MSs8pjG4s+Xam/jW8NhAJ2jW962bPp
8Wtt3wQYoJHauuLY8YxXkW1A4xncofAd4lRhpaLj7I6bKdC/hx96MEO+DZMq0e/ylm6KOwc7e58+
yK7PVXNN8K2DYwjJfvH2VCcjbDQIRHnh6KbklWIkmm0ue4pV2/C0AYMHUpqW2FCQKyoZMeeFk6qT
rTX+xEwb2nK8sdyO6fYy1Eqo9qnB+j8o4cQ0IDe2aQWoWPNzBQz4O6fcTpbEoJU76wRF+FhQCV3m
VYBiZ9tRv+tsWefB6kc5WrHFzKNTOaRmpdcJAFLdo9FL0m9iWTvsWuSy8CKhALNw8Z5V/uO4Vdqk
h9aKlagB2szQXhIU2Q+0mSfagUATKduAcgU6aLKyz9q5PkEW7imF5BB+J4vKS/PAURYvQKH3A8lB
FOIx9NaiSCdLb61CojdWRwvY0v4ovsE0Jw1z0qNQgixN3j1X0AfkChJ3Lpu4m4I8R5nwfvAvb8aV
r7g05P4HKtqp2umULSTm5Xxf0XtV+0PHn5chVi7BEwgh/GzDaCbNCIjI9tTJbS2X7iMMwk625Lb9
5GsVAt1jJLFY1/XMBDcEkEg9PJu8uUrDhekoBS38hIUkPiN/2vydak94TTT0UIwxKGzA92e7apa6
thnvk55inrP1I/qih6pX6D8TqPqBvNXtzfJ+HMy7FKKclxdoxSGc/GwxSEn6WDM7/Owe+Qy92gza
qwOe1jK4DLP6HSClDS5TB/QKYm4zMuKwxqQO0vZ0Nl4Txyk+ImxD6NUbJMYzxIRnZyUFfZCKGcu/
f2SZkH/EGQYf1DLvLuyCIW8KaGAmYIrMnyr1uswl1p1vZPx9C5cTIEyw6S3//cgdFT2I88IUf79D
oRbjZGgEzDaO+n55DVdYTQEDwmBkSlCnA9YpzNLwYVYmxL7y5BHD80O2Ucl2jHwaRaDjvzNnv1n6
8A7Ma55Nw2Wep7tmvZllrnHNXIoJSoQdIOk/I2lmca2lkw5zm+p3ldEDm5TtxHXJ2NVKbhPdvfgH
M2sUhTExy8jyUmty1iAJN7nms7rtffW1uAoP1o3Zesy1bopfaJK9zq9ksqGffBKnZxnIYAhAczEI
eFE5Pl3oWVW5UqtwwAOlc+wqeF7/0UBzeo3B1j5z1ZyBQ5w1c+8lFekeqjGHyttcaC3xtSSp7jHS
jBg7yrsEynlOR30C5o5g6NoezNyUF6WLufUIY5pNFj+HFu+eh7nCtyNqZu/0MJXdx8vGOLMH3YIg
y0E+Ew3np/Y0vMipkbaotBsRcjO1hXZYJ9c8S7Ftt9GLw9TmCNFziIkhzpLRqJ5PfyFwQ7M73kIo
eJ3Tr2thDn7rFoc/3esf4Xfi1gcFOWrHM/YQkXjHjDS6lzAi6F4Vd8YtuAkk4ci5jzvB/7z8jo6n
ooGESHWAX+V/InodJts+RAuyJLRaPRVfVoqNmRjF7VNzUTGyu8cMU+stZJS1l8suYPlQ4odEgz0o
7UBbsYhknH5I3kHcpCY9MrTIaOjcvIkdsqXhjCu6cm0llFzQ53EcOJQxGmiDhsDGvIf4qGuIEmkc
JkF2wXNa3dXj75cNWkVAvhlRFl2uBdFzhhWYgOIlBLDoxjEwR9JK9GdWl+wIQQgVpwYdJnUGhLF6
6EOwpz2p6bWTgXJANo16fsdhtZxFOhvZLnAZCO6Zh30L9cIB23y+BQ252uzCOCgH1wTNo5Theln6
s53wBXamvoHIpi0XGYq28Qv9Zpi2RRPYYMWLdtTYjMSvursiwdzozsZ4+uWPtqKNfmKpIwQNoVIs
0zoAb267B3V0lRfHm4Jh+yu/Mf0bsBbFvrV903ZutK9dDUT64CJxSw/cPUEBRmDJz1k7eEfr7uin
hwIDeej4WtZdbQ4tKprOLpL1nK850GMI4SDUsROG2qI6wnOfj3sdLY+zPzBUFjeK7XVS6srVYwGu
AZDyosEcQ7OnJo1llhkluki9qN507F6d3/V0Z3d3E6Q/2G+b7HPjo1bA4FlmXqV+78y/Tjri0CPB
blpg1saDQDiWYUOjlBPYW0DLGuJNbq9LvOWahZiRQwMwOFHB9SUgqHNdZzpdWmQJ5LyKG1C6SbbF
Sv4NRqCMBaYf6OEQ8Ty2jaI2YQai/sFEW8B1MT1qzk7JbiIWVNSPnMxtOjS64X+S8uGaIzgCFs9m
ZvUR63sAg1zNUbYa+ZGyW2166eorjfmXz+La5j/GEnZKOsEV1YuRNYhsu+l7PetXSpxIUGQWiUes
KXM6LSISMSEune/y8hovkZD+UNkOjc4SNJlNwmnjaNvrMnWxCb1X1kfHrtLh2+VlW7sVoBWmLtKj
GNMUXwR1bbZtwyD9ZIcGWlba5HfSg7tsqOYpiMdoDqAJLhuAWlvEJU2HAiu63kHtJRxqJSaJszTi
FdkTYyBc9hT1pdLcyQGxzPNl+1aWEBTV4DvG2ATa+R3hLjJ4r1UKBRZzkPjVDfpcMzpvciuZJMds
xTUuY/2oMOJht1BMnFoVqSEevpDw9ZIycbUpuY2qe4go3CpafVWT21glG9tEeHzZvpWiFtgfv2DP
qi8jX0h/4T+S0dlBWwvjk5YfJa9k0neKQq+6+rmN4us+7nyEFaBrMXBFdYabziVaLF+MNN4Z3PAM
7eflH0ZWvjJ+GLYVyNsQ0IgNfW2U9pVVYvPaFYRWFB5lV7FZgYwud5L0Fe/6+Zvt5M4+IXzYpcaU
+S1niH5rHczMEQO7TzNn8VvZ1uo92HrS0FcHZua7sMu44VbDyK7KkYyJi7Yr4lt6XP/iaR+BpQns
qb/yMjV+x2GbbDpjnEZ3SKj+w+pbc18OU3Y9RTYfUWBp50futBo2hZp9C7sGullt3G3QZ9wVB6Xk
zk2m9tVfN3IgKjINkAaDwAavRmH/R2A86oulh8qalGSr0FkPaOPs67ptMUaFLNdk2yG4g4z+728z
0wF7IPjX0MsBBtjTLTrasYWJSlTqWP0cImGfSCOileN2giB44QGZ8iktUMlXmtpFepDyq1BG1LDi
stBxjK4tvIg/0xinVoAWE6HCgOo30w7q6PP+W29tSLafhtfLW/jzQwixJZDgF3E7owHi82F+9F7i
JLWiKURNmnvjT+bXfuFaGzDIufpTsp+9+mH0Oln9yMCvv4S5HKsjTLvUWU8jFKnHjfEnux4C25+3
1SG/bfbMizbmXhY1rvitEyMFv5WbrKVojEDUuI0ei5fkkO3HoPbUx8uLueIOjmE+y6JHdpl1EtMB
A4Jev7E2SOZ2GxPm9N/+byjC/kvLeNJIs6zez9mPHsIDpNoVn+wvo0iW7LNWdmSLHekhywegpIdw
W3nxW+f3QbKxJL3kK8lo82TNxPtfM1iUjsAxHrRNv2PXbQC/8J5vh4fLBq0e26+N/tned2TQrFug
HCEAoupuDv2o3Yf6y2WIlTKCuQhZoosM+goo8Aj7jFesV9mM4rqWf6uVK/hev+qDiT6G1gYU+Jn+
x1I3lSV59a6kPIBKFl0PnF9H5DEwYx5SVBBQtXJ6T08Yupd2DS6BSnZul50lnFsAQaAKdAlIsYps
xVrO804vMtSuKA8q0oB+CSNfGKMY0WekBah6okNQQXvOUPjRnP24vLpnOxLVdXMh9tAwpL/I0516
jV6xynrgdQcNKfDIqK1nG72bxxRkERuF+qAUqbtBEp2eLS0wEVKhIIRkGmK5xU8fbRqlyjH2WrbA
VCvw65dWYFSTP9etjzSK5DOeHwUBTHCLea9UNjiCO8wZXZP+GsRzRnLAUlbWCzgac+ctRkXo8pqe
p5kFTGHHFs3MoD8DTEO7KpO7gmEha5+lTxlif+4b1U2k7rI06MC1xW4me6cNVzF7tBIEzddJJGvj
PTukpz9HlLpVFOhYkBw/pzOjjyHrflE929Zj+LdBwicM7jv040OQT8xEaXg/kaQCTGqhz4aW35DE
lbibsxtcgBBSUU5EaIiRKixs2rmdcQ3mhWBW7rXsNVS/X/6IMihhk1KHLZrqOBhtp7lx8dApzaa2
wJwNAoFKsnLrH+hr5YQ9yro4LHI0eXm8akFg7UcKOjQNyaWwDrJwLyOHjDqOYFA2OnbSKTh1GYL4
LI3BQh5e16SUfKKz6/rzE33BCLa0SY7p57nrvLm8GdtnqnTvXXlb5WxDkeeKwW8se8icOVABUTht
M/SX1JQBkZdg5qx2zm8YR26n2r1KFG8GyU3/9/yK8GCL5tMnxywYFk89GOvThPERa6lG7JCiB0+x
hiBnt472zIiEVeq8lXqx7whsCfyO3GWdR2VkJrAvqUkwguojLtAhX7deWG/6SHO1PjC018p5wAiz
yl+55uYygcPzO1j4DcvmOvoNUTnnKAHAYEpBEfMxGo/ghisYmNY1yDEH4dC6tnHXWd8uH0IprnDg
oTsRW6j64BSi2QvlJLV/qEAIq29qEJ4qeeHWFPrBhq/NssGA1eNytOrCcSmLXknLCcg1Sj1qfzXT
cdsn28v2ncXsn8u6jKqAPhy56GVrHy2rMoAMXYl45+mz6nfMTF3C+PtljM8aw0mAIYDopyCD0zLL
GRkIcp07EEAx/c1xtq1yKIxbkMp5zZujbzt2a1c/meNdxl51BtBC+Z99wjlRmsxQegfQJGdgkFPd
GRqcMeZUwHpKnV2tWLJS2Vo8A80kU8cLGXVeUcverMtUjWYgKvXz1N8wx7WSTVgPbo7IirOdfKb/
bM5gWd4vRPF27W09B5UKEHtry/Agr+6nbMa0Y+WXINMgkLzpahQ8ZSNIq/uTQGqGoLK09CefflXM
bGWlOaKOWymHbnzIwpsy2l/+equ78wtCbMiIeNlUy3ya10DRBcTyPtoAJM5bYoXYG1ZoIV5DixUm
ejTarPKj6TqOf1+2Yz0GNKCwsijzQDZK2IZqpOWJYgMlz+Jv+P9brbV3rVUHaTiDlplsB/pQomiI
wFdG4bp6Ao6gBec9t0UxoysF0NprPcauk/dIKfE9D7+R4aNrZDJtq/v/CG9Z8COP0qAXJR36ZUGd
eUvmEdRralBXuls4/V3U0K26EGrkMppImZmCny7GfiTqAqs7yqsS/ujzJgZh37SpyIfWF8Gg17J3
0+rWQffEJ+cD+q6Fj8pjo3DYjJVN9Gmj6yMk7+qbBFLUtj3fptpLok27EVJirjUlNeJsdEg7ypua
Oa7d4fFNZXPCq6dl4QfW0O4GkmnhQBoYROCpabfe3IzbXOePYyxLHyx3zpkn/w+CquJjrS7NfI4B
Qbg7mLd4vKTZ1jYwXy8JSFdfaEdA4r3ETatAOhghBnjWE/RtcpQkMVe0K6V12PXP+L9lAzv26YYF
VUKVqMtn7Nmupw/28MY02aXw/3EAXyDCXikpm9WJwR6rAA+cBnp3dFZn+VUSogJZBmAM0Jfnbyeb
T5ICC8cfQyO8hoofrFMZKHfR40KgV7zrMZIFFYSJ7khz21iSEFy2pIIPgHZeZqcKQEvdtzCNEEZb
q+v/xXNj3B70x/gXaZnT70bKvBjt5buV6LgZk3prTDSA/qt32XevbvkjGMGxNDqd7JQCBrUTl9c/
WgzQRRVaEdNNGI4SsNVtfwQmxHyaw6yqnQDWTKU75bd1b3hT9L2rZPU5GdDiTo+8NI20Fm8kACXl
fTpsNRhl2d6USMqoqxvhyB7BJZk1LoAsxUZQLeQ/ouIpVqdN0XRPl7/ROgy65zEPjVk/USm7qau4
6Ga4JQ0TngOZUDJ7GkGh9H9DERxFmdVtZFtAGZm505z4Geps27R0JM/k1ZsMvAL/M0ZwFTyx8ojb
Dnws3v1zvDXCMjCTHcNzson8WfZ6la2d4CCgXTcYvAIcplRj3av13k0TWaZeZpNwVpGsiR06YukK
ZAL9VnfiFPT8xfckt+cABSwkUxqohQQkn/nz5a+2en4pQa8V2i1BOiHY1zZdzijoDL3CvEZ0PGqt
T8A1GnuqJlNKXg19jqAEK7sck0RlDSiN8AOJJmg/PY4Faqoqj370bb4nqEoPNfRRLpu4+gmPcAUX
ZajZ2KeZgtgHu4ODegr99NE4SBKZq9/wCEXwTSQDRzBZrLMNn+WPNShvNHRHgKm4bp1A2q+z6qGO
4AQPNfOeO1oBo/Io6JEI7ust6T4MyiWLJ8MRXJSWD73dqDBLb5g7LlFjkyD5nD3xKpVFjKuJov9s
0sTwCQqWRZjYwHLil2TYx6AjzMANz715APNn9jQ7f0b1uTJkY7DnfbjLE/EIWAinRoXmdC4AnHQ2
JhH+dKETbewRKjlwZU2mbIv6qe8n1+ltf0CwWvegZIEIkU6gc9xbj+CFvp8K1ZGs/eUthW6H01uo
ZJaBZgp8Y5a+sP7atB9YFV+l+SulH1krE/JaP54gIYAMC+rXIgsB0SbUqXM4oTZXXQgZQDoddeTO
LbX9WH6fwDTqxP9yn3/OWYGUHYzbgkcYs1DXkxbOFQ90DNIFHfvWkd8NlUTL6xmWIxzBAyh8StMu
hGkWCCvKfZGAHfFn3u6K/mHStpq+H+tfLX9p8gfMQvmXvc96igxvARXa2Eh6iI04BldidD9gc7Us
MNvrmQcsNl1S3dbVlcP81HJ507oRWGQuAy+e++wx8oUr1mXLaG6mPoPRs6a7OcY0wlF2YFdTK0cQ
wrmZeoXluQYIu8REBayorR1FJIsR1wwaLxPf0GmTR3897PB5XP9bUbFKa5UlWtd7bBtTsfDp+Ovc
5tvLi7d+Z3xBCFGGSRPeqeAs95zqpoUCYlI9W7j+L4Osn7gvEOHutdC8pUyQrfFQ44Nu975byCd0
4nb4YHR8ZNnVrOwuQ8o2hXDi8kEtSq4DsgzRmG7lV2FVflyGWL8xvqwSDhsloWUlNoLaBv3hZXtT
htWW05sEFGP/AvQVugjfCNo7Q2gQuEfDwnh/kUaeXtpBP5ZuZRtvl7FWXfGRBxFud8NudEaXLQc2
q5yiMTB77YbK5/aGR5gxlI39rq7hEZxwu9O60yBYA7gICmrJrVF7jX1XmhLXtLoZjlCEux06hhRz
eEDps3lvmvyXxnVJtH7ZEJQdT6+wXE2dukwAkTStHyM6UQjIpO/zZnP5+6yeV3spw2gqNDjFbgDb
6XWWFhgp1cfqRjHIDS3U1/9H2nf1SI4rzf4iARIlyrzKlO1q72ZehOnuHUmU9+bX39B8OGdULN0i
es9iF/swwESRSiaTaSL0yni8DrPuzBc4nHFjMChufRV+Qe3fUMpSVI9FG1WxGxp4coVmuB1oDkPQ
1QpwZ1u+cOYLXM7+yCjVdTvNl4he21VXHvxJtfF4dP1ssLO48kLrV52FnwVUMYrSAFl3fWMYYCq8
/jtWP+fiZ3B2qfpTpvbNHJEk7aHQimMN/ct0GGwiiebS5xVdWzFnnKlFix6vr8pp0y8Kw6kYHnfo
Fe/fwMUr8IqCZamclcZ17GforsZxqzZBGDnAskZH1gSecdWJzHcXiOTAfGRyH1HTBp0ZPYy0HLda
/Y9e2gV6AiPZpc1LJdeC0716uyzQuG8FWYe4MQZ8K7n/SaoXvTsS67X3QwyiHLNiMzat4AyKALkv
Fte+pEFUBMvLmB3oTiadFEzUVPltqoJV3FNF6aBV//V3hXwXOg1DqKqQEIfeBNcFMg0Ta56vG/x6
q8gCgwtx/JrUKFtjUXIiP1hRb83qgx0mlknnKslwW/bsTm7qz0rtJ8fQppfan/aS6SN/GN1F1UzZ
VyXMyxPVh7YzOIP6MU9tZkFTVPBLycqBmcXv0IeFjviL5uvElxo5heaKk6go69fBFkN8mHjLix1h
GLUt0aXbNVutiEGTCk/F+v3QWKIk0CWbBPZqFkih+qzBh96yc4cfFBBGbedvMjrgDcZsr2O8439h
4Rq3tLYb74f80aAHUbrJtg2alJ3kQboZt9f3Yu02WP6I2XAW6btGBT1LIWErSvCbDr2yyTVHVw2B
M1xD0RemMX+QBYqP2VHorsI0mDwdJNSNkkK7DUq0kX5/NUscbkshk8AKZuAgI4u7U/3cKw0MlGii
JPy6dwJtlSGjOqtf8I7qWs6oguUY+kunT3adum2DadvRAyWPrIsIDtavUkziQwgTJLcYVTjfvqA3
Bj/WYClJ7CTGaOftTYoa8BA+D+Gpz6AGx2ypAS8VFZyUVbexAOasI4gsKcnRsOGMRrmFQOS2F6kE
rd4nCwQ+yg5TilAKWzmYCIGnTaFDuc/Y5VDJvW4aq5ckCCDRFw31LyTwzvcQXHHWkPcwjSx8pKUX
oeFCRlSqeRh6F0CtWvsCits1fyCdnGUzVPmgKb2t1zIYu5ngDhGhcDsHMWNNseZcnRTdWGgMiHI7
ETISr15UFs4NbF3FRAcHAu1dqVRrfB4FDNlBdDMyjJiBn6m+sxKPxYldqoKb/5Kme3aL85gWMqwG
hULk+Ycqki5OYwOQTWbHJ/o43uvP9S259zeyK79XNogbun3wG0HddQNZO9QLXD6yIVWcMfT/4o00
7U3Doy06y+5JcGwVd2QP17Eup6DPF8nXGSAYGncIhHFXbi078IzADuD/oXd5nx7SbXG0JvtNtpOX
cgMt5cbG0IokeG6snYflcsn5NqOIrEa6huVOA1rRj+OI3PKzWbm68uv6WlcLh0sk7uRR6IaQPgAS
YUe45HZsXVU+UorOEnVX6Rg00Z1SNKR5ORPE7TB3CE2zC0gnYYdrOz9NCPMx6msPgY3iR/jWvPiP
x0a1MTHk/vK9QFTdvhz84dC5c0OmOJI7Bo8N5sON/6zfM/THG17koQq3DfBBH5hrutDC3tPH0pV+
NqAi2dbvBay7cOodwiYL/LBsv1N/VBv5QTpGonfSmmufWSqgN0cUZAa4CBsjfFMMeW7cYcOtHw3g
4hBdW2sOahllcd+9yqBZJo+4PDKIlI/ocUu3fi+aOFtNWC5RuO9cJTTSpvmKSuHQTTSaJyfQh2jh
l9qilyKRNpbilfLLJG97a0NH2btu3aJFzvfbIrLRUNVF4yLglfyhlzA/ivbBNBMVWVcjgOUqua+l
NakEkRfYE9IPlbmp65upf9UlaGEn7zV7kfMdLffl9Hh9cWuX8xKVexdJxYB+b4yBOVopHeLJOPbJ
b/ALv9Wj9HUdSbSNnNOvOjnPMlD5YxzsniovY/fU+L//Jwj+CcRaCNUbARZD4glTEARcvtNmSjL3
OozoU/Hz8JNphbTt500D1R6yDwg0WnNfkbuOer3yxZRjrriynu6v4wp20OL8eRAOnSKHgA3oe4UU
dqc8UPJ2HWP9ivzvu4mPQ6kJwom0wFeKejSTduBY66V30+yPFSUfzHyqzWh3HXHdS/1F5E73aMVV
ovlArMqTLyPETaEbI7j4VzHmYURzpru66L7KarNW+tmDkDa8za0eqSBLy9vP6ytZ3TtMxJoaGOtM
DAieOwoZ3U5QU5lRoAE7SvYon/xkxKCmCt2puwCJ8/8Nj9u5NJjGGIxT8BjlY6Xd+fEmHm+Y+SP1
Hwa9EmzhqvEtFjf/+cILGnLEYlkH2NhBzVnbV3ENagdB9/iqN1qAcK42Droe5X2A+H3pgbXMkSML
uQbzDk0tArMTfSzO3epBxkgsAwpEtaqF9hyvmT7G4UklR6kRVMNX9+5vGoAvJhpNPRaJj0DFAK33
2B8U041KEYnEesC5QOHMIdPwykfLaO2Yp/Cu2k071Nv36amAHBmzUUPJ7QgjgpkjndKNnNrJyfSI
4PtdMinNQdHiN3BW0rQamH9iHIHu8w6SVsEr+he/3p8JdUy3dDuHbg1ncsY302sd9TBBD36jCX7D
nwcLnytd/gbOiJAHHtI6wD60ICFx096hj8Ox3nY79lF+hg8q2Fg9FO4V7/ppXA9HF2vnLCrJyKjX
JXChfGZKNnItx2ZHvvyvVrVRDZc3xC4/0NdxV6Bx3vBSUf1x9fAs8GeLX5xQX9Pi2IqAT59OFnhX
3vybnnn49vIGynqP7dF/JLfgDgo+ri9chMtd7EyvC6pn+OZgqI+QH9FOk+TVorK1AOXPE2SxOiPG
PMKgYnVR9cH8IxRAYtbZUyl4m84/9orx/Ln6FzCE1r7KrHkTMT+ehMY/Kt4Q0BqxZfX3FMp41sjI
UYvag1ed0d9P94faZIGqZVMVdiNQ2+JL8jU3icEllIC18FlHjjSqN9e/mMAf8U/+HFPzXTjvZVll
YPUoHaq+NbEoTBItav6ii0VBgnpuNgKKzD5rxatbtww/aeyNyAkyEVf8eky22ELu9FEJxLjG7Hmk
rrZHw6Gg0THcCHqhLUSQkAYCM57RvGJeUXDuRZvJHTvSlrJEUyyzabd4/g7QoQv/VeJisTjuiKE1
PVfS2bVYICCd3vt0n05bE71+lQGaUF2QNxCcAb5Xgo5V1Hbzh0tNT2q9qHXlDGbJ9hPpnNE6DiK5
RdHV9efPF6ZSmMhPRxU+XrJH+zY5pAk445qj5SV2dKo3GKNXncdx85JsuwMItmwRA+BqfPh3f/ke
Ckwf+KhlYsVS3HiBYSAxJThys/ld+hVKQC6IGW20V50fhq6VqKoRhBtm/tqGe8M6NuVrmHiG6l4/
2yIgLgqgg1TmqQ+gYtyU4dckgz7ESXq3/VfNcGCL+++S5oOx+Gh616fhgNFWR84/MRmNaC1BrTUX
jZuufxsTVB5ggoacAXewR6bKSqLHuF7Q4pqaMVoK99e3bN1R/UXgTvAI1cXJ1GF9kwJF2qiEx80d
39BuuhwS6QF1694QXDN/ctGX9vAXkzvRoH8NrVIGZpSVbzEx8OxJshKSykm6M+pCw6UTpITaiLrH
H1GrpRiExUy4nhigAcsiSf0g7VR/tgMGqirNHG7kfih+ak2YPGIUUDtFEfTnbHQCRLt0qtFYVeiV
W7aN+RtdL/5rO8rjh4aOPZS/Bs0dY1UCX06DfoQY7KK7oDH8TdpQaCCbhRWfwHDVnYxxDPaRrA+v
rGlOdRNRzP3m2uCWlhp9duZY7M3YorvJqMFJI5cMYlNgLHd0iXpMHZ7kwki3cUmf1EGydlpOqFdJ
0X1uRZLgg66egZnCG9rzEJ6n3M0jZcSoWpLhoaz80Eob9DO2odpafDOIxBbXM58LKM469aq3TAl6
i47FyF6XmB2au8L6IaGWpxjHOMQwneYluuDlt+ah8cAEBQMon0DFwFls2fZMyjSciXFIbTBtbmZi
uD5v9xXNtmHAdmNaY0JTfrt+UNb2FZoOmKEwoEd+0RSZdZ3RjmaC51mNw248dJSBJruoEZBZJxnl
g+twazfrEo5zZX5oUEkeABfLD31Se7X5whoRzc7a4V+CcF7MqExrgjInbCX/J8MTKXa7BLPJGEvO
j8TXBd75TyTHn3uMHaDsoSsqCsMcXJRMfTFYGNTX49BO/F+9aaMj2lV9iJM+tzh/dWNbGGC0xsb2
FUGkvrqhYPCf0THlyicoEkkrmJlj+NMgX5DBcaLprREF0Kv7ucDgPlqZUrWK52HzOCRo29/2AcZ6
GCKIH6T90kQ8Qusr0tFAgutTR9Ps+R0Erss8oD1OOiQpbTkEN8fHQHNBPLR2AyFx9B8Qnk8q7jVZ
k+Ic4XJev4YZ3WToYf8Xpr6A4Bor9GICC5eEddRF5IV4PZZj4+jd1zdRoDOo4M5B1RDaQOgxPt+t
1Oj7KC7wsIkIKTeNEQfv5qgWyN5Xonjn4sPMUDNDHBofQGrJxzuDxRSWMTBkJS1axQ0li/ZhoZso
7A39d90EoKBmMwvBWipB6fd8VaxQpRzuARoHY1Efc1MvHghrzA+zUKNBgHXZ0YHR95klC0yTBLxv
PFX0ACaFvi7KDLI22bN1l+8GlypuizgVKs12fIO5uU18E2xNl3qJJ/0237Kt6DWwsrdnv4Hz/koM
Armgx2/o2A2lr6HxIwbt7LdN5QyD29QxloM2N4ExZXd+e1eFGxY9XYe4OFbnW8lXY6sBcYk0AUKb
xo2iJDs8gN3vQ4CpEDQd+A8ctvNOLkJUo9eyEnoeyHmBYzvSjfs+iwWruKxO/SFD+IvBBRtdAy7t
RgJG6SWhx+7TF/NG3pPAUw7WNrSVwp5EH2dt55bL4s5xHRkhuFwBmUyVbYGDvhOEp5czINyiOBML
UFXMpRmhujGeQodUKF3TR83V7XTTu+ABc8w745A5sih5d3F9cMCc3UlgrLSGsAJ58ENyPzeVOeYP
eiT3kWPuDTwH0431qrx2J98R9f+uIiPk1cGTMoc3nK3otIMaIhIijp5HtpY9s/fciG06uOj+kQfB
TTwv4ywMmJc5c+nPIm2g6+TA4F6spK0ayF4pd2PX2Qpo/eXAGXSo6G5HH4PvonmzNacBTHBb4CGF
pxT3AG1ZmFtF3mVOhoZteTik7BeYPK4ft9nUL1f1F2O228Vxq9RKwvsXGFJmR7+7+k0OXBaKDtzF
nMXclIVKDmjAoEKMyvY5Sk0bk1BtyBz/RT4UT/psFmRTmij1j4Kc6spnOoPiFhT2xB8qqYfsAD1K
OrPT8EkH5XRo2YqOiphTToJQY2UHcbTAi05NUMYqPL1aQjsLIyMQuimKu1Lt7VhDmQ/9sYWoQXIV
yABDPyaiwQfC97cFRC+NLO5QRgfJyhgptgXZCLDXeLVWPl63ihVvJSPi/A8Un7n1Cy2XpwZQI3p8
hzq7G9vix3WIFeOGRcwS8VBwsCyN8xqllva1XwCi7wI39dX7GMWHMBZ1Uq75erRJQYdcncnrsapz
02vRLNcHyZhiBm/TTo9RcpTYa0D2FMpbERr0yuM0OD27LZL7Mnm+vsbLJNmsEq3iW4FdENEuH+vq
DTXi0EcmgDygxwLlhRtz78XbeItC3GiPG+tB2ud7qKK19ou0Fb2T1r4innwymklA+0f4nLEsSUYX
xRS8hiAlSFsciWhzfYFrHxFsJ3M/GFr4KO+AaUtzX8+BEBWvND9M5EEYKl6yU817iIcCBCqh9oHO
4PMPqEXdqKeKnjolPca9a9nZprOHh+g0PTTodJM2v8iu3F1fF1k7a5DBUFEXhqbZxcT5VNC8oSUW
ltq13R7ea69hNiYIIZDd2ql917lka92im/XW31UQk9sj2QPxQDsAc6jox1xWqeYdWPwYcr4D8ZRW
RVLjx6D7TbFs1FB8Bw1odnPPNtsS7XfGY+QEPua6ndsvwUbMfzd3P5xhc567xWCcAh4gaFu+x7/H
g6sEXmlr9+2PT/Nr2g475NB3/Y1u2OzB2Oa5rThCssNVI1ssfzbzxRXVlhorqvlb5J71pL53Njoc
TnQLo3MGTzo9kIdCUPy9TBFplgKXZILJDkqYkIzgIHHZ90GVQ0u+2YLQf/TqU3Yc7+rai+8HAdjK
8uAYYGdo8rcQxHA7PAZxXk0VuqP6eCenkj1Nuwhy5de/44orgCIvejfhBRFa8xewSfMyKkwFJjQq
DkbIoSkgQLis4SJcn5k6cAkinFD5NIkP3cw6yw3QjN7W2/BN621w3La2/HQfv4ceElwgi63t68ta
OxpnoPM5XtgGkcI0M1OA9k69DXZInyL+3dU/ijfjRHbkDoRn1SY8pUdl1iESgK+EGnT27RCAAE0Q
4r9zcMOahsJPTdA9u/62PLG9eQg0e/gg9wgLH7LXyKX76Ef8Fj2xbfPjOviKgwJNPbJ6M6U0oLmJ
n7SEklHoh4gNs5Mf3kblybB+90TgB1fMZtZ80SHOoCsQtOJ8rxlHGYqMmGHvy1dFe9eT79s+8gzq
rN+OiY+LlENWt80IGY0MHHhI4ccuye5ArXB9p1a+Et4HKiwfbG0q7sLzr0QSX9P7bn7sYVI6fe7N
bW68afpepo8+TaAcJWq7WfMe4J2F/4AKNgbR+Vm+KO1GEPuPmdM0294Dd+Mvq3Mzm0FfRfQCWjt1
Z1jcAZDQLkrCCligoUhv05P5FW50t92QDblzoPJykj9k0UtzxSrOMLmQSslLqLsrwMy9EKJfOa7I
0I3hjtVTeNvYBzMQHfMVH3mGOD8EF8dckhUwYLSQHDZwAX/Kr3HgNPa4H21IB3j+k+Ikh3YvqjDO
y+CuvjNQznD6muSgDZ6XaT1N0hEzrL3uqE1qZ+i3v26ja1HqEotPrORpR/VmABaeYbUnY2GO4WhP
2ZG598ZD/RS41wFXNxRUOrBSOBBF4w+21mXwajKcZTs6E64bpj2X6MP+JsqsuTfTTmJWEIywfB1Q
liGlgEcK+rmbGMITbqGAJUFEcXmxFA6Es42yAKuSPwCE+tDC9MG5kW1rkaO6MPlZ1g/yaCqe4RjP
5R95stIP+jBA148RGLvq9kEhMIELh/4HARhQtJvlw7gv0rRFAX0TMJAOpeVmpWtaj0qCTrqPb38S
RACQC8OIlCETbd7NxUny86rAO7KADiLoUJIS8hPjW/DtZwHE3DQw5kHSZybi4HdLqvOQVgakTbJQ
fVDbzqWZsiWBwA+tfPgzFHK+lDHp/Zb5MwokFkDysFWi9k416u33dwwU7bMGKj79hU5LNyApr09Q
T+kSetMM6skwQBCRtv8ChiJ/i9o8tgy5SW41k0T0iqJHqq6g/5eC6UO1pVhw7OezcObS8GGgH4tb
0NBU6J9xtwXJywwZfeh7IJ+x6a3Ig5gOyj26WyfscZB6NxT2wVxcvxwkd1kwE9PcQ2NAUifSMKXk
RcWvwG/cGPIoWrLRqi0UuK9/sAu/jawxChgIQyFJiQYEzsSNKdcL2kBOzjRrBNV4mvQFCH+KrT6Z
j52fCmKkyzamGQ8RLxJboOBBduv8y4W+2vptCiWu3i+3beIV+iG1tjlmsoyXOH5VlIcwfLeCw/dX
iSFZ1JJRRKGg1z9HRVTVR2mFZKtaHYLQyYfGrqNjPVh23gkyvCuuCawviLPJrCiKR9E5FMniZCpz
QCEI3qeqf9MmMYgQyt+t1TxcX9UaFEFAiDFg3Bq4nM6htCyve9rBWqjeyeARKdqTGY7NTVGXkt0E
47/wVJBww+ghKMr0ufR1jtcTdJn7BAeiIrqH8TfbNJhdihIxaxYJgYlZ2QYFjYsnnmXFI6zHgrql
EhsYpAwMGyMOD5GSQC4oy9EKkL1f38d1RHVe23y787W80qi6pCpNnIGO/pOMYGlFU8UUVLXNzHhT
C6eKRHjz/bm4VuqhbnIjBF6RRr/lsHHqbDgM0KfBpOKDXonipRXXjzamv8vjjviId2aZxNhQM+s3
hfSs6HSTR971PVwFwesHVKszwzRfes/y0TLzeQ1DTPal+tBgVERX4u/f+wZZoHA7F6RtFTMJSxlC
spEr/71typM6fQZRdf/99aDYCqeI+wVCF5ytqxNIpCY2whN3j0lvOYEk2aHI+a7cMH9GUhX8Y6Lm
yrklDXJZlQ/pXMyUK24ov8nRm48qa+bXD2X0KzUE/mIVDiTcpiqDUVFWuTWNQyjLWjHfmlNxMOKb
RP2qMIeg/1P0wb5Tn67v4EoUaECMDkEAAhvsIre4Su5bue4QccSW9SmBcVvNIsGLeM0BIjxDYyGm
e+WL0V4cIlkjNXwt0jh7uc3cth9/oqaBdnQquCfX7BtRmoHS0lzy5wtakVLiDWdABo0ZOwy524m8
m9lQrm/ZZfoWt+MShbs8dC1KM6vEgppES7+kieoHf1Cre8g0jy+KNBk7VFeKbdyzBMl5oz6yArVy
8C4x645Yffekpx7pu/31n7X2JbHFFnI3oHG/oNtpk2LKklBDgs/y79WouB/Kl+sIqx9ShcocHAje
WPxkOwloZo3VjBCVcXTo5FRh20FVQEDICur/asJOlCldg0TiTUPMgzQfTOjcCfuNqvo1hRPGGP17
L79NsfpQoJ6OobB0c311lzkO7rNyB8+KRuqHOoxHgoZu0m8hLaRPmHILbZ25eali1nNbi+7RtdOu
IY2JTBEqRoTv9FekoDImquKWqZp9pKv7KWpv/GTYjXBlftUeYq1yry9UBMntaZfro58FgIQYpd1o
uj2Yn43vJoHvtcY2i/6FP8P7cu4RxCPzYsy+G8dOCyT4syaLtq0hv2dyccgL1GQNcmpGkNSlon7I
NavR5iQc5KOpBtmkc6sJy2mgzELIZaAAp02YPEmzo5ajzmJSQSpuNVTGeZv9JwDx3zkWMVhM8xYW
CpUycGP2GKEHbrBh8edggFrrtvSf0B4vpJlYdXWwGNiMhm4jnsIw1GN5ijV8Ra02bCVL76sm3vhC
Qre1KAjZ9f/A8F34tTkGUPwGjFwFXtC8YsgADWibcJzsTkQ2uvbZKOTi0R0GhdQLNviASgojkIhH
5O93Nsghv6yyNxypgQYABjS314/B6nlf+hbOSgIwh6JhC19Lb9XbqHrMTfQ/x3m/TWiwIVPyY5gw
4ZregdROcCOufTt0QKAigcAZSTLOZoyyy/yAwWbQhxzbBdV+W016QGW5FERia3cCetLgqv+PQIZz
aVGjZvk0a9ql7fgjL63QVkdD4DdXv9rcyYlJSNALqfNiF3Eya4e0R+vRLKY+2pg8tXPGcNVDPUE0
fLX6xfDWR4oHbmRWMTiHgrbpOPUT2vn0pjGVQ2OpQXJCsFkMNoTBLX0bdqw2bb0n8a3W0PCRhKQ9
mm0VCvI0l2vGcw6eBb8EKZQLUVGq9rQvEAU4qGR4vW6PPlQ4Gmpn2eN1I708fgAyUX3SMNIFkhJu
xWrX01a1kOn365tM/zmkAbhXdniqoqNMENZcGuU51LzmxXeEWnGhgjQ3A0Uy5Fcsz8oRRolCCBEI
Z5AdpXWpzK1wKcgw6g9L6uyYCgKhNQz0MsErIl+CQWvudEVmV8lDgHYZsJ+7etLtUiPZqJIoSbIC
g1lu3Ggmsghz2+/5fo0KwoVCQb45q41f6A3dGj78R1AE345p8e74i8MryqgS0mG9ikKBnkJRppA2
tTR4PlUE7nB1ORYIOv6wFqGt6Xw5koUKT13q2LXR7xzZzE3b0nPIFre+IM2zcowhD41AFXk7ZHog
N38OFZQVznBigcEVQlSY7kIPeMxOZh65ZvVTL8KNqZTOJAns+zLsmct9eMkhiQsqEp7pD5M1IfMj
oJpJ8gz131dS4JaW0aMiZ7VNJWhzBaKG6hU/oaBBDC3hc0cfpv7PV9qpAUva6c8cj7zp1I9k7LcT
Yq2RipRU5r/pPA0KQ/yLxFsJSJmCehiA1Jgv1LRwhXqST71p+ElBQNF4pah8cGkvaMJBmwxS7oZx
2e9MowKM/6hVO3HVvCClALkYwtxMLXpBuLpiLkDQkHOF44cT5NtnQYAWQugP0RwyAQfVZFAhCUrP
r8Offtd/TRZ5DVPVIXl2ryAjdN3/XhoNChdzohBPHjRN8FpLGdQfOzlICgcMNvdQN7cDqtxJeeXE
HYYDJ7DodVQSJDUujQaYaMpE7ArGOJPHNFlpFr0MzBb/6rIj+S8KBkJG0cT06toWOOTcOH1a1h1T
gWP6vXvK3DwLHKu8l+KNSbx/sY1oGpul4cFKwbNQGVIbtyrNCidHmSaI0i3ShWXjNpWyo9rRTARB
+erK5qAce4jkBt9W6NMCZG9Dju2Tg2hXTrqCNx3DJHOaj7dWailuEvmnIum/Xx3Ep5tlMNCchkj2
T0Pz4g5VSwIR9LEskDO8m/MPaCeXS4GjXl3cAmP+8wUGizPVl3tgDMz4aLr46EeR05ooGVv63ggr
W5VEZeM1SGinE2SLUTW6uFG7tC/NqQ1RLVaeJcmxgh/GtK/757QneOEIzvulJ0MZbwE2x7SL9eUt
wcgVA9m9ETMn7L40ho7XP6PvvxIptP3+GNHvar6gcmiioREjZaaMb8fdfUUYdTKbISVl2gxKc5ia
aNP2+ub6Kbgcu5pxoI+I3hZsJAqj50ub2nLEFcsKjCS2tq4+BZHTmXhLbTTqkuATAvFF+o+EoY1U
RMu6tqkoWSNMR9cy3uLclctkZlBa4KzLw+BIZuSl0YtsvLb6ITAeM0jQ5Oz5+mLXvNifRxzq8XMz
GHf16W0QsFrCniohgTCFcmhT4oV0cKpMdLOv3BDY1/nB+H9YlOscMoew07IY+6rFXyE6DlJ0bjmU
6i9VEHlRlu9JM5S2XFh3phy8Xl/nvHPnF++MjS409MWgufgPF8nCXLM27OpWjgsHKnXwpI8WiexM
TqCbFjhZIXBsIjDubExTRwemAKxTP61gS5rETdhbWXoDWDqvr2v+q66ta77/F+uqpjqOK2OGUl5J
8gs37r/4+5GvhLiFRcAOx9lHIDeBiaFekNBZ6ZMSdh8kFVF+ri4BLUtIPiOxjRT3+RIKuVKtvITR
ow0rQX1ILkRiGX/SHxe79BeCT49A9CCVkziFs7rLI6e4Gfbxdrwv37WN/qTbv4rfiud7uVd75hYT
0yL2v8sYDLaHMFohSHjPeuTnC5z8putZg2vVkEErDPmtGn0W3e76h1pz/ksQLkxA1U01qx4gqvVS
Gvs0cTGnjlhMddLhLv28Drb6yRYr4t5uSPyMJYWWhEMGyVbwAtVEBDmre4aSB5Q/KFKuPGualGWR
QaqigEiZotslngROkLworBbY9zqOQWDhaK3Fq+P822AUAIe1RQximmG/lWmGRtsuzFxFqUV6QKtf
CNypGhwtgkb+lSHJ4EetKdyfJVdeox8YujSbf2gRQyf+WfUfv/+J4OqQVlXxijP4QUdrQkNFZsDk
i/GtqdFt2H47O0bwRPsPAOrL5zs3lpMJZW8A6P0vA4sojUMoujLWvs4Sg/s6IYiV64wBY9Q3FntQ
6S0C7ev7tHYBLiG4c1PIrVy0NSD67iZkSNPuC8jYi9qFRQvhDgxFzxtpVaBUag2Zuhgc8padNpXA
mtcuHpSUEMITHVOu/BvMkIgFwZz5XGJi17RD6yXuC7A0fGbW7+vbtrqgBdK8rYt7h1kghaAESAV6
33T0LaT6NqkFAd9KCQ82tkDh4qGSjPFY9Ni2LpoeKCad+xLXdqi4uha/dErjhlaDDzc6UaS7GuaG
7CyPNknCbqtyEP0Y0ebO53ux5ERO6kxT5+fKQbqznsYHTBxi5spWDNvaynt/N7qZx17MN1NgoquB
03IbuBty1GhNRobNHkzoECDXHU35JkF6zoCo1aBpNpzXduqJG6Zse/07rzmtBTQ/zh7ijdtqBIsO
otMwfJR43vfegMGEzp2Up+tY/591gvEAk454E/LBRlU2+Vj6AFNl1d8no5putDZ4h7LpnpUDgrWk
pU5M2VNuWQe5HIvN9R+wslg8nvB6wh2NlBf/IO1MP1TzqsFi8xCn87OHGmcPHrp+q3UHJnJua8sF
nKbrmHdD4phvF0sggGDpDOkDM5RuNQVxMW1OURM5DXpxYyRNxlD3Rrm25THZXV/pyvE9g+aOb6JV
TV0lWGmqnFjhJeVr5gsgVo4LIDCWiIEMdALx/Z6ZXoBGWKqRkykfWOtKmsfAnNgdG1WQqFxdC2bM
0BihKsjHcL61G2OFRga2sdN3ZDyE+Svrn69v1+paFhBzPLQ8+pIexH4EiCzyWHsqkcBCdncadpao
PWDeeC5SJfPA3H8WMy92gTSBImaIC3wYlAnT6DAWP4fgoWMf19czO4wLFJAg4CE0DxrxL+kkBe8Z
aG9x6SW2Am5pJ/uleu0NwXjXdaC1tzTBkAXaSg0MARGevT2OdD3Jw9m2T+MheBxvo+34Ke2DfQq0
VpCDX7svlmh8M7uBqWU5lOTCSW7CLbspbsJNdMKE/SbYTlu6rYTDMCuBMGaKUdqdpy6Mi1qoEWdV
OBlYnoV5ny4O7KYXHKM16/6LgGbic4OICUbclRYIsnTfYYqz3qdCnb05xuHNYYnBhVkmemF6vwPG
+DC5422S2fpX5Y0b/y38KW3+xXuPzK0U6D1D4hRJ/vMVIftPukkt4WVTeXBZikoywvDUvm55awdp
gcJn2o2iVeWixwOi1d4bzUnJMWNvzfT963G5Fj4JrPkpNAojrIVZqPihp3I4JmwjsTdLvc2mh+tL
WjMF8qcT1poL7/xZMlujSuOyKsBdUhHk3PQa/H5F6BmTKVI0WYMC5w8mJ+bJcjQXn3+jQlUmtMnC
DeUxRNu2I/vZihro1j6QaSFXP7cSoOzCmUEx9J1WZ13hROFXpbpmtonqLQQfBXaw0vmBx91fHN4Q
goYlpE/gu2e60U3goScQSbV76s+UKzeFiGd5decWcNxZKuIopVWMZcl1bE9F7gw9tInd71vCck3z
gV7cElYD0baomu+j/qnsd0n9yIL9/wbB3apSngSYUsc6FIoFoFOYhA6Gba+DrLlPhHoyukLnDgu+
A0hq8bBH1IfANgBRyNQcR9n6FycUeiVIX0GfBzMhnJlRM+xSgrqXE6I1rICuej7mW4LMLcutBy38
MFUR8/pasGBi6h5D/2jfRdvB+cdp8NDrwYcD4UHoKTZdCYW3R5oE0DyQ7IgKXuEiMM4SSrVs20SZ
X3yZl7ctON4O9cQ2o4Imsc31jzXvFH9LLNfFWUQuFaYJtTfEWcOtDNkMTKnZPvPS1K39xgmrewlP
zuuQq4dpsZWcG6r6uBu7Bu+/LMsPcWa9Nzo5qVooUuhZC/xhIyhCobcW86ackXQTnuKBhMtiaBSb
xK+l8Wppdm/slQjcuoKH5Po+/heMT0bmTTrmBgFYEYS7PsluwrHdYZJsH2mZLRnTP0QfWpBCy71g
N1c97t9VXoyLyKzXWYzLKqcmlHNfhoDYUwSVUVF97XI4GiPfi/3kKVJbH063m5fYk+JXqGj/j7Tr
6o2bB7a/SACprldK2uZ1734RYidRr1T/9fcowL3ZpYUlvlwgyUMMeDTkcDicck7DCDdwl0xHqxr9
nGheQqLb0X4noHcq7WeEbNuEq6w1h1u1egpHHSXVhd28/xfHuZTgURJHHk5sTSo0JdMqC2cTTOY7
zhEXxO3vem4kTmf1VKLO8Kf5aBlHO3cBlGMQAdRByI2RJx48ttptU2znn+H0+g/nQ0XISwGFgU4N
Qc7g1L1Sz/CfaQIiGaQ/HCsBI/TnZSmr2pwEA4KUGnBpUa1DCjHTe3yLm2JmKwCDZp6Vh5bKYo/1
G/tEnuDT5nKe4cpwuyGJAxJE8nOOPsoxd0mnb1D1vJ7p9BSQZ4s3rpnJevFWD8mJcMHLpaPSZ6AW
gEMl2ZVtPOYkeEyjeWNhZS8v65pzW8DoMC9GMLAgDvGH+cKHWkJSWR/RW9vUR0ASXhaxmmJYgJyA
dEPBFycOUMVge06tkeD2s7+66SmMLIaeWzfSbzoYzAio/+TRzv+hKIV35V+pi0GdhCd44E4Oxgng
4dAk2hLXdGS5k5VdgkJIEaHDEJO+YjdjjfYFbBIOmD6qz6mGx1eshZ/daLBkBivI5VVcsX+MLOoo
d+OkIZIQ7H+YzNlsOexfoT/BT+qZU7pXismzDc605OuysBWrOBMmGL81huDlHCAsx2T52OASYsMg
qU+urt6JQoKNYwRh1miP1MyslJjBflazh5QPLJKx+KzcdGe6CNc3yOIIr/AHEJLjc1cbwFSfdrlT
e8BRvZ467Rntf76ZyMxPtoTLz0/Mz5xVB3DTy36hyGuioSQvbydZUW8ldD3TbVnjEyG23YW0aqBb
qJT73AaIRNtJph9legjHqIv1csxC6JGM2lXfjsDDcqCIDKFlJfg502T5+YkmEaZFSgzKwhqsrdke
7XYzNkBjRU++0QL65udl+15fN8ukgN1AfCw++9qc5obD4dyrqfQ0flXHspzTd16RBZ6E/p8I8cWX
VQpmABWIMDbabgCGju6C6flKeb4ht8N7eEQX2hP6b66rbeCnDUs/89+p7CPWLrGzjxCchsEbu6iX
5C66ubsBrBDHEbwmJQjrWTWmrKMuSrOmTOy6q/qruuA9IqdXWlpCalYbwMG/z/P3ajz20cjCUeJE
JBtpCU5EG+OU10va1UR76DBtbUX2dF93H3+VWb7gxDBLpS8r7iwS8NKwB7D1+UOyzdOlfddL6BZM
p5dtU7Z6guOIUcYc5xwC59qbA2+e7+IhdbvYGzRJZ/r60f6rmuA9hsLJm5xAEifbqUNWj7KCyrKh
S2pQeLCdmaDgP2q94G0XI8Agk6vMnhm/NsVHS3XWk48i8SaV9eP28grKjELwJZifQnOoDr00+tIF
H9JUpWzdhIcarXsAGYz4/a0T/VCmAbhVxWtbGZvLaqzFTadLJ5a9WrQ39/Ni3BVwlRR7Yyc7HoIe
mqD6eG0WXqEeDBkK8lr2+kyo4DLixhzzzoQjhqHb+9gnFaO74irew3/oqlvfKk/wIUXrXVZ2NRpY
8InRvw7gILFTwEoR+QQqxAJ5zItzsteQqLCULyuT9eGsWsf/SfqWy25oTPKug6SpSZnZlKzi/3Ku
TiQIS1haVteR5S5r7JRZ/RdGhMCkdXm9Vu/LExmij7VrnjQabMPI3k0A9IQ3aE0Ys9aztNe0kwhb
dUkq+nEtDK0ZgDc794FUGazarAecYfVeo6jW2N7Ij118W8l4VVaP1okkwSURJ+m6VF+8BX8ghmcQ
35ExF61b+IkMwSNpoRqX8wBtQI3Jht5XtNYvVJ9WLaupWzYD5gxYqKHd8iXN38veHTrJyV43wb/r
KTioqaoRW7fQkpc/Te2r6CSHafXOOtFQcFBzBnaYfFw0LF7C4QFko1y5CzocXC/nCdjE2v+fgYhw
bMZcBHqBiV4XOHcoabvB7A7hV6hHbi8rRUlsUcxqgMpUnTu62CISR8qyX2/x9NanB0OGMSeTJBwx
APW3g8UXSYOCRumrWIlcypk5fo2y5opV74eJUPRL22jQE1tm6nlq62ApDxD7VWlVFpqfrXHHZe3g
q6frRIx4utQ44+GSqZmtH6aDvTmagSSvuGraJyKEw9XaPe2s5eU42I9R+3uSMd/IVBCOjpHUphYG
WCm1AE1cCgzqbqv9Z1bWJXY/UUI4P5Ne20O/rJPamxhTAcJhvNXCt8seXKKJeLvnTZO0yBPgXYp7
KFH9WQFLVPyfGUnOVRHTBk2vJTpf0ljUeo70jzjcZqOk9eE7w4AgQzgoAPUEGsmiiQVQ5t2QM+P2
Q71Lbu07elN7ySvZcy8DvbTHj8+gmS5qVl8pEpe6elj/bpkII1rb6EC2l5gPTD2u0b/EIIJtymMa
H6kjo1RYda8nspYzcPIkUGI1Sq0assLqR6BO3lxnLyTRgFVB/NZxvLrON4aZv1+2F+kyLwZ1IjYK
yoLiekTYuaFHuglQ2duo/vA7B42hZ+7nbXkMrhq/eCGb+/CTH14uy1+NOE60FpxH21Izm5c3czh8
6NWzos27HkTpGQWqXQuejCJNY3ZZ5PIrv70dTkQKzqSM+mCwlyCnrYB0DAbcwAeiM1N6yfUlO4qC
U7HMoqHjopo67e0RBJyvii65kmUiBJfSNrNOcOfDPp2NNT4U2ad0tOEPk8eF5RJv4UmzqtKZoUZy
BEnslj7EDG1ydwhCm9kLgRlcAJ74Vd0ED8mr+UrYsFNvOtfxnrVtDgzy/9+iihd1XdjK1IV/Nu8p
6+4c/qDHkstmfVExMbKUOfF2EOyjzbShJsuJmABLHSW7NHhWZS0c647lrwzBNjoTgPrUhow4m57j
vGXxqG/SMWBVVb4XuqwvZfWUoSFl4bpBs74I9103RqPmGoIOC2NMNRhwnW7TN7FXV4co2RNZDX89
Q4TCt472bAx9iWNGuVnwfMwnZHof+As6tGEi8RGDfQbL7/QbLivKrZ7oE3HCVdEEc+pMFtSLybs+
Hex6H5Ugbdxf9htUJkY7d5VAqyvsoYRWys6+n3xyHR+00steq4+G0X2yTQ7pneEG/mWxq+Z4opxw
Lxhphi6TAlJb7Yh+RjK+RjKeuNWrB1ODQL3Abn0D9xuaTDXzEEWNjB86sqOpz7ucqaPHw61ujWxO
X/9BpxOBgtcHKZ0Cpj3olNmTejQRErtBZ6AZh0y9xNuvLt+JKOE0z3aVJuOMfsDOSe/nInLj0LrK
Rkk+e9U0TqQI51nF0eVhBylmtrW1w6Df5eTGkA3CfAcmXmKiEzGivzeDMh2dpblxDj2wZGWkYWZ0
U1f+WL70pWvHVxiri4Ornj8AT1czNs4/vaWBEwc6KxPTikRYz0FPIn0wlwIYKlPaeDSmD1PmHVft
8USGsJoaWhV0AzWI5b0OXNg8/7TaH+3s0+BnrftSxvDVzTsRJ6wqV8IWGHFQSdffjOmLqk+mcyVN
vK2+YSwT050LdBfmzQTvMWVGWSx7x6fR7evPKJDY4KqlnwgQVm3QIz2uLAho2m2aH3LtV1hIDtPa
PYL0kLYAfIE0Qhc8IMbUlcgO4WhBxFs8VFF7cIB9789dYhxajNHdhERPAYvIZVAXa1uEblQbPYIY
AfmGQqKOxWg4xQiHYT5Y1j26EEf1KpVlUNZWENjzC6A5ELG+IRoNaqtUdaQtx0v1gpjsQ2P2lELb
XvZ+K5aAiX4MZ6OQg7SXWF7ghqUqsQ08KoLpd5dEAWFZVctiw8WehLjtTIpwb/QOIGI7E1IUY7qr
QIUQ1dnGsuNHjlKNiVrNZaVW1s7EDung9UXbI1Dhz807arMM9KsL4lUX+WXDv7R2BOUpkZRmVsWA
KwrY8+i9Bw7nuRgLVEEkHwFc1CfVW9FjbIY2d04kqy+sbRHAHBeCKCD9QJQgJjZzQ48AKRTYheHb
dZo8EDN6m9Mw8WOg6edBdZMm5muJZl/Wz+Z1EOYgXmxnMPsEtbNPuSHjgljbTw0wrguyoAEoYeHO
zI2KxnMNuItei9gQgWRvvjFal6YAxn26vJcrpw3YZWhAgK+ioFUVtC8wiB7xNAH70tBhiKILAzco
cEfTKQ1wU3OlldXD1tYb3bg6zjYIEeBcztebBrnSaBTchSDc7hlJTL5tq5JLcgp/0A/EM2FgUBpH
D0gC2NhzMWTmQVNOKP1W0VYlh77xI+e6UNy83oaZh4TDtiEHswL6kP4V2H6kv0fNPujuYiI5LX/a
7i59ibDEaRLGYTJ2AC954ctDqvmsPUDOuL+6bYoM5D46GneRb/vdzryZJNa9ZklgBgMnMLA34OWE
o9r3KnA3FktaOvsHp5xZ0ZqUWXivuoExAEsRy3/ZolZFguV1gRTFyf3zYDjNMoxWWBc0z91x3Djd
ITAa/P2YgAxTyca61gpcgOj6K0s932Q9NvvE1CFrCsDQFO2KHrzpsUvmm3b2NO1+KvF0VfzLCn4n
N1qwzE+kCotqAk6t5GMG0pQ8zYAdN1rJtUpL/hEE9nRtt7F2SwPT+BUMo11twrbjBctMEuxDQvv7
YcoKFGVVWqNVZSR7h/ZN7/KGo/ui0joKikPFoV8RD01/iENcUS0mrEaWqVq1C9I4fI4Kfcq8Wmkx
FxL0hqT4tOYRYDHgAwQGGObHBLdr1OiqMWyYq5IsbdO7qvTi8MWZJWIWqxdPBcCwwSlqACmCisSs
zpDVEy1jwKvldNuMdGPzyJ8CTbJZqyYCDhZMwgHvcnkQn5tIaJg9H/7QA00ATfDzITJ+K33TpcBR
U5Ng48RdAHyfun3I4AItty+Q2GVhmkeyCuWfdi5RZfCIWcDbWUBbxKYR4Af3htaFuattFN0N9tQr
XfDd+F/UA3XmprsPfe0AXDsF5H42Sw7JHljafr7rWbYfrya/2Has8x/VY/1YuP8w143Z8f/7OLHd
RKPloCg1Pm42YlZrj52zx0dG+nawrote0u+9tvmnwgQbA2K+4SjLSgBARFXZoDTkFwXuy0OnxNn7
5eP67b5BXyKCcPhA8FChoW/xVyf+iJYghsjDEqeVaK/WxO85Ipf/LkIFZh0QhwE7hETIuQgyDt0I
jHLEXVUHipNabV0llA1fr5Udz3ZIcHZVPltmvuyQed9EPr1SfRukpADhxFjDprgJfOL9vqyXbJsE
RzfFoICu08Vgw4dW31d0G8jgu9dALc60Eu5p3QDbAB8gw3p8i/1533vpB8aCbo/UvZt3dwEIKJl+
jDeaH24uayddUME1GLPT8FqF6O639TS/9befI6NbmxmHu3w7AtFPEgmsLyd8HSB58KoSb0a10jCj
3OEyzozfY3EHtMhYFlytikDaYMEvA66RiAnVOWUSDw2CWWJMwIQmDN0SKNfK2ovXBiKBXLSACGOW
wgYmzbnFq1mXqt0fy4hLNk36Z1h85V12VDlc1JT9bKjlUj1xjTzdzVUGfxrfSXZvEfHNm54EycLu
pRlpaaMtxtkOtm+lzSsBVeXGAOa1W2cJoPYM/ZE0dsYIia9GI1beLWBk57QzfQrAY4kPWLs2QZKF
JcGtZuJldL4iBEj6qbYE0on2q6X+gMbDet6Zsk4KmRjBCYCxpR5oBTFpeRMkXhVcdwl2QAZStb7B
xoIUDYAU4DQKLq0bsjTmdZq7YWolm74qWeIkx2SanpzuNSqy6ybr3Bro9J2pbIps3hvqm2SDVzIQ
wPz7+wlCkoPSJApzHZ9ghV70ZFcsiVj2e/Jr/1ZV2OvghY8URE97Z98PLJHcUGtRLHBU6AIiBzJ3
EdezD3ne6wYiy1b/adsvMDY2ltsm/pnL2phX1TyRJDhATR14XC0xbNMangOuv6hj6UhYhORX3A37
KhgkVY9vNyLiVzz5wB6ro5seqP/npqqEU99oS/yKzMjI8nScvKbT/6F8g9QKfB369XXD+XYgplhv
CSmwgijhps8jagNk9iQ2stIcaILCZRnRBzEyOAzOVcHUiKXXCjIeYJIeysM4vXT2ppmPNhmBMoaa
tWfJIGnWxoLOZC5H9CSgCOOgNBQHMtU0YmXqUbia6kev3WjBpla92byNaneCJ1LeatXNgL5WEq/N
92a5d4BxenkFVu9PQPEATg6YAeAhEA6qU/Ale7vQX5ZXocMM/Vcw3lcg5g3YoD6aAVhLfFp4ZnNr
pFeoYQQAVKkPXedXw3sGAqNEcquuOSgdwyBgmsWug/z1fHWcsUQeJcPzwSC/Zv5WmZY7VTaglaRT
l6uSMNurYxxSM4HOcC7JcoIwakxI4n7mlTt9i/BhA7TFY4+W0J2xeRsY3Vi3MXNuFMa3HWBVWOm+
Rz7ApFybjVfUT/fFje0NJdu1bxOCjP5l3gbsvvKC68h/ubxTa1czOGz+0IdiXlwMEruU89HQB4Rv
ePPBcub4zpbBAK3LAMYZ1fBCxYvnfEl4bJcd5rhzt5iMnWWA1LKkO4VyiXNcSdqDaAvnbYFoXDAM
z8UMaVaGGVDE3YEXTszmgZLbvhiSQ0Pq3NOaltz3ndod8qklpjvlUfF6eS3XX3WAggXWGsL7b0k7
XLRKgzQZHqm74EPpQBoKHnmj2WDOv2CaJNRYW1ULEFQLBghATsQ5QJq0nRUsxOGgwHa0jyJnRJFN
56zdAqcyhCVN0UVdR/NybEJvtlgK8tUsZ0m5AT4OiBouL99aJwhKE381Eu4cFI6LKAmhUdzghQlx
NQO47Ptbuc1ZCNiEcmtZCKJcZJSPs3swfk47KvmGtUsI/J42oCABsYQs57kNgXmuRI4Qn9DMOAyd
mrCkSyRmsrpxJzIWD3LqqXNlxCUOGYGN4UjwS9G9yqNPK+eypNc3SfYCCwKDJKj6LCwJ55Iiouhm
H/eFOwfWNqahq1q5l/J5c3njvonBqQOoCgweTX6gsRecfQ7wzNnscPCUeh/27yTY5jK3umaIpyKE
qKuutAlJcoio8fBSguNs+jGaP3qC+R2bNaX/DxqdpGkFj6XVqcbtZhHXq66eO9fRaPhTPD9cFrOq
1YkYIWzuarQftzWO15z84KVnNQ0rlFeTPznKvpLOKy6/TXyanOaehcOshrE66wOkIdPQZm9zaLEo
f0bsHFWvre2XJWH2L1Lvs0S2e4sBiJJPT5VgIKgZW0pY4JLJnnh5Y7a343xNktv48b8v56kYwUhy
e6gxEgcFg/Qx5DrLSpfrnqLsZn2LqFkS46xdNwA/0BacH5ABieOfej8WathjdLZ5y1H4jpj6nhyC
hylk/9CAsfBKIPkJWGD4x+VLThxGY7Rmm1FIIsaVnWwzFdxr7uWlW4taTkT8udlORKiT1tRDvezQ
8DoPP1Xu0cbNZaPbq971ryLfUg2xmmrdAEVaUrpqxxmQzi7rseaKMAcD/BtgzS9pr/OlAh8kagsG
GNEL7WgAIiLHaI6serq28X+KpwTJaORMhXPkjHC0HP0qqKOjgLCdAaGQ43UELH02Vtu2SL1kkPij
1cjiVKbgyc0ipSaSxnCx4cz04tiGDeAvrki+GSaXhzdD46LB//Jarpza5f5YCE0INcFadr6WShsm
DQYY8aLAiFi/4Pnmv5IJzTjNpyYDNPtT0RNcBIThTY8rxACgmWDjMebCu7gJUDNxdbd/HHSW52zC
IMNLfNXutU1+mN3iwckYoOrqO2fvbLuCOZ7JEl/nruydvZaEO/0cc3nhnZwHswyAPqVA9+Job023
eAr99DrYMeU6utIO8SN5uLzWUoHCYocDINPLBPrHJsN8ErO98L7dWRA1vgRutq+2PyUSFzO9sOLm
cl2cqDgPeaD1KSQO6ANnCkvd8ZBs7mZk+wtX3cpIateehGdLKhybqBsGTMNDHkDvj9px7l2Hpaxk
xa3ukh/lTchezca7wRZjkJ7DnUqiFOkSC2eoiJrS5OWfD+DXXN3AxszNV3h4RVkjsFA7Z6A/lVQ6
V+wa6GzIVQGJ34FLEuv4Rph1hdUDF6Qz0B0IRA7T7tmU+r1lblrjpw1k98F4q5AycsD3qtMNEvYs
dX5ryXydI4vZ8Z0+Hh3rsSV7034Iu8JXmsyzgHQqm736ft6XTwVpqgm/BpARwXeS2JmqOcenZtyP
hweavyN90RO80sdfl21vWekz07Px+jcBqwH6VCA0ikkY7iizySPws3ZlibfErLcMZLSVxGl+uwsW
KY6xFI9wc37zX8D4qswiRqcGoL3mAy/58+io81YpzOf/rg7YPlWyvMWWjMf5Seq1NkhBiI77OQp/
5MjozmroXhbxLVKELguCMgrXaNgBAfK5CJBLaRnyfihNVe+T9tjOro22SBqGrIhfDPMfVg5Jf6RL
MEiugtrkXJpWVFM6Gw0qR3HzYtDwaEfNixP+Zyj35ZGMI4H8A3iWv1UemhhgMcB5yl2aIfQcnrSi
Bdfgg6Jr7qxJetO+BTiQtVCNAf4RaImoc5yrFAd570zgqlwGeMzgt0K9fL7rxpfL27QmxQTAKXD2
EBLC+M6lgNMGadPSWBJ/432ifQJk4LoqbK82Z8nlTL+5byhkokcMaRWYNvpWzkXVemjmhQVRqBZ5
Y3foNZThd065U/Qrarjj7JtIsyXDe2Jdob37v+uJRA56NwzUjIELei7c6UDsAPrJwiVF6UbW1rL3
C80yKnMSQSueAtxfqBtZmPsD/oxwLdpanFUOqAuXVnh3SrqbMdTvL+uyLgIPfjSiqKCFEHRRS9JE
OgDX3XoK9yj6Ae6kr74uy1izi2UGDq0LyNYAwe58vcKoi209AB7ebHzaSIRa702NOa9BImbF4y1b
QmB5sHT0SghiuiQFBVyD1dKvQHV3neuWB7wkyZ7IpAjPLFSyBo3GkNJUAF6Km2Ni6D9z0C/+w5oh
E4N1Q6kDVb1zZdoY/JVlDzGh+RYXn2MWsJp7UgCmP48O4TLCGfpfOXDi53Iqsy2NZICcrOCeUm/B
F6WVhzlSGQgmmeHclHiV124mQ6NdcelncgXTVmsnC/tgkau3PgAe3KJ3WAL64X7Uma49ELSF/ecV
BesKBV/fggOKLOm5psUYxO3YpuAFcXQ3HEsWg5I30F4CGXzFirmfCRIiLRMjpVSbIIhrWf5oxZq6
R/dJeTU11UcKfh6JXisr6aBLEN2YhgXMJ7GdrFOA9kQ1OAlepS+ArvbasOsY0AtYQoprDcmoACP+
/30tKa4u3JC4I7/1I6UWBYVM0hWuNprAse5ZH3lOMbGglrQMrpw2ePg/ZDnLtSJmteN+aGrbgutA
dedg5wWoeCmqSJolw+lb27TTZKFgHc5Eqn5IodGEzGesPvXOvZb5caNJVu7b89nGpYWuTnRvUw2g
kcIdGaOBn/MZGYy6/8GrKzh9ppXbESFx42mFT2WwGYvTOz/f5/IWvU/eOXlVhIM6Qp4670oQkKig
qXy36HVRSXrHvrdULpqBWc/E7W86CAXPJTVqPFhTZTXucO3cgHyRvqa7ahdfNwewa7hcYeE+vENb
1y+n26WfslHRFUd2Ll7wyxqPOHEW8f2mvOnwTAZB+2d2pWxjj+8wj/RfDwBapejSwwpAeesbHQKo
amjWxgkm8uiWW/7QXgfAN1b3/yAFlFSYMMKyguDlfElRaDfUac64Wye70Tia4XMzeorzclnKd1Qj
tIXqaMZzwHAHTyRiVE4Dnce817g7HYAj6qv4l2/plXajHpxNG7Jyy9FcvQGaVnSw9rGHlMMVhtck
j8XvloqvQFUfky0aQYuZcDJU3UnQB4LfnTVehL5/yvJqE5V3VSOx1O8+5VyQcCQGO4xUw4C6o/YV
Kizv8Z78lCypTIZwGMye2K2SQhly3x5r19zbG22LttQtIPh3HUDDI7fy0y0Qm5jiJb6xJ1vb16/V
h8vf8X1iaeFqR33zT1QE0nrhO/RpDgYy2twNX5ov9Nh0bL41tyFTfll+sUtejWt6mCQzAivB+blQ
4SjGhjMClg1C26/JrTyLzbvmGDN9zzfKR3Mz7S4rubbWpzoKoRK1UyCz9xCXTEdOf5v9V5l5l0XI
1lEkGOsqFU3bM2S8VHv72mL5PdiJCAuOrw6SVO01vZbE5RKlxJHR0enSFjRLfJleToy9RraK7V9W
6vtVdLZNhnruXcCFaAVBBhHWo/YKqhWvYvFTsbUk5vA99XVug4ZwtY5kbpNuWvZnD2AeeuxTl26y
jf6Es+CX+2nT7Z5tv2BAMWBBvJHBcKjfA6RzPYV4LDTDQOeLOQ5+4EZH/abdJO+5Hx/aq/Gh37U4
gxbOItnH+5vf4516i34RP/4MYKiyTjHpWizbfnIdl6RItKDFt4Qvna950THZFOCd2Th+ekw+0Zrx
omyTm8foenCTbSk5KN/nL4SdEDwfhsUMI112YjqYfrBFG56DFma6o+wXOBPsr/Rdubd3snHk70/M
xZ8D/QnbYC5vzHOdK6We0BZoN64Vk23W5ldNWEqaH9ZOy6kIweOEWkLGeYKIQel3VRXuYpyWuisk
0ejaFYXLiSz9Z8DTEi3Z0rK2LdugccvB+JGCdJbx3Bqvy8h4GIbW3hSGKrlI1s6opWPoaKGuAd24
4Nv0KbDVOtAbN8LkeBbezOA473s/mvcg4WJtg04xieNZbOA8YMRu/ZUoEl0EtUGmrjdAcFu+hCWI
Bev4A2z1qDn3MtCutYO5wGIvqWEHIOqCYaidncaBidgUj7arNGwfzBxoE0ptPo1D8NCR3ivN6fmy
01s9A6dCBVPhpK6Bj4c40Qrnux5kxWZuf9nJjLb3jwkdFmkYb6alQ7WclHuz5Dd4om+J9UyywHNA
1lMY1qZKQ8lFvWJZmOvEQxwt60gtiQ3xpRE29pzE3HWU+7i/TsAca1Uo3oFfPpa4/ZVIGXPDqGoh
D0jRnSY+QVAHIE5ZIXYFHbabzF9OpXi0r1gVT5vYIQAbKymyM6C+KueHwkgk8lfP6smuCyZdFzEP
ghwbQNt5E3TNzYJpVUa1ZKNXjQuagHR7mScVnyO6HXedPcIl5OOH2SKnMIUuSdDodQdyHW7JYINX
NpAsjBMWRgPxCBL5BjDBPJPEhlZZ/t5qxcJgfp/Pv4tewyiz7Epb1e1EmHBz144ZWnUPYQHPfbtI
dykHioRrRle83VM7kkQ/qzt2Ik64wJuwiY2mwVLOARoY+8FPDOKOsaxaJNNKuKc7xSRKH8AdjGCw
U7QfUewp5AdNXnv7ypIBCK+6uROdFp1PLuJ+dBon5ljCMlMZwlWvbn+GY7HPalmnhEyScOlypWhi
srz4zeJ3mfqdorKUPxW2DMBofZeQi0E5AXTs4nA40tW6lVAHmQVNB1o7uWlRLMYc6e6yA129zeGr
/1eMsEtA6sJzuMIdWLUp8YIyprtpCGUjYuu28FeKsD1FrBNud1DG5Ogbtjaa9daj7brdmopb2++X
VVrfIYy/2suMBsr957aATonZCRTYd2srrgJmAAv8N1qNBqFClQQqq3rZmNVDCIHin+jna3OkWmBi
9dQ4YY35oNWvFohO5/IhBUgLlU23rHkllJ0JEp5AeTSJuIzajKJsBFdfNAZLm5umQ3d0dT/1b43+
n0tM4JnDMCtmT5Z8stimU+gI8ZMCuYoyxIBi34SIo9Uk3haVcZeFSft0ec/WzBAlLdQU0KGBSqew
Z31RlnreAoFTa0AUooY3UzhuLotA3+z3WAjY9iij6shJoLtWEJKUdj4ZacpdG8mtg5Ek0bsVonxN
24HMGP5M06ciUAafaGG5V2It/2pL28SEeFA+9pUdPQUtgohwWqhfC6UF1mtsIJFjK8dBa/qbrqVD
waiB+aBtpaX112jn/C3NRs01OK3eVCR9I3eklYJmyXL8JIpiPHDkQ2+azAEvJroBd7QPx19xZ+ba
zRjo0T60ljgtm4n52xzbkntaFqn7ah4VfwjnbD+TCF2QrZMawZWeRsnRqMwI7SZjbhBm9C2Qz6Zx
Mi0P3ZPFAILP0lG3DrB3KxbMuR75Ca20gnFicTwjhmjwM2L2Pl6S/e8eE3cc/QtJFLvA/HQ0Nxjm
Yj9RbbxKqJIfeZYPTzbY4V64Uj9jjugOovrdWBbI504E7NastRxgB0VqnrEmULUNMsDZR2e1tjvT
KnvoyoHvQu7Q2J3UPmLFSEsT4NdxU/m6mWLMaMqJiX63TAP8O0n2NAMKaEaRozO10TrAkhS/6Bu+
V5q+Phh9b+8ndJH2zM7GyG97pWu/0qCj4UHP5szFV1f2oWnNuPRrvbGALRONqpvPWHKGkC2AvyhI
DUj9BqNprTZVj3oTJwheU9xeQWS+5FUzsVZxnM3YoxUQZLYmKFh0Tj7GKbEwmZWVExhGnXDkLk2C
ZGNpOoZ866oPH7uZt/Zjlo3d5PZGob4WQ5vvKn2sqGvOeboZKJ1+EisEYUZDq8rPlbR/nhzsmUeL
wCy3c61DptoY0auupLV90MPaeULkne8mzECrGOWrg4X3AsOfzEYnrb0raNceR7WyigMPMMPpTfh/
v6hJVLLSsQODoVINnKCycKyZdXGFDI82lP2mKwr9BWOdQDznWVEclJyQXRWkzW6sUZO1mxkjEE1W
6Xg2paoFIsoweDJ6jXr9SNrrDogVmwie7MCjot4FSusctSGLVcgO08QDxXW4a7MheWjsYN5rg6GD
ZGaMqV8GgHLUxzlkTeX0EwsNA3jDVWb1+75JlQKxyki9ZYb6txb3IcbR+xjhRa8C8MsMx+CoKUr2
SKxy+AWktdifnDm9n4ay3dmYcPiFifAKEOGJPV+lRRJ4eWho9zWnihvnyIMzDTpvjLpPCZuVsPkI
cydWGQiSw3c1Sezspoore7gLiiI/NEGGKrFN2uxeH7jz2Kp1eJdrxfQ+THyyNiTVnIVvNSh2s6Xw
Y0QzCxegEYd+3qbmfV9lpPMGW8nosSVZ9WAobXGlKmbyuzQQPIG2zSk0IOnwwbfDonOYmdr98NgO
ReYmSd0ezPl/SPuy5bhhXdsvUpXm4VVDT+6227OdF1XsJJolUrP09XcpVXdbTfM0a2cnlSenDIEE
ARAE1rImH80UQIw1FGsKrvvM7yBdoAPBH1wgQdOxtIRcxtLBsQrDbtCdM+Fc+NIMljJ0PE6W42MK
OEDUezbobz2vSzeG98RU1eFjiiq/rE6GPAouz98H5piPYXKVRpZJE4EaG0le5Or9E55p/dT6MY6a
P3fRn4p+0sg4xiHSsRYYcI3ogsu9aq1Xg4m/uSLldjkuBXwMYqSABO4oEL4b1asLgH+Hyk7H66eZ
xz7mNANbc14Fu7EEKOYyv4hHtWKZCgUS7eVuYHg8xUgqAphZf2Sx7sdNvNHK5keXv1aYkHbrvgpa
s4r8nACIkYyCIM1JrDDfD9A7pIS4F7ElffRbYaTNohDf0jsj7D5wVA59eShNYXvb8k79TdOVKCbL
rqRuttqubjxACPmJE8gpDVDfdGsZhMIvZrId40OnCnJhTja3tFbhdqlqy1wds7yZnOshnvOQXiEO
GvPwgnas3TzLtuuUlkfq7EGafl7fUk5GtwDiYL7OwWMJGkYvdzSOJGnOO4hMgKkxgC02AnueJO1D
dLWLoDw4ORYQhWzU1hVk9aDEuZTVl3GjY/QAhQLts40G1xKhL/DsYy1gWd/VJQxuUKWVDQFdSxPQ
nejFbTmEb3maTbgt5dS/vnbLaWNtRAMkAKAt/r7ZMdulA2dYr40Z29U/1sNLnL5GpqBCyF2yLxFs
52w8AVVPGiBi1EZ0DqJjQ9RFLlCCTXzLEFMMpgoJXf1h97vOeibT9vo6LevwfZ0wcIIXTjxTs400
GkCLpyxTkFsnceHaGNKraANYbuWtVAkoP9r7GTx5wDuP3OuCeedJA9biwvAGDmGWtyrTcjzDy2rj
9Y3ihsWHXATI2aR4Dpr8aZQFD47c8IA4pWNCfOmZZ4+vVIyTpLZ4pDN/lD4AuvO7+lW5RRa1r37R
1hXh/vCsHRyAjgbqUxvN3sxxKjvaNdoSGjPliVZBPn9I1s0o8oQ8KeizAlgbWLLg9hkpXYwLn6zB
PtLyDjRmUzgCOQQphKg3TSSHObsGcdohyWRog5kkubJ2zZwfKySqeSkLHmx5hwrwCTayreXkshgt
o1QPRhrDLJBuHHN7Pk4YxbtuebxTBWBHxKnluowL5aUnmnpZR6oAU5A6K3J7s7R8OoI/qFTx9H5d
1N9bI3u8zOVsoQyNQVmHWTlcN6hkFA6ykmB8w8XHLIKbdkvBJTTfkE3imY/hxgqsZ7y/u1Pl1odS
UITgKrv6AMYPDk6d5bm1fEDeAPn2UJa/M+EU+LJi/7eW3xrLnIFqYzZDiLRD2k+DUxG0H40XbvON
ua8+w6fmPLzWP0TUd7zHZxA/ozcJ/dWoUbF1X8PSu7qU8MbV1O6PeWcVbvIjVrxo/0hlV90VmSds
PeGr+iWS2VAtmuchC6Gq7PV7ZRd1vnnuW9cJFE96N3f6Q3pQb6WzvBO94HKzbXQ74q8OuGSw1F+a
rWqQKUb/dePp2/GoPqOElPrJNtyhr2CrumjYSB7r7XDzct2CuedxJXX5+SpsT0reUSeVsLXjOZMN
N1QFYAi8ALRWazHglYDZ7nE3jiCgPqLjq79J/5QvycYBac2v65pwQ8Ba0uLlVpLK0myyRMcCFmDr
um3fymMSSEE1boytcwCO5+t1efyT97VfjJuJ4ijp2wniorL20e/u6nRw8+HpupTvsx6496y1YgwS
92NiKT3EtH5xa7iyR4O3HhPS+/BR3vxsdolAre8DWoxAxqPo5pj0vQWB2qfRucVplj11cLu35ikC
5ptIPV6ujwIj7hU62s3QHHi5aYAnUlKLwjyAuNa+NVv1He0sJ/vOwFC0YCV5Uc5CSzuiNhJ8XGIu
RTVpQ525iEBCvI8etMfeB4N9e0zf7H38oOtBd2Nv2p/p1hHECO7BXstl7DIpTS2L8CTqKZ9ZEL+U
fjKiK9EdHyyM1Hvqrf4jlVx5G58KUVKkQyPWb1uaBngZ1N8wbsmYqJkkNK4yE/llKtNdU2YoVhvt
NPlSnAIXsRqg/kzxEEQ0o4BftfX0caZy81wNluKHhTLuKm0uT6QmsmgwWfRtjF23s12XAIeBXyh7
T43GfQVwIcGOc40L8xjLtQezH2wOSuU00QbbQl4z66gBao8KfR/UeJcVvUdKdBcUvwkBloIRC6oV
fOX+I5gF+l/AIptkwsKHqbIZrHhTKvlWoBzXnL+UY+H7YxOVvymHcsOBHJVfDcovCJPyM+Z3o99H
6TT/zP/IoMUR5PU8f44C+v9fU0e9PEXtXMUKMY3Gm0v5pSXqLgqb7WyhB87SIwAdRJ5NzXND9Pfr
+vLc7Vou4yhyrUbnj4wlLaQzzT+odLDI83UR3BUF2A3SOSDaAe3lUrWSTqNthVjRAh0FqF8ad6a1
N+S361K4trGSwhh+l0h6Vk3LviW/bLLviMgwlpX4duqBWIPLibpMnDAOvASClZxEyJq0OyjhUWBP
3Mpn6pufdOPsu90oepniaoQr5oIAaAJ6lqljzGaJNLxCxOjVF2k4ZrLgHHO33lwoyYH9gKknZutr
Can+qEKhrsYcvDRimva+n//7YRBc5tCZK9sO7nQopV3u/jDE8IQDtJiah2oI6HSuM4FD5iqCJg3c
S1C5kFkDixS77dsBwY5iNBJ3cSCMyRhsav7FjldiGAuz5wK/d4ngNN0beuYW4U43X+RCcPXgHpeV
GGbBnFxGaX6JpxPoeskxs/ad5GeiS8Dysd+s+UuKzgy1DE5SznkEKaoFcImjXP/ILd9RQAMTYNT0
+tHkJlvozUaNDLBa2jf2Bik3en2gcet1P+0uoH0wHmzg3WzzQ+JjnCV17d4HCIkm8G3ci85a7rLU
q9RVKetUMetF7mHYWnfSA+5zp6rz2lMbtF773u2uK8rdOkws4g+axTG8cClPlztz1Jqk9VLlmMyG
Z6TZPq1/ZRIRvCRzk3LrSxK7fQaed2zEYWzf5HVkY5s3BnlVJkDc7bOycuVq36b3BXGbSNTpws+7
VqIZt6TVymDJHZR0Pid0UbzGj8pDccowaLobMejiZZIXn+SbypdFKCFcm11JZmIkxglxLMqs9bIY
7YUPBabEu5exuy3S40hl//pe8vqZQToO34XBWlC4s4PZchoDgJdCz8bym5N8CPFIdpiD6WxtyQ5P
jieNuMWd+iAQuyzft4MJ5gK89aATVGVtSKtKmhkzbLb1+1f4fjd8jPbv8cnZzWeBKO56folijSgd
bCcKZ2hI3rrA3NJb4yP7XZ2mOzCfTxt9Y5yzjfwjegegjiD08E/mSjRrRNOgVd2iZe+DO80ttvmN
dVvu3p9Dr7oRGg7fZlfiGMtRQGqX138XdeOA1vXce8mpdy1PewDGp2cd81PxIWpkXtKaKxvJhtdc
RlQvK6hYOne1dJPJ53pwJRP9QMH1feSGv6WSCWwlIE+yM8W4H6dFisk9L3Fyv9EVd3A++nh/XQg3
GVkJYVxpZtZt56RwOJIRusr4gFfK6wJ4y7V0/SgqenAMoJFe+k7gshSFHeFwz3itaafYm6P8VI0O
yOaabWnVglcInqtei2MsImo1YtcE4oDo5eZ6tOnqk0Q2xSQ6zyK9mCxLrUcA6atYuHGj7YF5SneG
O/rjzaC49Q2a64wf3Y20G9zyfhSdb5HoZU9X4Y+MTo6KOkTrW+MTPQKVO/tZ4AT6XQ1m9Ht9k2+j
/RyEgZCSTSR5MdmVZBnQWFpXYHUd+2cRH3LracrR/LDrRLCNPNtfbyNjlk43GEPbQpCB9kQKoESw
JmBA+7ppckOBA6hO/EN/B0g3LtVJmqKz2yWHpWUQAUPPzm+i/LXW9xg57tIbOQYkAaB9vEQ/puoT
xlrDWFDu4y3o+gsWV75e0HCIwS6KL2iLu3x6RAeBi14WPLq6TipiH+StKfp54E6Whx9whl3KsuSs
mO0RqWEyAbH2F0gdNdGzqUgEY5lS3fSqtIiYKuW+TFEAM8PNQgws2DheMF2rwthh1pcF6UrIaZ2t
k//spKBWg6j6oxkndCD78eQVzt0oIsHixFWYyQIxCaaQhYXocgHncchxV4FUpaauonz0ALICWJGu
PI4hWsZFnEAcV3YhjnFlfZXkOXrHcDGN6jMtS19vAX2MYVlc7gQLyokCF6IY05hxW7QHc7lp9UVQ
t9khakTQIiJtGNOoe8nSphYi+uJuVl4n5dGeH8t/uDJCEcDuLICvC0Db5RbRAXBt1ZIQjMMjmnCM
ZF+2G4HxccpkaxnsmIgitaCkIYjLk537jhT5TgTKOkd5b63KVSMatEAonJNxR5PpXiCbv1H/0Y+F
xZiAkOwYA2TL+hso+YbskJNdlbzMNGji58jYtdrjRPcD8XX5XjMFDpPjrS40Zywy02JdpyNWt4jA
xSD/qp3YzWLg3lXyS0X64LqyImmsUTp5nGfLratzzor2W+9Tzy5B0VPcoKPzuijevQs1T6RuuomW
V5Q1Lu1GS4na2yE0Myaky1Q6ynjaHdroTNMYz7zhe1Wi4bRVHvDadWfrgOnK3q5/Asd1XnwBEwmq
wgbNSgZt0xGdSbY9KGhwqxXPUqjhXxfFXdiVsswhAf9B0ckllO0S4yaWog3RjYPm9IB5zb24+HVd
Gl8xNJ8gwmoYP2a2UY7mOC8VKGbQvT76c4Wmxe11EXyFvkQwviUHOXIojRChoC90tFySzai3HrN+
m2Yv10Xxah7Ypy9Zi7qriK2oMUAFgMGLQUI8nIUnZdOc7F94iTmXOaga9F1+L4qqf8mhmCsHZC6G
CYQuNBgygcdRxkzpE8hsn7og9Su33aENVorcxMMzb7DQ3Y5BsSFufDBv8YMjbPdGOwvZTjlAB4h+
qw9hHADNYJZDjg8x7nLvJbvJY7cwPbX17SOGqLxp9zPzCXWlp/JZ28eC1J4bflfCWUNCx29SG9jl
Kd/VgydrN20IzPggAR+gSQWujpcbXqjK2FQ11pkzVMuab4gPgIPtWwPyxF3qOw/KQxvErjVtRRj1
fOMCfCVm4Rx037OPFFhdOqhyjvBlmm6DcSOwkaAfenbTqT/lRuMamMpTzSgwk8jLFdWt1MzvjE9M
1gnuhdwjtfoSZqfjGATSc7/cozBDNpx0p/RsoLUBqG+IRQF18TffzHsli9nYBESpwMGD1vqhPJ7w
KtOf03O7M59wkcpc09W8ZNP9kvz7FLO714+zSE1ml2V1cFozhmjJQteCiTmUNvPrunPT/nc86CKj
4qYOK00Z50FSwNIZBOIm6XWMDbej+9raFWHkKvqTY54Bq+EmVKAjN/OyNdCiGMtzAzv0KM2q2VU1
hIYLyxTK9bZJ7oEuoQjR/5fP/76RX5KWL1n5RsOgjV7rkBTh4SkBhAVYEmVL4Ab4QoC0Aj5O4NSx
KV5iN21myEXrDS1SYTCapY29ieXGv24Z/FX7jxg2y8uaUZozC2LGfJNKfhmes8YfHMETh0gK49lt
Y9TjMV/g77KdMf1pnXNa+pEjAo0TiWFOs42JhkkBbIuHNKfdy03yKfUlfS2z9LcCUsd/MrivpWPO
c5G3tgN8URhc9secAid5MptDLuJLWo7mN2MDpjAey9AWDOB2xtisxnbiCQ46j2It0IkZ+fqUiBwE
d+VWUpafr0w6GZ0Ygwfwg8lko1Xd3qqlV4TSwiS0uW5w3PDmAAYXhxQ3F7Z7q8qLRFMWjwv6DIQ1
tON5YfGzhWk4dxIGQv83aUy6OetdjHcIWMRYtzda2DcuJU3ikl7BrJYmT645mIlbOI6IWYC/oF9q
Mslnl+no2F/qgfX0SArFTTCoUc7Atv7v4aaA+SjLDuDpNfAgsSm9bvVdWyY4WqWNWZfWAs554k6q
FGR4CAMfp1/Yjjdo+e6/X1gACoElFpNzQO5kjJ8mepQpNYy/HW+BcBnXj5Gyj4qPmExunVredWm8
9iNo+SWOCWBV2aq93EOcFcsYa7m1yhT8LrtQOxvDc5Jsis4DLvV1oTxLXctkTl5PwLCT55AZtZVn
6fuyBjqzcYu0RLbubVHX99/3cPagg+0bg5WILAvE1uURHEcd132jQtExecb0tdZuGwmvYZGbakdF
BTIqanS2bwES9bqa3Gx3LZg9+wMNTYlAcB+Wy0tqav+syPPSfSXlMzhbcT40aT+1mduZBJOCtV8Z
3bYvtG2DgTHH6TYhSX251DYmuAuvf9yi9LVFWRKblV9qaROVmgTrnvH6oIYPpfmWjgIZvOQIbfAL
ceqC1cpy+dR1jXHdCTKkGHAbk4NychMPQLwz8y7AkNMtINJF9FPf6YwWqNaVUMYx9YU1y2NEkCJZ
1XM64n037nyCecwkqTZoevV6UEOl9J2ARS01/mjZfNKV51yWXM3q/dKYfF2bj3VYbq8vON8MVx/G
OC7ZjLoRoMgtgP/A0iu9qt2u77f59KmDobIcgoicLIz4dIJEnLvR4CXWUbh14FSYjUZ7yhhj8BTr
MZY7w2p3qh2hN03YBsNLTZdGHvgstNB/qw5j+q/ANBUOdV9PXtjnQCztgxaoIAYgCRRdfdLjyu8t
TAfOsWBpeZF8LZrxYfqAWquz+LDO7A8JpXvNEAUD/ip+acf4kHJQs45k2DwHk5ZjrcOFZC7Bm5rA
SHhXmbUqjMsYzFJW0wmqUMD0+9kOPE9/kh1ono/1rtyVtndWHzEihc5Xr9uJ3qRESjKmQkpMKuWo
TXpJNvqNkwa52QTDJOqTFOnInFB0ynRWswRWO9kb88auHhyEHoA4dX4t7zoRKo9IK/bctY4G5mws
aa74zXAyzaM5/rq+bQIDZEeX0jQcHLKkx1L1NGp3wiSS+/sBeb7gXWO8h2050Bodyeq8qFDetfUj
FfXMcgOyDmZEgL5gVo1Ndcyir6y8gY9o5ew4ZLgxK+mjQZ5MnexqM7/pRxHK32JK38LPSiJjA7Qw
ZeqokGhOIJLDdfZMpZ1R/QpbwQWJu/srQczuD44cof0PgmL7rmsMT+8wtiHisuVqgxlNIDgsDXNs
oMuGWUp1jcIBDQhvRT7u5Smv3Fh+kyfqtbO8u25vvBwYJKV4DEe/IRjDGG+kd1UYVkW9KLVr9Fdb
8U2gTf73OMOIpOhwQeprOXhkZJZOAuNBhKv+chvP/RqIv2lOEbsxax/twIngStXmulrcZfwSyLbx
xm0FauMBAmm1tdXbug7a6rdsPynm/n8TxNyaI8mm0UgXzSSK1N6fMMGQfaiK58yC99m/aOqsoWPU
FAx56LYHxj+ziIU1RdEUt0j5MLbtyQfzYOLF35zcZJe4qJjvjdOwuU0P72dgZHnd22Nz0/n5jbGl
m9LFknvgiBEcie90aUiRVt/E9vcQeahrzcQg7Hz3JgXRQdu1N9V9/qqdyM18m74mePy/x0i+caY3
kQ9eotEQZIbcQiVgQQwgsynA22Er0hkQwLXC6dD9Ce6Kg7Yd/dgfiNsD1jB1s7PmqmjQv77pPABB
zBp/yWSKGFMe9rVpQ+ZHNHvKcXyVz9NZfqP+e+lZ/uSh8cKPD/oNVn1nCCyO12l0IVy7zLcHR0sd
p+yh8GHhdqwCvPhmW8kbNsPZ2OIae8xvbSGAI/cKstaZSY0iXG9DkkEsuKx8Ghhudcgy1/GazyN9
0u9sQKiaJyCW+OqWCpwU99VhLZvxUu2ExuhJw3prd8pmdl8s9Ed/PJhutzF95SCf5TvH07YAyXCz
18dugwxd1MzKvQysP4FJp/qyrQczxCeoJ2BlxH4bPMzuuJG8v0ev3BRvZGsdtECE28hf94V6ADRf
C2Q1s93g6ZuaqMe6W24K02pQ7+/c/k3btL6FOUVyk06g70yBfrIB5Ifo5snLF7SVdHbXm9yhlg3p
oQr0tj5QHVHrLk8CWllh0rIFcEoWOZ1IeQJzBu4KWgw8MGJ7qWgYl7uEQNnDhR3Lp4Dv/vLEKCXw
ShIZIlDQBwTJDk66/YDl3HyWL8T9DUjsp8mN952Xv9iiBeQF2LVsxm70RtFmJYRsJ+u9aMDMmR+j
dCAN/5LvgytWQRD/S4fB2InZ13VGZwjSAC/86bgNXsaKnxjs8Ix7PAfWXuL1XvWOAsngTluhV+Jl
R2vxjKEMNEkKc1zWeHKNz/EtO6W1qxEvwjO5a3vZTw0XjeLu13VPzC06YYgAGusamN1ZKK+07dOQ
DhqWV3mxcryF/zYtYNs+ZepLavhxduhFLyfcmLcWySScoBIY4j6FyDpxs/seuK3WHfBEbsg+2w2G
awI18tbIEIDA4gHmrDSIEK+f8WJ1XfUl3DPpgIG7MeC+UKPFVZnJPMK6KeKRgvhtNJ+rynOKO6Jv
UVO0MUbU0TtblJlyNhiVbbSmOeApAVUFI09VJ7s0FVp7YLLtt2j8Q7tRmPa4COWiljuOSwDSqoaX
bRTaMEPM3B7zhCQ9oOeAz+bIG5tMP2ddFmRTXG1WIphNLJMeqbYBEUpD3baa/Xa460UQDpyzbyNB
AjcOsuuFqebS75i0S7WEQMisoRQaAXYQ6mQb9HBcNwXeKYAgFMYs3BmWeetLQZFSaA0ws4C8qxxG
pIdohun1rRa6QFYvMXGRn0j8eF0mb4/wkodjB7hN4CgwugHsl6RZ39VeYxebMiT73Ko310Xw6lxQ
60sGk2bNRgz8kQwyMgIEUTnA9durygXha1O3/gyMqdmP200c/ffvehivAKUAKD3QXfctJDklSRx7
qD1tug3D38n4WHV/ruvGNQ3ME4EpB4fqW21eHqupnNBB57XkiTqKG2mfVp4iwr5cl8Ozc5Di/kcO
45bjMgHKVAs5FfEy7VbvbpXWuy6C17EEVAgVBEmI4ojgjPVJVpKPobxYX1Hdz2lIwAJVvdSz1oHq
XI92E0bzt7VMymOlxPva0d6dAUPD5RwVD9c/5e8DMuMU8SmmAlIqzIKhGn95EBS91EIlG8E/kY9R
7jaO1bwMVRydrXwkGCYpARuXDgR4BJiJy/y+Ke3bOItNBE0As3lwaOUOv7zalpm1sDwiLzkCtHyw
3Bpwr2Crmedz5ER4GpfIuE2qlh5JHLXPhimbNWbIySC7cmQk53LUjV+RnTmv7aTinXOcrJfEGRTi
x3rS3SdhpsCAa3dUx9SLWzW9q7qlZBWSyXZV2iebKpuqP0Ms4dIErBY5iMD1flZKipszVTr1oAJZ
V9SXy0PFAHnTMgCDgIpJUeaOOUjtAuA91V4JiE+7esYSYw6/2MzOvGtsxdUmYO+lyUdk/JFp+2hP
YChSQWBg4EXSANApWtXK+kemAuirGXYEvBy52gug7DkmDdgM0NGgPAx7Y19bc8y1yNTAHqttcjOg
M6KqxsNovV43JU54vZCyHODVq0Yy22UHMLTacxoy3OqxXsdubIOT2ZXNZN7LZZM9ZLKzjSywOZJx
EHTWc5SEIQNBAzUTGUxajCGDTKKKZBvnFi2mx1wBR7dUHsMo+ocwiK0Gswl4oGBATKQ1xqgwSToD
2byz7giwvie0OrqGHgsKBbwI5SzcQWBHApcWrumXyzlTZeitYvF3zmQGTpfjdWoyqU9BTPlYR0ga
56hSPTVXBte0mzJQ0VT9dH1LOT4XxSekSojE6JtmgURpPwF6jyx+CvlS3/2pAcqoG8EY/vnf5DBh
q67QEq6BSNtT1HzjmPQoG+ELWLUOgzOLwO04hS4og5gP4ikgibMEuXE4khyw+6DerVAu1B5Tkrmp
s+mH5zGaNv+9XmtZjF56GOMuOkEWWKCcemvE7UmOjrkl7f9BDt6XkNCjXAjM3EtbSXt4+DmCrSSx
at+DdL11DQmcIo4J4NzZNMrn6/I4qQw4oPC4CD8KR/23/2511MsxSwDjuRz1IsIzPMb+BlGhjHOc
L0Qw3qRvdepMDvzqQCsv1ZSNo4AirG/+wTUCDBToC8haAKjFrFyU2Eo1LcdZrz9qkJGN4WMq/b6+
WrzBOujyJYQxgyKKjQYczIC4tv6+uwDUaszeSnmvKM9avjWAqU16tETddpiIENnGkpczAR7CcecB
zjvGR1jkvTmW8hI8rUipzca19N3QgE4zus1QDI39Bli015XlRQFQrIG9B7UDREQmHhY9ldqpXkye
DPsw1bfKOP5AT8VNFfVHXQf55KzvDW14uS6WZ5EqUP/+op0ocJeXJ4CEkQTwD2iZjs22VatbzfiH
CxDi25cIJjHM+7TQzMVUDDm57+XiIY0XEmYRAhXP8LFbC9wf8jGDRfVG7Sqbra6EL6wdNFzPG5XM
e6eY/OsLZvHsAjcgZAMgNTA1dsWohYqsqle118UKrdzcwYYBu9gYfLnIamPTx4a5sXs6Ptod6W9J
nmd+DlIP/CcJH+kmctJOriXHDRCbxpZabjvWGDA2amny6jjNzoaUaycg+zbAjFPJljRDBDRmWR6P
YW/NBx3E2a/jrKaRS52QvrahA1aAWAHvaWu2yXFo6vne0Qfy1KTOfOjR6+b3LZltF3UT4I9V4OeJ
UDAhaerhuoDpK8B195+aAYbGoFIrkKqWiuNHYxye7UGliJWqNWxyfQQtH9H7rUZHJ3XVxsbzbhyf
615LNrJCw71UhvusktS9JRmBQmZtUxJr2swDcdCm5kx34P6bt7oh6UeD4rblxnlXFYFWZpjbGDFg
CvIGXdtNczO/TLWpFO5gpeSszXgfd4HX3IbuBMzxAJB3/dOYj8q2owVIbKJEAf5sYqLnSArR+HR9
x7kZha0jqYCjM5AhMb5OdaSmzC1cDBfCrWMSUnLbDXW7B/Wu/oLWthAwx2U3+kQa7VvF7tIS6MFT
L0igFsfN+iMgu6MOg9QCUGeMMwRuI/gdJXxFC0CIauo9fXjU7GBqBPkgL86v5TAeAQuoTWOB6otd
R4E1byon82fU4YdHgGcLllakE+MaSnQZ9m2G/EUuErdzRjcGH3cR0EaQFHLlANodcy4AINFZX95F
TqupDXTS2tivSr82TkS3XUvZXTcVnjddWwqzRzne1MhgYI+Qfx3HzALKf7e9LoIXJ0CFjEocHqA0
1V7c4CqFGHCNa3RUYNHhp3hzF6PcQyLcF8hGyquPSq6AJ2TviSl6vuWZhQ16SnByqxgGZFtyHAdU
S9qyhKVyVBOvwiCGinJjmu/wNPcPZrGWxZTMii4dC6vHMhKLAjG9y4sNyEKe2pzWD6BT1/7lZK2y
dcbio4JODUCSEKCc8MPE7deN0PrV1LntDpX1cH3/+Kb4dTVgTH7SFIcCi2FJbYHiHrm1mQVEfQpj
0SLy3dZqx5iMIkGEkboKqxjPOdDE8hYDMpN0tJPkdxbnp8mKiQ9I7zKQS8CnU2uo/1xXlReR8QsA
JY8BKANF1ktTrSagyuctPkChPUoLmrM8IA4fodSIpuZ4MXnls1gEW32kGFrRYZyOHr6Wed97DsWk
YKuhSxIFcl3G7GptAAj9uoK8M7EWy9hpWpEq1JZCNa2t5ckqsXw9Q22iRDm031yXxXMta1nMbpZ1
3Rjp4v7BYuPmJTaUCJwXf7u+AszSLLfyLABwk5oUcrzEvjXj1h2Gmzr7uK4F1/pXQYwJpXYnO3PY
YsWi8k9Sg300xjiPHN21tBehynxXBwSnugwA0IWcHtOjl+rMhgKMlW4AsNtPPTAPaqDbgfFAgmlT
PlBMjSHYbOUb0Zgh5838UixzviPgkBg2WcS+APM39qVdCKLP4UX/XWzL3ZQjUfHqPxh5MQRxm6uv
Cc44XM4VYK0wS4vCeYIOGwi21ZOjtOBm9ierFlg8pwIL9VZSmAgH/GQ07DeQkuJa3twZEabOLQ8I
2L5c+ySqgmja0tRx49Rz+qf/1nguZTM7WiImJEDbBppmq99MOYTIKIpKybZOTMFZ+H6yL0Uxu1gA
1DglEUSV0rCVinmrTgC1LWyvMnNcBo3n65qJ9m75+erojSQkXV5CnOK8E+W+mjJXCLb9/ehdqrT8
fCXDyFEUiKdl9fCamJD7ot1F1sEWTd1wVUF4w3sa2EO+DRU3LVIsMLSiZ6S8ySW/Jp+xiHqIE9mg
yoIYri4DUd+43ijAFQpbrfHu3L4i3z4MA8GI3vw+S83JcNSgn8lbqQC7onq8vk/f48ylYMbhJ02J
32ksaPzapnGoV81wJLiVDBhmMxFwUtMQ1Fm4hrhSlXH7INcARqQNiZJMgLWiWpvUfh/D/l6haLDV
ZYHXXOz68pJxoSDbFBqXcowXZ3R+pa3kkS762U9zJ8juRDIYR4UIkzsFaBQ8HbtmAbPRlSfM3lzf
Ka61f62byfgpDFYaOmgTgAfYET/pZQNtJXYwW4pL0krxrgvjFKqWZYO12yreCvCacXm2aEOVSZ2w
bEAPr2a81pzT8D1sjnr0tOQg4fSqGvsuPZN438TvAuHLen3fsy/hzMEehrYqkw7C9RzDMDe6eorM
VyPdTaOb548xPSoGMOkE0Waxu29CF0xxHZcBXAgYjWdKrKZKILSUUIyIlS24rvxBVQNi6G7TmC6x
UtzqhFhbXGVXchllxya2R7OC3Dk5zlOCSVkTUAz2FIzVi4UKnTK9lHHnVfaLAbq6f1nplfDlsK5c
aNfkmjU3EN5mvSvpp6q8tYzPKQUIt3XorC0N/ajehdb9dblcW16JZbyOFM0RBvIgVlKDJrXvaWe6
Rkg3ivVyXRDXd68EMc4Grdwoayx9n7EV76eodW2p3OiZ8y9n80vMX/e+Wsa0NdKRGIuY0QldOoyv
sTaDHgf4Mp0IuIzzso+juRLGeJs40yOSUQhL1T8KCUaQlEX7EKRQVHJAaLaRuw1aq3ucketryU8E
F2B6POwDBYytOVQF8P2sCG18aOfDdSD0shHDmqm0tbXCRXf/Ts3RVtDXe11OAx0LLc3WYz5mqCi+
TNpvUoiGav6Ppfj6IsYnkrqQ8BCMDrseo9BWMPR3mHgpaXwwJlBia1up0dFYHDiRIJn6Ozb83Vl8
CWYStwYcYEa5NLHO9L2OtG1rAtp6NO/MSfeqwgoIiglKet8W06G3R9C2ynsjLkCC/gg2u4NjhE/U
/Bjs94VJSe5UmEl8wFRO6gKoedtWyu8mr4MoAtlapcguntpTF31FeAERXd650Xi1p0xaiN6wDJza
UCTvz5gpjtJPqiq4XqJYOu2v2w/fwX6tGeNg65D0TlhAFFVvWvWxCcetTO6V9k7HnUKyXNV6ui6Q
f/i/BDKeNarl3NQHWAfRQxeHftfIYJ0bx+C6GKEVsk601CutB4rUgv5lWwG1vagq3Ej2hnqfZV7R
dX4/u4Dc2AoEL1Z2aYXG/yPty7bjxrFsf6VWvqOaI0je1dkPnGLSELJkyfYLlyZzAElwAkHi6+9m
3uysEB1X0ZX9ULnKS7YOSQAHZ9hnbwiUAckGal0gYdYjlY3Xl4OhIQBu8qs+gWyCtafY8UhfRPHC
xMYBPmKsr6Yq7CCBk1zqtJwh14D9hVsejT9k8usKGqGon5lLZpi2oF3oQW8RM+1gQYs2aRdQwxw4
/Aj9qq6sA9WDCMcMy+xWm+v48w/x6yb++Byr68QgA2RBWzxHNqgmNnIB7PiUaaFVd7cJtCn92kDR
/nObv24u2FwmCcCdjAriumkilQF6e9tEOObdlNY2bR/YJbX75bF/Wd4FT4JZFizxL+pVqtddyEsC
Pwz6kHlMN+CbjoRrQUUiM0IvueozMCr/+6+FeijEslCQRWF5dUjJ0suTFl5rmm8oNO6qOYY85+c2
fg2XcYOc2Fidy4l6qZEuUjWYOnAJtk1R/i/fYnUi87ktk2lZnCoLRnqdzzdt+e3zl1gecr04py+x
2nMClQGPEJhw6lsCFcwyiWh6NfT/diX347daBTAS66EvxyyY2mtzeuPyKanuXPPCUMb5FQGKBVUW
ACHW5OnVTGU6l1gRYUh/SGM2XFjy81/rLwPOqhKXgHZh1hgMNPN9120q5zFL7o3xUmPr1ysGX8ug
AMugbQot5NW1nDo5tbzlayVjanLfdC04XtUk9hstRP2U2oS9KasZHlRSgLelL1lyIYs4M26BR0Cb
HVVi13KAUPwYUasCnY5ZgV2wi/lNu0l26Q879THyVu2i8tEO6oDeHNSbee+E8pvrz5gt6q4goPz5
7jwz2bM8hgXmArrcD+4qSDRbCCenC7udVYbGfgrzH/S7iIEu9Ksrxv068h7Iv8+I/9HmKhpzyWhl
rQdCMlxHdHwwjAtJ6TmXe/pOq9XtBlJAXxa/PzOvumZLva9eEX7+3S6ZWA7KSSBfAWZILBcmqHtD
7B1AiADj/dutu+UzgWvfAD8ICj6rIz26ObSNC9hYWpJp/Yz0cuKQdHUv3FDnzhyED0HtDwDlcig+
vovGxIRdDooOgUn/javYeF8mLpAKwhXGy8QyfokU5Nw9jFItJs81Hf+zV18P5QRmDh2IFTyMXeri
Z0pB9M+x650RuLjp6fO1Oue0LEziWgt3DAUl98f3A/QYwwsCPsWa+KZyKbKe+sIxOvtCBq5g6IHj
MK1nL8FhUJgVxQ2sG1NY0wha2n6nAyv2ag33n7/NH8u+vlAABV/GbKAg+Oty9U1Rlj2IYrKdtx2+
YVQqnLg/fZM3DIS1vvHq7mSsbqj/tb6mt/Nxvv0Ocbytt3V80x8gxfb585z7uqePszrMrVSaypqF
twaLOCUgrZ8fP7dwBjALtfqTN16d55xXppEMMGHG9k1yzTfaEXNZW+em2ovvJBz3zTX1yw0UsbfV
VR0NyfbzBzh3QE7tr7brgP65YWqwvyhMlyX6iDcJJyFHovXvG8IIFTYrjgVmtVY7tS4sqXELO9VI
swBkYZXm96BEq6zd53bOei8bBjD7jDryGvw3OW0198pBFTn74Y5QBE9Kf6YXajfnzoR+YmS1MWjm
kHZYjFhwKvlRyftyfEQmgq72pbGZc3vw1NRqg/A00UuFofvATa6oV0a1qC6szPLl14fu1MJqCyTG
RBsywoK0vlX5dspvESvqzdceonfFNy4vuP5zET0c8iINgTALRCAfXdYw9R0vbOjslfyhNplPDNPv
sresebWcH3l9YTuc/Xwn1tYvl3ilRE0I6qDzFuJBpLlQyT/78TAgAeeI5gjGuj6+DYPAl0xHuHt7
fBrSK1O7YQ3qLd53B6y2c9DK17+xvU9Cq2X7n1zO9ajNlbuEVsVoRS0K33CZEaTHL9ybZ0/RiZnF
bZyY6ZzKw/g7zJT2Dqr2Pty131/Ks86tzenlvDpFqjVTklagPavl09jsNe/r59/qnG87/f2rnaaY
3lTjwmuv99tm/CnN3PdmkBpdan2c8waQBMC1hTrAwnj28WPNC4aLatgD2hTqEvB3YztqO1f2SIgu
uOtz63JqarWdSVZDrLrFujQmypuKhWb21Lp5+PmHu2Rl+fnJ6pORDgAPwoqr7SsdsAv2RMEp/3eM
YOiM6oCRAGz40YgShkcHb3kV4y1pQb5lBANwT58bObsFFs6nP42sMtQuzR0Teo3gkRlKX5l5SA0M
XTLdz8TD37AETDGKUWiR0jXxhtGg2l3oiDQdwM2t5LaYtokWQTLoczNnuqSLLjAGN5HfARL7R9Pq
ZG0mNudGjn5FMDpW0NrOY2EBpWKqDhNJva9QZZore4PWZUx78u1z4+cO7Knt1e5z58HkMkEX2KhV
IOzuqDz9QhZ+zp9C8xUTFhZq7M462kwzldXYL6iLpClcjqjH0OpTIywg7QFOG9vZDV3CQsPtnmpL
iguN0nMbH9kiNgwA0RZyk497cnSMxFE5bgunQOSQ8kA27lXiDhcS5HO7clFAtoBA1zE0s3yEkzUU
JfEs3Lq4lJLIKKHvMvJwSIPGa+PPF+zs+/zLkLsqObQzl1mzxO6m1mMwRu+S4R7DJVJDkaPCifjc
2vm9eWJulW2hRA92I45IgkLokuWaj9GSrTvhki+d1i/yGtM7WehMt6JRl+Kkc2EFCpG2DUQvSoXO
aunMWk/0CYyqQYI6rOV9aZosNkV7lTEjtPS3AQran7/tOa9/muitDDqemKyhXry+LaG+OGRpgMG9
egto9bEY0T1tL5y+MyidJVdYJhfQjv4VeVeUnqf1cgRjvql9wxxDwOYa8vTWPqcQZK4QrokBCO5c
i9ryHZiQUOPi0tT42TV2qI5nQJUMdZWV2y4TXbXWHwJiTOwTqBJU1PWLTsTCmP2phOz2fCyyKtSz
t8+/97m9fGp45crRjG9R4kE1ZwJAVeTbGoQ5w3QhXDx3MqEfDo4clH9R217dfFoDVW1KETIQZ6OS
jVZsXPpiq0srueyNdcgNVIGJB3ZB0b+eeGVCWpZYtNH09EjB8M5nDUxn5XbU+x14U7e5Pd/T5jvY
N6ExVANpqe+N+hIJ+dl3BRE0BsxdTEOuC56EGAYhClRhcigDl0YFT/2qi6Dz/fnCnTuZmPD+bzvr
uudUa70LhA1C1rr4YuZF1OrND5Vo4Ygxz6Z9m/NLcL1zlwioqTUNYptwR97Kv1qqKkd9AqlSkpvF
QqJYbTuOPLCYkqNp8utJjllgcJIEQOTzC8Pf5/wCuLDAt4K+EAZKVn4BKPu+6GZQbZr2SyGPY/Wu
ZDD18XQJCnzuu2KwEwNuGHJDkr56y1yfSMoMpO7UfWr6XVF8Bxkya74L7TX58vkSnmnvge3Nwki7
7ejmQuD48cYqZC1muDl8UZSUxRjP6GnJWM9udTt29diFIFZjPIHB9ILdcxHHqd1VxDExZhJt7BeR
kPhtCu7Itu9i98cX8uh2Ud5H3eMFL3N29WxwVGAIGLz169I1VSW6MYZA6FuqwLWvLAjp6s9a8TWb
LuyTc8fPPbG08melLbmbL5YQ5/me4Tfas2SYIL8QUJ1BMS1Eff96o9U2SSfHnNzFTj0AKatvR7/0
6715N6AiH7bHNgnsh89X7cKb/XGFnIQ3iSz+/IY5KiJDctvxJw4OL+/StP4fAPC1G0WVEPMXtmt4
xrrAr3qHjxafFvUwGuhb/SHmgWX67q3+I71XQbFpjw2SS199//wFz11Fp3aNj6dhKBMycFdiV/Yv
6bgb0+vUiz83cYYlBst28m6rEzdqpckZgY0xLg3feGz3STjt3F0fJvf8QZchxEgDEKOF6XMZHDpI
VvydtPb0CVZnrywcYpISX1cZxpEpLW4qFVAAOpR7HNtud+GFL33U1dU7gxB2phNe2LmnICXTX8lt
gs5DkN5kILuWoR6WYb5BXg16otm3vqUbtXdftdfs0Y0vJcD/n6+/lLwxmWX/wuAx5E5KVQYnrm3s
mG+Sza4KKIh6Yv2mDfrCTyMr7K/Md8ym4TRtig39Sv9GLgIGwr8eYfX5J5XMXW7j2hTFHuhXg+4u
8lGfPagOinBLtoNx6VUsV/WW3mp8ecvmTXQ/PWsEQcU9HX9+vrRnfeqJmZWnY+A3BKYbZgDu7scX
DZOw0Lg1oOasXQxPz9uydUwHIMCCuM3Ho8kUm1SWwFY6FZtSoNNJAbR5HlI7oGD106kMkJChM8Pe
B5qHDsRIPLsPVWddk8LFtNVxStkFf3g2ZsZO+uuhlnU4cYhWXyXJCL6LACjTSLA+IqD6nndzHpr0
m2q3rnZjXqpHLNvjF98IXg/wlUGBBRp5H21qnTdzTMehw+Zqd6yi9zjPfyOww8j7XyZWr2VmjExz
i6DAqM2oKwKpbzQWkibdzWSf1Zf80VkHcWJutVt74Q0k62HORGYpocSXlSh4WJfkcs7uoBMzq90q
aaNPIsGHo0zfpn3MCy1Euy8gGAW9xGt69pWQrMLLINKE8PTHRUoRhxZjg42xsEjZLfWtIZqc6PPj
d3b7QfcBMupotSIuXn04ClL7AVEp2vH6z8wMe1QcTCvOEwilgvMB9DHUN4zt50bPbT9IneMI6qC6
/wUn6aiJtq6NxWrAMDZ05k0puwsO8pz3OjWxuoVJazggrsdrEbA1kuwW9Ed1CsLg5uvnr3JuQ5za
WS1S3jJ81QZ2avSr3P627iM1gZKNR8MldoJLplY+vzW4znoLppgBmj/XbzoDxLBBN1yV+evnb3UW
pHH6WsvePHFKXc3oXC2dP7IVsz8YvnuN4efIC4zb5jAFVViC+k+P1Gbv3mZfvhbB1zS8lKgtZ2nt
pE6fYeVBqk5IoQ3LzhR1VNWRVDyWUNGw9QPECAl5+/ydzx23U3Org9COUz5ziO5g5Nt4IAYC/MLK
g7aRl1zV2a0Jlnt0VjFf7q6LJLpslUkEYm6rjZV51VjXbvqsLu2Ws1/vxMrKU3leXlaGQD0orzbS
HbeE2H6eHKa+ihr3mF4S8TxDgwnlhBN7q0yibjEekECKBOUK3/3poFrwzQwx4/9kA+k5+k0akMc5
1LbGTRsPcXKd3v+N5UOnCRyVpmlhVOjjjh1Nm0zZjPclqM6yNIeYbUAvIVPOOq4TI6stmc40I398
1ITnoWY85eLSBXO2juct+h8YYFygayuHohiEvqdkycjIbcuPdQr4NHCqr7n11o23FNJgzXVKNkx7
+Bvf78Tuyrskhq5Ytpz4XqWh3qNR5SAiupSVLbvglzN9YmW1SqQbqxHToKDOrm8s/m7NV4aofGr5
aVP7rC8hBPfj8/c6e9pOLK6WbOJNC8a9ZV/0e6/4no/Xaf/dvnRXn7GykIaBMhIIBkTMq1UbtUZT
UKjBjQbNpMIx41Jyn7m3o55fSIXOYYo/mFotVMpKQzo1UqEJyvP3+uirbX6tNuTaOnadX+3SYD54
3/ULXYkz7gQoZh3Ed+hhetq6s9RgrtxMJYqSQ3PtolwOERgwEUATGG2QNBJ/1sn+43X6P+k7P/6/
LdH/13/iz6+8Qa6SYsbk4x//67Z5r/9xLJ9f3/v/XP7hX39x9fc27/zmufr1L334N/jlfxoPn4fn
D3+I6gH0K3fivZu/vPeiHP74/XjM5W/+T3/4j/c/fsvD3Lz//tsrF2Bsxm9Lc17/9uePdm+//+Zi
sf7j9Nf/+bPl+X//Le6e69f39d9/f+6H33/z/gmMswdVX4w2L9UnEwsk35efEPufqLqhxOGAYN9B
Tr4EijXH1M7vv9n6P5fyLabxkV/8wVH82z961PXxI0v/J1BUDjCYuIdMy6H0t/9+sA/L86/l+gfQ
I0cOwYv+998+7n8gaSC0jfHPZRIZqDbHXd02rLUTjC/Umk+zdmJbCIeqR4vZ3r7uqv6KMaFpwcmn
+fMJPrVoo0GGZh96wwucZ91SxZxZM/S8R8Gq7lDtyGzkbUpKXQsgadk1sW3k6gKwZ4UZxXth8HQR
Flzg5mfaSLy1MW8N2KA/UQVR1GKcq8TvASI0fWUoB82HxomoA3aYqMzL9JuwOITV59T6OZld+SKh
SseD1DSnJ5CTyEtwxo/x4fJ0C18NvJCNdN1BYP3xBjS5oMmQmtAI4KDT8ce6p3OYqJ7e2jonOdq/
0oVwEJ9F+PlSrKqIsExBEoeOz5JMYtCCrlxSLqhTZB1AAPNoEx5wJBubtFzazg3PhLbLuQboU06N
7lakTacfWqihtQHw1EQPurSl0GtsRV5+sdEjv4j0/RjY/fF0yHF18F3hkOB0rFIBa7J4JSmwnE3C
J8Mnpk6PndVPPu8YRh+6tsqdLemIW4c27Wa6MZyM/+QAKGmQRCb9D2EP+V0lakausz5PSThT4l3C
BiPf/3g5Ym4AcFdtEWMFOBuVpfUkbuXm1JtsfIzCTuxdniZdhLcpDoyV2tbRujdeFipCg7N7zFJp
vbR1kXa+VTrDbefW5dVcpPZ3OoAD1NdB4X9HUN0Nirlkhi/crqU7cHLY38yctFnY5BlI4vrR1p8F
qgHov0hMhnlsZtmmTcHTCMlJ8HUeJTgbpzvLy/UXlXBqbRsjEeiWNAI5wlEVBvTJiMdN867wKmVE
ZjeYOaYiuFugMJln3EMjLu0mFCp1XRXHjMp8Aq9ljYGtJAXgPRzg3NDNHwfqDPdOZzeY100m98Uh
QoOeRw4dsh2a4kM8znZVbzAIXgDvORDH9sHH2MgAHBk8IGrg3a4TTW/czmOdzDuFQXXMGXNosftl
Z2PShzoj6eDw5fScOhmtfFV7OAw00638Co0mJX1TMRbB4eA3qmapQI3aaIGJq6mMu66f07CEKGeF
G77Pry3lWN11nfdc8w1w7mo+mUoDcS6jCxU7Z1Aw0CATCjp/rpJ203oTyupcGRzXNGSOp81MNO0l
pXYC7JGh8BdTGzp2ZdlAmNWWabsHV5tuxYOqs/IBjY7+ALZYk/iSZcV8K8DcU/g6b8tHsLz1LvTZ
PfetnJUjfbszs6DSxYRczVPOizZ3KLc7TeECUGCV05FaA/w0Gm32gYwoAPglyQzb11yUo3BqXe3V
7TLGYqhBJMhPXAtaIA3YYqt0NK2IYLYv7LkH+WkhhzGa5lTsLEVS7EFDYK5rmGrlJ4XI7hQYM99y
LiXxoVrpd6qvIflb6fodxvaHbp8UTA4YBbS96UFYI9qMnckzL64ykB2lXt0e7XSqO781hvqJwLOM
EP3L6H1jN3za2WR0K7+oUnnnMiuf/REVOt0HH1xuR3U38l1rN82GsEHfm6X7XFWkQvBCOHtWg0WM
1wbSb3GvseJtLmwbks6UwVV14MPSI1vUbZSDUeQwK3qA4It600uh+S0mrzdmboyvNjeKa60rtAdn
0FAARz+uxjOoadgOEnWNIbERkFHRP9mdMENzAGlAmetVyKGHGmT9wGN7GPH+4M2ZsfBuGqV91lY+
I3yMPZZVKFsAGF5gcH7Q46kaAHTu3QJ+XPb6q0pdEDsMeWI86XWW2Chc1tIM+Fh02862hfAT3BMx
tP/eF9DWA9R/vJ8taTF3NuDfQ16jL6sH3qCIh1EQJ9/r3USCmbkgtanNJrJV39wXFplBVjzUxRPj
KOHlnTumkUSBBW4Gy43m1MxSLdJSz/YrzIEz3MOz2juzsO8tVdgv+TTXtx1YrALatuDJEbWza/OB
X3FOKUFvy+aHxjbgVXhLTegIDKwYYlrUdheXwmriudXJO3e97rp1JhUJvWmmoOZJtpfWnKGnwwX7
yXsFmfDEZAXGpsjo+UwSdpy61PU2k8PtsM879UVjTR7ohWsdWNoXwVT0JLueByK8Q9kS1DTGEiG1
GCYa9IaGhrfMey+oNdxcmqZumUcc3GrDIL81qBRjDp2m5rXRZ07cizY9ulCAhxg7A20lSYY+Gu3B
uGOpGkJ8GXMLeSwrgCyS/dh6DUeOOudejmIRUbHXGSPkVUAPHYu2cLdFljoMQk1Wvp9FO2+0trSH
K56W1s6stXlTZNxo/JqMGOora3GPm798cWluXhd6N8ZVNSXJ3aArmYWm53aj3yqj/VJpptdtiRLi
bjZppgVantCDPXouO4xDnUXjPKkjqSeM02oyV76rlfBlWd8G2MXqh5n2UKaquUXB2uwst0/KLfeO
gdOP3FXY6c0uBxGat8WFTJLdiKNQhbKfsrjFjsXZZtZN7xgs8CSV0YhRurBATh0YDKpqpLf7/VTa
x9GVO8t0H3jiGlC3n+cY3NEbg0H8xdFfq1J9aTTvvdebLzr3IsqMFwDCbjslY0vlx5wMoM3s+vbW
Mjs988seXSFTpPCpmX5fNvR60LU87nPMXEyl3IP5Dv+PmRU4R2sT8DypRzpO81eopU1xC1ZXcBp6
xXacez1EUdMExaRyQlAQFu9Jo2eY5E7bDfagEzEqh5fRaqfDCBMObh9Oow7zLD4GkdpHXnRANgwa
2WYzxDRirXPBLWOb0G/dd/YsQAZZes1BFNDH9TGc2wQdN0SJ0VzxXLQq1gGXyK9pBYhIqJNMi51c
dqhz44Mm6TOxJ8zSu4lL7ps8TWP45yzd5QU1EWqZVWlvkwS0z9fSZbYbeXbWP3ANTtUooEoeS1ah
wtYKSGxiNCq0UhP0ldiETaB5epLuK0xiI9Yd7KuxTVTsDJAn2yDUQMukm+wMdXc53TBZQPPP9cCV
eGXOzRSBhkM1ATU1aDl47dj2kaZbULVwO/umpS3C99m0GifgvKJZME/ODIrzQakvRYJvDjcIqGNg
ZZX9vRVO5kVGlWUYKdeUDhq61BhjYC7pV5zZ9qoAo4hE1cR1Jr8baxpCn7A5KjiguDDJXEdjn5Zv
bjqYyzdyorkD73FoNjPGi1qeFw8OYnvPHyQ6X8GMqRZj42LW6c4hKIaXhcd+NnpKvraiyUXESoDR
+yxN00hZDBoCDoBtkPs1vk7UdL9lhlWJfcu9pgatSm7xHTiUEtwc4yw3mcbbrVWPdTiNqRfWedvd
gjqgzra4Tcpbl3jTdyDwmi9WYXd7lGHduxE/vgZP39PoFv3eQc35mptl+mjMsvJFZgz6j2UY97Cw
IW7TpNTBNmU6X1PRAQXBE/GKL2t/H/REO2DhsGPwekkXVh0mg4O8tLsnijl6MGtMyoxmIspwrruX
yeATqtl6AXJ/0Wx7g3Wzz5pqCnH2EQWUFjHlVqSl/qNhQ+67HfP2IEhF4cgd8ZxMmnUdM2sccO45
Jpw5GLhmc5r2tOrHjWglC2XDxyiRTf5UOIj8VEPdvValrR44zYSVFJ45xxaxBYIrncmrkZqHPC3G
fZV01E8UxX806bzMmigCt8FxE4nYJWaRbixXzXYE3yVvuG4eoArAvwggKxTgo+a4k9OURi1BMVTa
A5iDMrs+VIPe3sxOg+GhpgJUF4hZL2aS11GiU+SX2rQj88h+IDXNgt6T052HW2OD0WSSRE5lqdvM
rAdfawrpt7aJjAg5Y/tWG1ZyBay0fugw/PXVRK6+LWar3VfekF0bkqfHVmOHtOhvHQUN3mYWmhEi
Adin4L+ui459owmXz3Yi+FeBYGdTlvROY/kGQRxEnjPebyyitb7rjOVVJ4CQbbSq9zMg2WLgw8S1
IpUT2iCQxYVWyhgi3HZcdh5UzDSChBFKLw+mRI7OXZAsQzyiCQw3y6BFy/SNnJsrp2x0sEQM4sZj
Th1IWmUHwynBTArcna+bU39rMpbs5MKibQo5H2boNO6bUZIHhFw66DdrchglELy+h+XGurddEbZZ
BkWzzjIe57TFtIzZqIOsa+AXhA0laSAFrVq0kfSqMapYPm5YYr63Vse9WDBVRXliJYeWqMLPsh76
2tls3JJqBgQi6+vrqtbohBsqd6IpMxFNz2TylWAydp1sOMyNA407Ms9bBvJaULmK+VBZdf+QKfbT
k27/VkkQNqbjBHHwzEhBHppj+hfD88mmSYtyU2oDQbif1V4IIturKqve5oQnMWLv+mBRxeGYIZo8
YNb0BzMhpJY2TQq/0/c3zmQTn5ccPUow/mNes+h8WiPySBQy9ZEWWOKcbXqLqTvhDsaDY2XFdmrH
GpXFFqKGTd1616LolV+LTgF10GIfmF0Ra/C7rx4iw3enK5UvgBqMtSQxdlWfoEaICcTN3FvuV9Am
IncahlIeSNmIKBuhTwXWGZ/ZqNgnZQ1FJ8/onnQ+hGRIiv3APXf0pQklTKWPuPrLdqFw9WR6hbKu
vUTFWpS3k7pKGqrHckjvsSag3DNzM0yypI+FJx/dxAYIfZ7K3TRrx97SVWQSXNI6r+e4rJxNNud1
ZOYDOoNtgy0yUo62gaHDvVTzGNcS/TzGkMbouFse8jw3t9Cuzncu4gskdLX5WlKtgh64/GIOjQ0x
8tHLnrScHMs0VzEx3HdQtxh7rLYeubhadl6eb7xGzFHXDjdzOckDfAFSN0mqe8RrasssYCAzw8Bd
OuUoWNszRNEqiAgHieeIyGtLDI4QXvqah+s9xfHeovSVxAiOv1eOzCCZ7ZlPVeF41+08IrLiaKra
tRKxIwX8CPNees+9N8ZGR/24AAdqo4tA10seU2PeEhwgCC9bJuhl3eKtLkv5JCsXn2BKJ6B+JKSw
ZlUfy6KswFfuMOc+mZsmHgcH0yy0gjA3Ip9kayv1LbczFfeWKZCM2ejs4QID9y44eaEi5FKxA9PS
BH4MdKdQvh5GLGELpItvOciarBYpAoDvCD60sn5JBv5UTpP71s5DccA/rG6dXmR0l7TCvgYFDziR
s64DFkdw0G6MfLwhpT0/M6J3R2iVgIInkXO7Bc722Wo0ukAVu+Z6pNR6Li2tOdJCK/atBdKlDhiC
I4ASVqBxpBdSz7U7JJT2PnFZvWlq0eyBdGjQaCKZvsi0iz2pXXk95N10x7Oyu2kxt3w9VCjKC0HM
+6GaCEoblvzRWaP+UsmhCjUyCBAc1pI56ESweeuxmpl+j4rXDvzjPf6DTKDHTG3UIqz72mD49S0h
loLghDu/mdjhGwl++rhzuMToVaaXhyqpMfxFRLMBdTVCEC9h4A9HMVUfQg3Q3wy32pSDqLSvzK9A
4kgRJdxG0KkG74mrUs8Dp9Lsd8yQoSMkkra96yHJ8GgqWAqLZhR3iUPm/dRhgLhkrHtNQNS9ZZgM
+ca55Pu0tt9IXtZ7cHGDTApaXw8I2zGQaOdXoEsdlE9NdSchhvKUUYSyWTOJraZp2QuzIHfWNA38
m0ERZnXDhpdavx8r5V0NXY0YaWDNA1jP3TvN6eqowKbZeoWmhbJg0OJsijGoxWBs+JySL4as76a5
yULLFneCG/pr2U9pYFZcXrNRfgeTc2niwtIGMF1PpHkBweyoYSg7hboQ4+kQIkuyM1/Lp2RbCdJ8
mzq7DSVgcIeUFmxYPnjjCy29rvTeCWlJ6hZKjQXdm/UkTX+qKhRyEMVaceKW2O/DJFLAfSx3CxL+
OfnSlDNj29EEkCRW3TRtGmOm746kCphkWVyDz+K+MpOJv2bDZI2lPxp2rd+loKicUdXp69uRlXYS
SbuVejB1mr7XRdciOhcKPHQdHIsVpdAPyh5bVJ8wcEEb7UX3GjrHSSnFDw+BF4vHrvU2ySDA98Mc
ZRwoCtJ3I+tQXnLnCrWz2bIIEKFpY1jgQXPmguVbs3PSLEYFD9FxNZfUPdjtmMjA6Njsbr068YZd
rVBwuWqMFKU0oJtHcCq1tlGEna6TsBhcZFm6LNMNbr4597n0xBHutGbP7SBzlLkZzQvI0wCv/k1m
SIUgbTSW9CcqcBDQwnOMw4z8tRjgPH1SWiKJzQoht89o1+i3Fi0TE45l7Iu4QNTyNupm9WAgIYAm
eim+AKIyJQfHkuXjUHXlI7KntkRoV1k/FFD3YpPXrq1utJEb+Sa3myyybWndgJC/RHpeGHYWQkA+
r6IZWet1CiLiflehljijcpH0x85IknrvAOna+rw28pBYNUamy4bMvudmS7jJy6ne1G6WI9Qc07vM
TiD5B5cAzqk+yydgReum/OkJ1FxDsLFS+6vuOUO54XkHn57pmNWJUqNB5RBY1KGNeill4g/EMvmN
rk01EBNOR1GGR2GSbc2WooPQAWXPg1oprGtfeeifqL6djv+XujNZjhzJ1vMLXZRhdvgWQMwck2Qy
mRsYmQPgmAHH/PT6glUmdZVMfdU7qRdtZVWZJIOBcD/nH6dt4uPtp747fcmUPdj3i9b8cTJpMowd
QHnPScvjubdwfG4hAUNzvyu2gfatLc3cKRJJD4yXTT3DRL0aWzgZlm/um/SKjuS2sdz6uRZblFpi
fIXwmI8T+dDeF78xJL5Ez+gQqCd+z73Bx+rJq53glqk8u01TCAj6rJaKUHUF9RRpHgj8CUyfIsrT
ApWyGN18C60AOpnSqhwUfZIV+cibVWx0Bi+DQvTDBBbLRs3iEeOdK2qs2Mo/OZNyADVaZ35IPbQt
9VZj2Kn8rSAVJB9MzbECGUGgY7085xlp/LHafJckTvp+UMO6avFPWz0nQ5zgYYoz6N+ftCtZVTSy
cL/NfZI9aMepfw6iHL/69izBwFt975J8pUObenEVevDvYV5Xy3wYncRzj56fYL3ISn8JTg1Rllmc
9W4zh9Ps6RvdlRgGGasekOGvHlkSdfnVYX5/Xe1lu5ONkFQ4da10uFAb78UzV7OMerkQicOwLN63
bpZ7A6ScW3qpAz8MWjFVr2qoSccLKi3U70lOQPZWJsbiqGeXkf9aTF/tgWG0vEm5bw/S67M2VEGy
Lnt+cud9mqQ3hA7Z/jzxq6d24yJ4+pzCns/9sqlv9tb0z0HqDHdWX6QHcAYeGVTHIogH5sf0OAze
Vly2tTBnCt6of4kbJ63Q2boVH+V8I5zgUC0mg5VhWPaD14nKIaO3LilA9T27PBm2qsfImDrBxZ2k
SxIL0Pg1ordCXpZaA9UHq8HBNsD8R+U6eOdRDU51Nn2mxB27Gg/3nDPvx743mt+Vdx07lVnNT+6Q
1U6UNSOfCpPFnc/cWBmnVU8c9XMpGCnWhF9lozLJ0zJQda8zXzOuJktfHbe+Ku50MEj7nuIe0waQ
sBit2tWvStw9Li+h51M5RZjfWQPtz+fdDNLs11Lktr9zWfPubF6kE7cTLGegrSaNlrFvvmtvdnTY
zb7VhAgFyyfw3OBddUPxfbW7bDnkrVN+tRk6Wz6shfN1M8ECwrFeTMB1URWgi8t0H/Dxy1kJxPJq
rYWeYy0BV06mmmsWa23wE4rKLvxd1pB7GuZpkleh7aTmndvX3kcyATxXQ8cHdEwH3rrMWszsIGgq
KEP6Ly02g1pWRuy4SQ3SvTrtvggapte8M6obOMyVpHjXde9c2fHSxtI0DzPRJfCbieHvTJyzTqy6
1iCvYbISSuhsW8+H2mocUuu8reTGIHuYYLd6IqS0mcuVsKmpnUnI5uXMpGVsJXrXyu7uayk587iE
xxicY0n2LDhVfTPm83yj3S1gTxSD2L75btX8WNFL6phr3F4vHvvR8qizOmU8rWa7i0h3QA3eB033
Mg+ibaKuauA5VuS705dPFmutrKo6mZvCC1BDgn00epZ3U04x3V4vdlCzvdsprK1s06cinxA/Xg/P
nc+HTYRGNsqvhbsKxT4aDF+kAjdBez3XzU7J9JeWFCU4TcpM1yhXnrIJuCjchmD46nnJtpAz1xN8
2RSVB87dcdWFdefON0lny3bf6loePCMA5B9A+evjpG1uhswv0yZMazraLLtOLkUgK//nKEg3e8jl
0KV3vT/w4fWqZRtuzAX9fTgAlNgXXYh8OzbTAJXI/uyUJ08OCc0evdFq3qCqp6fMSBHHbEbxtXU6
c73MS2Enb/bmb50M7SUpT462+uHdVGaxfbUJXmUJsGZBtHoxSbELwCi6J8oNVzrsLJoNrEGOkd8E
mRuDACliYTS4z5R03BmQKIr4Fn5LrJdzO2KJrgQ3xYe7ZdQfhsvcV+MDqHyuH6tO2S/buDVipzvp
LHuz0Si1g84bvfvRMEqmuVTFwWReitqyv4xpXex7oMFXURbbj1SZya23NRbrr+ddkKBsr67XKCZs
rb+IdGuO1CF6oZf6sDmDHxwLxqX7zlZ9bLeW2cZ1sokbhjm+k92aYwwrK55Qyg8/ikqkPD5SiQPp
yd0DPHb5y2r76TfqqQXlNqdPvJVT90XRZCov81gFF7/tUM0YxTwrYl2lRDhDSrAwF3XU1+YCWw4q
LrJNfF9cmbxpGq1fDEbfWAw8CqLIujg3Uu9XparADRGq27eUzg0nMdXmfUYdgzhmaBfs85ysVhmW
9EDEipKEI4eBd2St6tsQqKT5aLH9coCPs7HsV9OpuYe67N3Z3PyIpQMEIJjlxXfc5eyh3sDaQCXb
mlUwh/Sb3GWytXf+OgxBtFQbdmt38VwDIiSxDlWZbU+ZorkDHqs2kXUhU7kNNnc5liCE7/ags4hS
1OKeT1BrxCIrGSpFpscfsyNLcEOoKEjvKb8ZcGDbUQGM0kFLq5qGDjbd/SQ7WewaUWX3G3hrSqy5
hlollL5GjNRSOkHvUvW0eWX2Gy6bw86a2NiyyjTzCEi5daK+yuwom7KBqmq3oChA5fV5HghNiLtC
ZWFHQxFvq1UQo6GS0ypnzIFBML75m1XGYzf2N/a2pSerKSHHrOSVfLGau8dLjBy/VtN4uy2f+9d1
tn4Hys3v2nF6wQCwchU2xW4F0bqBP13vlzYrlshwe/WlGWYvFn0wEmh0DaXsE+2dhwWRhI9W9Dlb
3eB9RVN2YyGxeABM5cHf5q7e0yFlxovX8WzIVNm0UqF7ifjRZMp8ZSc055quQ9ybMe+F3/pNLCuz
yz6unb5niLeIGkgaJoxc9Ydsm/WAPsIYYzeYcz+c2Y7JsPWezCWoblCSNCGMdSBCzlP3aPM7g61m
0X9wx3WdwxbX2u2WtPLEglx+hXGo4qEYbUC2mlQtLwmUQ4WRlJe8Hpvvi5q4xeY1a17mNhB3asvX
N9l29k4GkEw5AP1rbRkziO7AlaqaHsDCKUyV7ccZICvsq/LiGdzka2376T41bSLhjfa3Iezp6NXt
UMZXiVD0X9lsrbzVlDZthgQXHd2BboheiTXyVM/MlibNOVeAUpqKragM5nr37yUyf9fmIO1AXo96
js5fcoccKnn/rs3pOS/Nus04c/OOkxrnpnfZknH6MXs2fJtZift8tpks//23/bss6/PbkpNA9Bd5
Y0xu3j++bT2qxdvWAUK7NkQQVuXqJnEJ5s2RWgUsB6Kegv/me1rmVe7zv0SefFeJxRVxv4DXMYUr
/yG46bUvh6qEfR4m94pm5tR9nJTJ4RWiIBr6fbbM4/OSDJC4FjM1YoiAEPUMIC2cCn8bdtnqmx9r
qeXEAqVMllehl/bVswfPOPkGiPm1fjdvvA/oZmbo1nPz31VRrjnkd4BKxTNr5oM1t4YfQpIotB89
X1rczLKujl7Z1I85sIYRdeXm3E1WO74EbLlzVA2MtY9NT6TrwTbHdjhmYzWNuyGf13VXzInoYmvw
oOdyFqPuQ67uVUFitAWnKB86oDLEk89SjTCoHYn6JzNZCwNWae7aSPjTRqFf7X9ZnLzko8Wu8DEv
M3ddtgRgsIxWe8dguIy61HXcOE+NjbHQqBINBkeKXdxn+IpPgTKnLF51vZ780mRnW3Ctc3r2XXu2
Cr+DN2G/fkWy2NVx6zXGr6oOFLPGsgi8626h3vyytr2Dyqdg2LmJtf4og0VhZOkXNM3FtGhzl08L
woAu2/x4aEGiWTQbEtcM0DGDxGaHoK6yGtqCbaYAOJai7y9yK7hmgm3OSxREPYKXVNBtEbeY59nH
DFUfUjzQTtjQdlXRnjAQvEsQBTXvBKQQJmQjm/HCtRz7s2uVptx3y7qdWrmay+Hzw/EfaUyfG/QN
1b+Vl96qH32jm9/Dv/1T/x+JUBHp/8spchW5/k2F+tykzb9qUD//+J8iVOsPnM++Qxnd1U971ZX+
TxGq+QdOW1Ibr/8jbJndB/nhXypUy0KhKhFGY/WhH8+65tzpP1Wo/h/XiFgfRNH0Ee4TrfCfqFCx
UPzj6EGe7PH1ryJl/NlU9/39nEWFjVU0/y0Ug8OhnkvjRuS1u96OY0PQSS9kv723PJB3Tl1J6ybT
S15Gs5LZnWFb1W+R2aSxO6WfPLBS0KuLs/57BsD1gi42M3e2jQo6NL2OoSnjvql3vpyGd/oPOyc0
ZsOHhLGztEOZ1pkZVMo03reDkUDQEPspoiwQSJkS120enNLtR/JAepN+IqNz3qxZu+sPlGtce9ZI
jOeh11AXhzRXGXhNUKiT3LrqCq9afvdSW20jYZ9Sy39xDD41DN5GsHfXYu7iqWyKZTeJwe+YeprW
cnZiblcZiiYzxpO/WlN7yDvJcEwHo5V/0RRzuNFAAWSYjIbr35gQA7dc7UW/z9naGeWnlSt3wWP3
YeTL1u0Df8jHMC2a4r5Bq3uYQSrUw2S5iAaiNbH6cieHxam2/QxCtt73o2ZDIBPBv7KG20Rj55gp
Al67wkuQ37V1giNGjM+l5RUqQkkVyP3WrSahlXYDlPizSSr4Nsvw2xdPL96dqhc1envQOb8jv8lO
x0dBg95PBqFkIhRgrn8TwpJepkpANuS9C3I/tEEZdS6c7r6lAaACYUl/ukki15D7Uxc7ObmmCs2q
tAKCDHiKwxkC9ikobOkdvFROa9x3dICFkyqS4jrIbyw0ibeZB1ohuhsukGzC8QIjHkLqGmXkrUn6
G9NgCjxdDDwF/VomfeSjXUOKlstcwxJv3U89BTo7zBJQNtRDrtxrYygo0WbS0RXqTsuXvOyrcGpW
ZYRBXoGObHk6+3Hadsk3XbaTouM6d9+FF1yUXOr2wCcS326djMVTNzW8MF24VNHPTgk7WXiivJOe
Yb7aASfgpSgnxvPJ03THwUWIFx8mt4jmVdhwNYPI1sjp0+qn3/l6iu3NXjdgCUqiQV/6tNwNzJd3
FHeqXxsXuoh0rZpHW1XK2SHOaj6Qt82XNMsY4BNpQO46lYdGiizq+tvC3f4BfuiSd5JV4pc9KaVP
6ybzj1Tm2cNa1BV6KTHnXNrIEVjJMkJKwgn4HChkGpc0zFtXgbJlfkpOCsMwhFyd55dZKZBIy+s3
I8oKbDU2kroxlgt3epw7w3zKN5QkZdrDdFXsc0M4Qsswz6rVIUsNvQ44sOZd7Qa//O5Ig/7RYcBG
vCgiNkIndfuPEsWIG7pVMMS52Qg7XEUlkmPQ2FMFcb7UPnXG1IrGm5Xzow6G7T85uZuYkb+1w0e/
BbLbCXfKLYRVSX+QC6WyEa9BeMhQTKx+K4MFAUYJWULhMgzGy9AlFALN7Ci/SnbFbr+ieuhvNgAl
bOcW7Gco66V63EYkbi5Qdx3nW5n/WjK3eMlKmSG947kHK2ir6ku6ajkSGIj+GVUvWuAJAdL7SGz8
d56YBX0frGtzrDlRJC85ac90r7h26Cyp/2LLvCNJoYEFjOh9AKGtLPh+d0q8X4xVTO9WOvk3jTUC
jLgIXO1QXWGbXYt6Xx/FJuAbG0FHAAdq7x5qmZVT7ExLdii90i9OfuOIvzpJ/qP7///ucr86UZ6G
/tev4fa9/ecY8P+gzcSy8F/8n30mp+G9VH/zmXz+hb/u+OAPwlFp0TPZ8Fkdrlfsn0YT/w8fWoOs
EJer1RP+NXHjrxveFX+YnEs4I8n5xx5xjQv664Z3vD/QtkGSMp3iYUaJ/5/c8P/Yo8hQdGiivwYS
MH3Y/1tDd+NVV2o0sMNMDfMlF+a7L2HbaHlwjqhb0EJ6VvbfhaRYn0V6/7LRgF2CKmIhANC18WLb
/7C3oOYqeteCmmwRdW4v7Qw4d6oMkHpaBnIJygmvxfN95d3v8jxoxP02J5YXFq5bd6y7BkouJ7HL
fu9MfeDsEi2sJUIcp7YTgkN0pvxuf1qpbSUx7GlfRk2fyWaflyji3oKyMZ0jEzTjvalV1cSek7f1
TmBajZmXE+fSFhXodt7a7WuajutPY8qR/W3aVHFamLJDCaynb1ORZ9MeTelGw7PM5v4B1Vz75Od5
kcTgcZt/tiRYYsgdkDincpPuN+jrLT0YgZ9xWhZsbjmMmSucnZYOr6HOlWWHXeFPVEt7luEg8GEG
QVpbrGqNrY01+5JNk9+zjaMYKkIbUcB8GpJqqb5oiXg5pu9cHlCrj2xllnVP90GQRaQomW9VZd4b
EHs6NrZ0vm2pY9tnvT/58Naz+FbViPXQU2gGqmQWTbUvS9jjJyie1dkNpF+XNyYid/zLfk7mgwWq
8zZbtf8Kb5Hsarv33cjDhf4WtEF/byIa+Bi1q6hq9IogiRO18UIbBsQW2Gq1qw8wyGreuR1TaFg6
GZmUAZNjEA1GZVtH7nv+PfofGY9GRXubYgQQRJKQA0sbmfM0JYXw9k5dOi2lFemwS1tc/YjoSwft
eSG78UGt6zQ9sZ7zPRO/6t5AabLI79YVm5N23AIYjkrwHAH1XaG14Z6DplIIhBpL7fNUg12sOsl/
mMD/QYi6AO6HMcT2DwtXAsWl24a6IlyruugP22SXG4rKYHOI4smNaf4ZOP1iOWdJnSoafjfdzPaM
uq5q9oOryRceO5Xrh8ps2jdzyvnHwuDagnvrXL1HXGgrYt6Eapp7vvXa5fse6rXYGYJr7aHQllM8
dM44FIdkrRb0kfZSZ/lhGByeLwYyUz8uwNMMS83aUOYZ0zAGHWh2Y52/VK2dlRSJTwtPoY8TA0aw
MfXokHXz578MNnRBx0XaeRFnpuQrg7oLUcR9Efjaico2DcCZrTnxpi1Wssa44BWJ8L+75M2u8ZpW
vt5DMmbGa9+BERy2bOJpdtTWvk0KVH1ndDOw/TqPvOra0fxHdF3BY91CJ7B3M6i9rd7i1nHiqybm
k4L2fA7EsOzGFUNDBCHC3zfGfjAPjUDViH6156Nitgv4BepwBB5iyPriYfYRtTwP5IAj46wU5wa0
AA8kpgylEE7n+lm5naFOHaPnGncrIv4fZLnl6B+WUZuHWnT1r0Eb6nfZW/LLYDet95bVNEDmY2MN
e3pbzgSe9nsKx4KvzCOF3ENqus9pp8RdM1omiqXymKUVs6wKFw7KKLsK9+xpdcPcEgeqaU+QJMP3
Uaz9wfLH/ZZ6L85agMClvFUD3JbTlWk0TKN4kGlTPnSeaUQA4gR1+BDfF6ewkq/TFoxw2LahxKNv
14Q/V78Zs7FGNGBYB7McrNO4TcDAFN/x21fOXcZhzCxP7f0TyrklLpXd/LSrxAqLxfQfy6Y6Fovq
9yL1XqccnX1dQ0mMm/W1DZpfFe/zreiGLs5c62gAwhzWrk1Ooh4/anqKSP4JdvaAfN5MjCeDMT1k
w1ljeX1j5IqryQi6c7/KuDOWl1kNh3Yws+syQmcLvPbtpBMGyQmdK3WHxqrQT2pUbP7Y3OF+4mAl
GaAFqEnVHQPu16BydsrdNgBVe9iJhk573GntNyu1HARvX9liL2jP/ci00vO4BQffzLrzAKNAnbQL
St0h6ExukJoEIUnqML3jdkkbXe4rD33kmEi1N/Fmhp0zXBxkfzt3zL9wg0GXNXxkU7c62y3HaL4F
e44q73UT6zOrcBAOCCmPmbaRBdpbT3mZc0oHRMSqQeuXTN/bDREDrGMadt2VLfXBidHqBpGUOJLT
0TmMOH82idq6GePUdn4S8XqCMjnWynbCVlfrW1LAFBDjz7uUIUTFd1XvWWhvwGOfHZnvufm3EKMa
EO7SDyv9f1Xnxquiv4Eq2mzcm5NDTZ4piTlwhg79mX9Oi1rejYn3aKJDjTJUXmEix9dpEo9mzvQ7
anUzSO84BbUOgbDubJVwcC8Q9qmbH9J2zXfw5WTxrOWDd11YLA314btOemYJwC3kaS4qo6jVyWjl
Rz5ptgZ3gE+I3Mk3t9DkfAz5bM2PMsCubXH27Ly5fLTYRfI4HZDs9iRcTNESrPX7jPCdUrxWwMu2
y1Tu1OZhisnRze9av5wPk1V7x7n285fVTOaKHzUN+FX3bDghYqBvkl4VPhqbRsLCqN3GmT0W554N
7bkehPUuuyr9Lo229fHCAdrtLKS9nBws57qt46b0gm8CC8vZRXDxjqCtt/BhseWNFQqr3dryO8NQ
E6fCK46pXyRV2OcOGeNjZwfPuh0NhDA5qbLIWF0DBcy1/pv74jbDtc7ZSKthDD2p35ZssI492+33
1re7HWyBeiyYHrkmimna+5Q63Y+WfAdpKSEY0dCEnWrK4mBZaUPmZiEH60YO/LUwGNMUiJRhwQxF
AKzR+tMYzsPoR+lG8EtnpctvCZUIHdKw+jaroWBs2i2C5sz9qOubIo1Hy9NmWEDDKtBQx59i7ScI
oG2zxFTA2xi8mnk53FUqnceotjMz2NdmYSL/GpY5NsyaF23PiQGBro27asuAJJK2Fwf0IIgIpz67
rwxLHxLM+2jbJrx35myeg6IQEYo8IpL0MMRlmoFH+Uu1ci3SmIhZrOw4en0q03hSH0XrgYas4+bE
BDgX3a2FkCAqs4kE3abQuJ77onvqunWjajCbFpwO0NNo5uy4tXTBrZ+m0w/cp+vB0bn1rQMZgtLa
SvIMa3fJurAux+yYNrn7TY/+tCsqFHz7dCIkP4SPNb+KWWJkxHeoqg5m0e3h0isTsBthO6oxnXiR
hzf11so7cU7tqnkKFvGqSlgqrSdoSQIbj8XY1nfKDcxoqP2D5lwEWcHeE/dogZ97ndg7rlhAcEwg
uD0Q4uB8dh5V6aqjywF6HDo7PymnKfcJgzvHofLCluvwIjqjP9Sjg+XLKSfioMc6dFThP07M2o8j
kTLEAHWkfnne78WE8GnL6yHcBVNCQxX6jV1eiQYsu0mt2xzb+tnX43aX2aSpxIbMic9Nk6r60dHP
C3qtp/oUyKm+2xYU6U2fHESBLzbKtpHMpt4ZCvFlMHomLDSKycHCpRoHTW5cuY3sm9nrnoVFtuVJ
AKAmRzFZMl7aMgilgRBl6/3mohGARks7Z7+4U7UVBnjP0HEsOEMylooAx0fkzDOiXTI4Hzl6RkCe
THnYTNqVuTcDZUSvTUsIrq8ganHBxVhuczSuajknZWHsc3sbXgbHMWAkcmM95trML9eQ931lz84b
MhHuS7dJfDOyB1+OlwmO5r7A//C1NS3XJfvPRyuGHaTFzyOIkQ5Qhd4iSsS7M5bTFzZK0NDNEPPB
TK6GtWBB0KDLkcN6dbemDlGWLs+zaV07OcYg+41q+RoKXa3291RYXqR7Py0ic5UO4F3fzvvRuIpj
p9mU6H9TDF6Is4J46qoi6pxp/Whnu82vDkrCXHvfXu792Qicc5FCgxz9wSvncMnTRlz05j2Ww4Zo
cSlk0x/6qRfn7CpOdFzp4q2r9HksnOVcV2RIaXzNu1LkP8jlsroYyd104117zuCos+7RWNb5nHuI
3WTvlDsbEVeIFzA1wjKdQXZcDWToTFeno9EhELLVSg/ESBmXu5sYd9L7jLc/DWdsMNGKYJzlxs5A
pF1M6ki00LslPJlHB4GTBgf8ovyhLPbznGsvZhQjU2hoy9s5gY8eOKlvxgyB+Tipr4mfqQununUJ
qs27m1RvwZ/67kEGnb2fRi+5dTnF7725Fjs7UAYzQKpePDjmSKAB3zWrnd1SmKBj2Bv3RzBu8HG+
qW+WvpweDWIRDnUTvORO2Z3M1SlusBHUL/3S6f3WLmo3mKk+oLpsjolt9+meM6iNC7hwZBym34Zt
YKMEHmwuapCuZtcoxaC/8TSPAluX2y1ftmnxEWibDBqqQSMUZ2Wix4vHQglj2AEYuRYsmOLKPyx2
N53MenIQxECr7a9oxzmo/aEgzdg3jh1a8L3T1wtcLN+eb3p1YqIPwJXpXA2a/tWqmdTs3fnVvjl6
g80lvunrVolTKil5wbiK04dk8f09SJh9W3a1+IqmY/udf9pEh6tjtMI6ygKJdJzKPdSu5YQY7tNk
Wlz9psun9TTJmRUNf2jMSxDUtChfDarb1araX02rQ5978QDJLQ/l1dTqE20qQ8NNUXOaA2bYMPUk
ghThWNl5RCawQHVglLVhIKM5KdXPrtnWXTVevbSZcvv9XBnZsK//tNv+ab29unBnMQtQwas31xhw
6a5XN3jnQ1W2DR951zbdD//q612vDt/y0+xrjjoBDB/ddWd+2oFTFgxMrf3VJgz1W8QLurRXJy26
N69Mh7DuXeeLBXuI7CxNTmRcqnP96UFG2Fo9j5/OZL9e3DXaikb+9q7WZYjmX1W6cOtSXOfjxtCT
E/HO4znWV//z+mmFthHX/ejNQWC15oJjDIBX7JfsWvOJWv2SUUp50r2a9kb/abO+Oq67zoRHUbmi
s/fqyOY7Z1FxdWnbV782NI0TY0DTr1xu1QmprXOHmHQ49kZH1hWp4C0Kh7kunyT49W3plOq58tfi
zl2XDnwa13jXBBfB24LZvS/23ae5PPk0mvuc8VwUV/95qUu9n8pROT/W0SneS2hf3thVfJBes5zx
u0PZ1HVzMvuruR0qK8dlUBSY3tXV/071gcDGn4lqOcH+ek/kAKCDaK+++WHiTY9wSTs3c2HCybNN
Y0rlAPQvxdqZ5X4rB2nGY4HpCJVip67qfvWY2+xEu6Sw/e+llZZjBGaDisveWk2dMuKj8oj3dLP2
5aAF+SbB3N0UOOxERMXf4pxQD9fvZb1276aBoXYxx62gy82QPR8j5lJ+e5nR385uvabRVBQVtuyC
huYqDzIMCS3DD3eouR17Js7fDGeEGDSQdJDQylD4rs10jMkv7e8hmqw30CkTbJ3ohIvAb/naVeKZ
+9vk5ph183MeIVSitpadx5O16vcC7cJ5zmrW8eQT3/LKiX+uzLb+wb0wZaeZ3l3aJKHLYk7L/kUV
Yw6ChV8rwy3sNscNgwx8lmqnsxFs3Q4Hw/ysSKcgOMDrmR+llb2OkE7nvLQq0k4SL30f2gZgwTM+
TYVIc8AalhlZ6Gl0gvp18m3cedlmga4ZgwAZKNYMr6IlNPIckmOQiSwq4P87DnVgiozoE6p1LYVw
rOSC6Udkr2EmEcVBb0Fp4gNAHnBOtBzaCLK9/8HfZuj3JkYNqyjbtyEzkkut22RmdciLFh5M9nyR
lhidFatzZ0KQtAIHRbKS0uUC/b8ElibxwO34Y3wmHR5eORGhkToVUtQ//33+iTt5V+wEHsg5BUF6
TtM6RXRPDWR5UokH04ZTv+e2Dn3Kj802qsAdtmOpoWJVBDTYNvdVmvPLsEkVMtcQPcJWXUo5zdAs
7ToDOzmixUIvKtwguEeqVD/4mwSeWeXSvtUuYrC4dSRfYg4ogsD/X9nVBczabF4cG2NzwPrrlC+9
tfL293CE5DcQXNPsjLxc+QGXuXOKW42BovuoagEEUyUgrH9BOeBX/JJsNCI5uEavypssN8itrzuR
NDtZOXN+xE1mkn/gjfnyuCRd+4azmS9ge7C7XMRXbMdpmZcvhpF5ej9rk/fAb1NenO8s/BnZzF2x
0x5872H1qEci5rSX/KLGouclDdrh6yP45YsubVs39wZ8PMEvQ2FVl46QG/1WCsh4jCPJ1ryY6L2X
R47LND9oU7rFLTo0HsqMdb24rdYF83G0BvlY0PYFQnozjcX4yuCvh681Vo3+xdJYu/dzI5rrhZYm
w2E0XdFFfYBW5LbSGz9oPzfelWK8vlTKA0f/BAyIuaCuhjXiStf1XY73KYsnfoYFExl5MeBaDrAd
TUqJGyHnqsed8hte4lIiLQih4OeFAYlUPMjfBuuUW91AvOMx7hf3qyLOnC0VPVHlWfuiFlv17CbT
7If/9T/YO7PduJF1S7/KQd9HgUNw6stkzhpTQ0rWDWGVLM5TcOZD9Ev1i/VHufpsW7W3jX1xGuei
UYCBcpWUTDIYw/+v9S0N8wTlNmmtSrgczgqKQoCmhWpmdUOvWC8PdEGtLz90Vn6LqVoUWJ4hXchD
iyaC9/ATGikZQsPTYpNRa5gonUcz1qmn9PhSwcureGvqXd7+Bo1l/E32xc9C/UeDwUbQQIv1swqC
zTR9azZPtLRF9YXqXa/5AaPhm+J4tza62cIP1tTYC3oBvyfrCiG2E6WWVTuk9Skb8qTyvV6zNvB9
wD2MGCons7Ze6gGZ1NqKBo7G9VzB/phaPN4cXFr3Udqiv3dqPdqiftDxi2L0W3t2Qsv61/d0ufwf
ujHcShRmpAW6LtJ8k17Qz19vFshzWT7o2FPZZGwD/gmjtF43pjXeqkEOV6YzYLwvw/rh15/89xur
m4R3YoWkyLW0on7+5JpXrY8L+u59YrCxTDP7QNU4+hZZFQcIjw5U8ptn+YmttYjp2LS6ZNcsDTm0
dgvd6icSa9x0fU4ZCbVjcD3LHlubhSB3TGarWtWB517mae3cgOutjoWraM6qsQl9rXMbsQVFjxcx
ikyj+82F/UzVWq7L1Skn0/OjW4jY79OtKGplLG3hJdfZGG9deCMkuyyuI6Ul7A1+fd//iaJQlwQ+
GaZL84336eeb4OHlKMtG71bfnURRVpmd742hPPz6cz5/Kd0gps9wAD8wsjxu+8+fM/VzkvBOlbyc
DTOyRq0oA6CAit+nlMHa8OuP+zyQ+TiDcWSYdEjpA3hLt/OHZ1tMelwwH0Em+1h44jGm9zBNFIF2
brBIkTMkMxShWBioLM/ssda/vgAC6PiIH98lep1kw6LKQgiCBOvjv/9wCfGAwYBMWrotc1t3T1GT
zWKTSNnadCBFiKW3kf1GIF6hWxA16ZdgzkpBjafG6N85yO3XeC6pmLQ0Fa+bMCqDVVA47qJnh4O1
Mt0Ew3bQmpL0hRHQOS4o5g/0jUPMGQNs3h4t5OBwII6mkgJwgetu0kpD21ch7pK11bXM/d/bMlbf
stDSSFj2oPjqyhuD2jSyRna3iZ+LsXlxw0nGFwUbWeOaToRdrUVmY/GHcq21t9kw8hC9ZtTLR84W
LKh0bugO1snIotv2Gr/YhbECZKkLMFiNGtoRLO4Bf5ZYvNNNWgbWRU3c4yn0Jv6WkDXLWqnBRKgD
7U8Hl6BZy0qcROwGjD7n4mE1QmowWx4l81r4NazGKtjGie4ec9VQCJat010mbuq9a2bEUsk9jtkD
IM6oj11rB8FT4QWLJymKovOs2vmE6bdlMTUkl2BlAV0pRC30W2IFmWCXOT2bkNYV47yPcKt33ywc
1RhBvKgT92Ni4teZyp7lvuksj+JEZSb6upzdGE+Z6fJ7zJhK0saYa3BW0mNL5U8qYheVmi43ijpN
vBNjwr0M6ObMe8RNoj3gqmaBzqF90s/72I9YderFx7GUOA1is6WU2iBB1fatPmj5xegMuQ2+qqZ8
3XlTVW/6j9/QxZIP6WjQJGvcObWD0T2OvT29vY+b4PClMcDx6aUAiHQ5s8cHMJ/3UXOLZr760sxJ
S/OmGgMqzbjrYstzngxTMWoSjT7HJIb6OmjbIt8EVQrvLBDu1yAdrxBa0Vuwi2S61m3JATJrEnD1
33dp45CAb2yTXq5E3YOmoLL5rpepcZpgjuF1cBEnroO8mLMjx6bid8veJ+3DwgK2OWA7HtOuZdsf
5OAfXlXPTtPK1ItFOhOzpw/pKZ74jsxTrgyERhBUdJ24HY/g15PE58l3YRGzzDp8vsF24vNuwhg4
HwbuQL8785jfQ7Ho1EtOt79BzC6T609TkYe4hMXOA0sKRNf5NBtSV4UUkwDHk6ZwzpGn598SzVT1
Pko8hHpGAYlnlc0YEC6CWS+fW16K919/1b/dYhCrts1iJhG5uuBFf56QZ28yRIHddKUN7nhbTmzj
KTU5JySniCJMa3rLw4X5+etP/byr4BujjnH50+Reu5+/OD24iBwnKkCFdJMLU+d8w6y1tLtRR33p
w7jXfzPv/22d43uin/A0KKYIWtxPqFCMP8mIfw39YBR7N+O0EFnC0fyGGoyp5Nff7vPwMTQYTdgP
cALohHZ/3jMViFbQgSb1KvQ4iqw41afiVLbVXLz++oP+2cOzuJOuRW6ao3/O1orwf0klHUxkc5m+
YrdbtGZRxl94fVmtHOWOb98FHb/+XN78TyPX0PDa66gqpcneVH7OUGDRw+MWkKFI6Sm70bSmOU5S
UygsscNWG0OW9lvspOM7/Fj9zRIt8jojcZuvDXCUdiPcqX4zgIMZmw8gI04puvlo87KTk/fmY1U4
+aU3Ut1cxUgtzh7N6K95bGjtGkKaGxEhj8JkRdmbQia+0mFthH2PBsxdJDsIQY8Wg69cG4M3fTWt
vqnx+4g6uWR2psVU2+Xr0Aai3s2kuB/QZhTu7ag7LFdTTEjqM+CXHGR3BAAEF7Mt8PnunI/zdcfG
QBDutZhPNWS2waGlJtZ98yBSQQsL3Lk6DuUsHdppRS/2CG6YtSOZtN1KdSLGLvFRP/BUxd8jVmT9
FSbnCiAO9KFvZT/xG8KsiotrrS2Du9QJddq48wBu8QjvNnE32Hgr1ENdnnPmNZqc31nAxmPh9Obb
sDFnZCWuRKwywzwFktH3V3WvcnKB5oXNWaAovWnQB9yPH4WgKFQzMMxwfktAHlJhiz3tprHyli+C
TIea88RFeok77qw0kxjlC3Q98Fbfs8y0cIGkfcjCP7kkoTZLkNhlYyVUrC0oMutKVZ3cl1Uxeb4t
rOApjorC2U555+3HOTSfmyoezhYWS/YhwraqoyhxChUqlGiqo8SNN4XnNjuVLDNTixpvT7vatX24
xCyBUyJb6bsk2CmsnzDqvGqwLr6vCeAMuMUaLcr08ntRiHiDovlSYY7iUXkuewJM3uzHvv//dILc
8EKLQU5fxq1y5aVDyRKdbmmuoVCPFdiM2bPXadaIL4L+zINEZkP1SGoBnMBmSC8wb5XIlSsB5aFl
m7uzJs/aQpQd2m3mjUHua3PXBVdJAftxq/K2qTeoQPL8Kh6aqfez0Zb62kLgI3xkhwzm7/KXWU1c
clG0YbWzc5eKNepbNKeOWSH0VbwjOR245eEmKjZnv7IBRl2AhPh/7SD5bygdXbji/1o5uqJDWrzF
P9pDlh/4rhw1tT9cghdQj2oUOyiCMU1+V44a3h8YPODGc4oFD/2hKf1LOSqMP5gz+QnKD5wlsXey
5v4lHRXyD5SkJhkZbHv4B8Hnv6Mddd1l+f7HDsOyQZR7vBOoSxYRp/7B9/5hB5WoDk6FWZ1B/mmn
prY2uSeGVYrD7Dg2LlDGTB4jbA2rgd5cPXwx3V2OzNs0xi11tI1t3ffm/Ugxh736up0gj1Ad9dGo
kzhk+K64a+f7CgCDpvJjSdWtDS7LDjWCPYY6DZCjadzp4mvW2ns6CxsT1/a663pxZlHAjLBu54va
2BdAm63mVdTqopvzFJyRzNaOrpAuJFq7VSlrqI5CyOWcYAeERLnfAlUg+Aa8iKLFT12zTNZdgFBe
eRxQwpskMz1Ktt0hk2g3c8Kukmu8WXfWfBdDg6ZzHt5H5KaG/XCse3GULClCeL7V10Bi0lKsmP7X
ddeYK02fJZoPDf1tvwvYmwFN2ikjXztNtoss7aJu6I31L73Tq3U4UCAWaN5R5L+VOdDaNqHWf1Vq
hl+og4nNXWGiWWUe+rDZ7I5Nz/U33SZB+q4X4TqCE1BhJEDpj4nEXXdgIjRj2gztuyiZIfP3LjI3
NJB3pXp0vbfIRGZk1xCiZu8OyME1PVqNo1wb7RBj+fTzr1LLfiR+yN6bOmzdEabDdlEzeAVGcLjZ
Zkcxp0HEo9vr3IKshYH+nAz1liwhZpxk704usRhTBd/VcOorzoc0HJPwCDTBkF/xyj7bdoqayBBf
5vw18ca1cK7QwRz6IV1KvC0nGN14Dbq5gB8Xd4vPuqGfVK7Mwjp3CwHOtnwPODXdfU6XzGShpT3U
uDycMDjrRbbWY8vYRNaTHc87jkfXQHU4aEuHTYc133r0snexe1EgB+XmHzJ45bTdrItRjsjP6sy8
Mnu5mXpgqYNcj/q4ieb6Amn+Kky6b3WQMaJLdcQXtEHjecDuDqZPvev0PdgH7CTqqKCLwQqW9Esl
IbRwR+lTzTBWA/fKzpLjAKAEKd3aCVKZgasRO+HQOpJO4ntauNN7nNBTTUPT3TudtuEp+4moNno2
rEcFMK4T6CWT9ZyeOkAHNDLIDp5zCsjTDusq26n4JnCSjZOCue31E5UAX3PvQZGuNDWQiaQ8ULJX
bNYOGmVA5Vp7I6TY6Ygj5As/MXHAxtui+bMpHxpnE2nnAD6BIcfDFECqkIF3q3tNcaC6CvgSWuQk
LipXX3UJpKHuZQToYBenzqoORkQ4V6HBHLKrGzOn0AmBcD9qw12HZlGfyxsJ0s3SALRJ3Jei6LD+
andD+RTE4qg3JRBTay0j2KhxzrF6vE5axf8BqZZXqUlGXFvvYn6KtWeDMl5WBfVpyDFTlnhUtG7Y
GuKyGA+tdZdSefEhXHXbtjvp+LI0SrZGexzlcA9O+DA3p5KXP+4xYQJWvmT7v48jZHTOjUGbloxo
Qr9DtME6bb30tYWcHg127wd4VYy42qiI1z0B0APqif37bZl+sSPjPSBnJ5OL6hU7b/xM4vPi/QRs
qr8WdO2dgSFilmvVwv0cX9sq94sg3eQLoZ5NvF9jiA6Mx0WYV/OaIybBDUYe7vwtEO9FWq76zPIr
646O2K5NTkkSMEVcwy7zLmZTf7bijKFd+L0evgJJoRTZPJY2G93a0TYW+xzsRTikjlFOg7aOEKtN
0dGVw61SEOQZLnkLEA5+owOCAL4vShbUXv0aRcC4jQImwDlA8AbBsefWpGRbPnnuV08gLxu4w1Gx
LXVtw7jzNqHW7+pFr+qP2Ah8UacB5Lb+3VHzcXbF5Tzea9EhandaBy5ZmtVDA+yBveaXSsI8DAXM
tgAjbF7Yh4y6FCi70JsvXV1JKl3RtbLi9hoeT72iN5u9NlZ0K8CPrbD93Dq599Lz1sZFe0KOw0HA
1r40rDUokcYXxIEEoBWYHUOyBUkA2HnwSVa2NJCwlqjScuuEDH5VYOuY+GLxhUrSaxXk0wswN1+r
9UOQN1cDJuDKUvYWgEd/XZYoffRySI6p0S20Om1fS71DtFFA/w6bO1gfOiWjhX6pOdmhHjTT85FL
WZfs0cYnW8XNjpQB9WgWuLJjFlnNFs23fvCMJ11r0r0abSIsbFC8Vmmkz6pY+A45PUyKa+uwCNZt
kKGZaZpg1wxgDvmCW1n2e84of+aAei/YkoYH26WfmAyYDBA8d8esd7rHwMKj5ao5Jq+NmaiEKrSO
23bBZblPWK9XcUQ5MvTiczMA7+NItPWc4WRlHm9kdFWP+mOAdwDqFWXukiQDaChnb+LeKXnXxHa4
S9UMwguGdTYbuMHkE9bRoFjVxlhtx/YiDKt3CVEBM6ZWvOp1hVCuCVCLAmDU/SbwEjxwOv8Obh0Z
vBvpj4YVHNMeDr2M0LbPT61SJHsQCtWmUJliS24p4/qTZR88pzrorRuvm4IH7HT5ui6QNLIo4c4A
9oteKN6GUbdua6iYxfBcWsYTrpFNmIKSL4v+EOX1bV4hCS+bJ4ViC4ZjtEZBBRVFR/UYFvW+DG9G
iIkZaz8UsWV5WeG8ZVCBvot8KcQ+jzOUoKifYmjcSB2xBMzdBVR19x1jg7rIqmJJoG+L81J7o+Yd
jOvaasyNzpGS0n5GOXAVA01ud9Ju2lPLqXCdy0beZKQ6zFuK4xYJXG3QPRSyBMGdxOGLLWu6MKJQ
Co5mJCckZraFLZ9dA0gfk9CKiUm7wkS4tqrJgWheGbdFINkQ0QS8WsiPOyUneQJkHOeraoy6MyxT
GR3sVlanwDLRezQ4b4gr6c14j4KOML6h2KUznaGVkYUOevTZhTpSxAGezUCU3pEWHDtKpxu8DMVx
mh8Jy+F9yyPhXPBWNzDlXeeLxANMYTpvLyUl444prLFeCsi+zjpz5/iVcpXa2rXonksGw6bv2lZb
R3Wgh2BVK8rqivX16PZtdik7CVAbwe6BOdHayD6ctukcmTkHRoQZbjrtcpHOF60ZhidjYOFo9am4
ohgf41f6U3kPqTNcWGwvzmSeTIdWDsiGUp3sisg2L80xGO4FSJ8vkqu/tiMWpCEJTM7ECw0ITdCJ
coR7RZW9PHEpwYJNvXOyoF/n9JRj3LTndNK9Q+KhPiDwQjYrLmD+s6MXsct051AFVgamxA1uWYw1
JPWQWZLRDNgPgvqpTHHdgYt9LWKtOEdOWV5aQ2vz6pE40k0un1dQDqFyXOFWMaONiSP5EXPycBlX
NUrSap155mKJyQGDc3gkJqk+akUBm8dKH8MMcgvs+p0XhADEbBzHiaLvnugvTjVD1MTgslGFNT0I
Oghfc2zB5xhdHyLmdNg32qLihT68Drop2FIGsB8d3IxbMZTG3oOR49c1Ei4eF3uryRU0S9Pw5CV4
xXBAIMJTdXdR0i+/k5n9J8f6oyraJ0ye29g9zXVDN/cBMdewQUiZXqVRdRiSuGQLpzv7wCI8Nwyi
mzZA2y2H/gEeHKJ81cAuwu95SRTOA87VwZ+1+koEAwcgmCy+bgWrAr/tt3px1xYxDHYzdS6NerxX
SMnQ6X7sDUEQcXMrXTWX4OV9ehQwlnqUe4n9rHfOOaFh7KuRoJbEug3k0AB9lZdJ+k7Z2F1PWXwX
oB64RXqPkSCJC7JdRLpBXfdkCeOpgMW/1mkdXrRR7eOBiDmPeHcItHymwYvJm1GJmsPJtrSnom9v
0Xc1x7bpOB0gIQypi++8unmcevmlXM4tVPpBT6RHHYv9Kp6Eb9tDCl125BjiERm18uQ4riOHgWJ7
ANyc7J7JlE2x0mf4mPm0ykfM5UoY5zAe1VUeS+PQtpGX3DpeU2Fel823xALKBPk1OCiEQpsBB/7V
GExFvBVWWR9YZC0ChgJv2PLSN1cpUJTrlNYKqvA8wWxclylvRu6t4xFQR6icrkGFnzsU5cKc+RTf
HAaXXt/kbTxzjnJz43Ii6cbgnjTqrR9GMWBpgtuWM77XA63K1wbb13oyowV33TSX1BoBkBUy7MBs
qH0lVNBtq1Sz4gubDCTwxhbU7WehzemmFv0ONgBl92qnutqBRlW2NCftLxyKE+BRBOeUiAEHEXrf
O6//34z7P3QUGJSq/3VR5X//r+zbfxzaEnV5V/1YWvnrJ//y5Ur3D+oWiJ1p1VJPX+ro36srJFv9
4eKrtW3gXlRdlorM//XlWn9YluU4rqVRHabaSM/lr+KKpLiCIoVuEmiOj0i5f6e2Yn+0DP5RW+HX
WJAb+Kyl0OOidl26Oz/UVir8hKqk1/qI1Oyt6DOxstG3+wqDzlU5f2SUJ+9RXQSH1HWuZx0uRBDl
l60G9zLW+6sOxtXbIGvqEPHsZQhjjdMQGACPm6y+zid3PDijaplDjGKHWMu60ZLcusl6yDNyzi8b
CKYrJxuJ68Zmtwk9b6J+EvyZaSa2iSRa50X9zK403RoOOAtHC99ovwNthJDJwba6z6fw0CTuF703
T1WF08Cwm2ozFBQTc2deVirzFGbJK/68lyBHuzi57KxpFD2o0sHgrouCVix82YAeFa7EOcMIm7x4
CzSvDh+NKH8pQ3joTuUejFx8jVjpUMdDhihRumsS/lXIgc6kMFJyCjSN5mlSFd1/VenPeZ2+xrr7
0EySV5iWrWbw4WNjXwcSjlfniI0JNhVsaXQRdU0J35ZwiwC6CHOqy6qrU2/Q2r7adhFXh3NvXNGI
PQchlwn486GzM3ulC3xaBdpGNo3Ze2BUhJV42lnL1bSb2Gv7+rRUnkL+GGTy5ghMDuCHQCbWcXWD
YNz2A4eQOWUVt808aqiDNBwfeRm9haCiMKMW3V5ijHsZKit4DhMHlJfWd7cZ5OLbPqvkOizxPumg
vMuRcoDXVVTRqX4fKWuog1eTyNvUKbUC27P8JObzoXBXrxz69OeuYgTEgP18OWcVpxLVrG0tfgNG
fPI4/MPg4u7DCPYpHr0XInqPzfCddonh92ZxSX3YXacVtyh02JLEqgsO2jiJfdyLccMwibHghNo+
HKo7Jy0gclSA3qdZmVRNYSLQTqiP08jX512A/UKfgb02wq+ikGswEDTAjOncu5Hc9aVwV73eq0PS
TimydC2lHhGbT9kEaSOMGGAhNHEcQudAcLJzGmhPlu6cGknIU8hGdBdq9rXgPHUdV7L+s1hg1ziY
E9R98hR1NJ00Rz+lZfI2JOM5qbnuFAn3VUXr7zGnIrBqW0YRTnHlm3PxYNu9AXBVxHvH5rdUMcmz
yjyl8Pxh7g48RWm2DURQuNdFGDwEdfIq5uq+6Hj6dK7AblSLxH2550VFrAsT2EnQFcFaw+43qaML
KDq32tCzBGeXeqyX63nG3YPynYdSOpafwkdbNS2j06J4Io1y6WsxdC2d8SgEMQNsIw4wkhncZYGH
2IlPc2JfQ1CmjjhVz2KE+CEWaR2O233Zlvca7GP6KuVL3czn0CHGatKMcwCiGvsuwjax4DrwaFxm
8My3cdjFOzpNDDsJ/K6CeE3IgNs8EA/GxtbRggfQrGxF65yUINfaZKTJoTwxaft1V6GLEKHiep3J
e2iM6rbsGU+Uvq8xXBNqQ/wIOixSDZoBwYQeoqNzDJx/pZW8i6q7qgmDWMOwIYVoNHo/wXW6auE3
+7ldBy8f8x/Wc0LgC7CpUxjbvtIYRVkwn1E/GvgA0JoSJQSvsY5wq+s84xqaow/NgQNOFr82hjxp
FOtWhmuXN0UOwt2dnXFNj4c51zXFRhMa0TA1uUO54ImUCEsZUX1qcAql+rPiVMrwLNvsMLeAUkmW
I1OuVs+Frp5FjoHO6ZjysaK6a2j3hPlV6LdH2dyly4PMCVLi9G5sRMx+kDn1nNqMnqJxH4KeVUDj
YgDSqecuYqWogq/Sjt6XIuyhRIbBvNljQVx+d2Ea6VqbrQNKoIcgncONQuO9Tuf0deozjGb4pddN
WJJWkdXVNhoKeKqDuaM4dw7i5N1oYoekME0/oiG+qulSgeLklc0KC8ExBvN6Si8Bx/aUV8xrr0FP
GAQk4SiWJVcmL7SZnxXk2mPL2XyliflcNYR4VD0D0aB5hx+rqyO/wJqltoUnkhqGkigmUjpmdeV1
KWNNY5NN0yD2x969Nivz1A+8d5z372Flv9QieUxqLGlhxFhIa2COTsejlQGcKbzrMaWpFCZTZl/r
YZjts7lo782U9FFUyOB4BM/SYDnABP6cEbNzHHToxjqEfVI6DH/ooDAP6NKOmdXH+5DaJ8xFV39Y
6IWYqkzLb2d5GswUHG1GEdlxKXERKOoPTcWzDewHsgDy1QhyaDUQH+I3bfSOO/t+BsQwWunLyGUh
2uJ/Tqz4FThnw5aesmM9nUVrX/dlXe+gzDh7dOwYxCUPlJTI53ympxIn3AnES988PIFYIp1D4WUv
jIPnYmRQO5IMg9z7MxDRGyzKcWMYM7N3PHBqmebgLhiJwkinM13j52BpI1Zjoq7Moibkq6EI4Nni
GytNQ3klfhcaNPw6x6JJdsYLx77jhNPWH6LwTYTLraeeCCACMFBcoCsexuYZpT6F1JBr1LnN/RRg
ZXam81gO1GjcHufSmCcnkXJ6LKhDYdMWD8AD042SpLDBlXjLxvB9GsNt24Zvaccss6SkkmKSlfuJ
sy9nVq7OhdIBmQx8NaqQcYd8y9ggNuO4WvNgWbDIQsBouSZAgZskkneP0y0uTJ6dPrAGIiXkCrv4
tTfFMUel5uPje+gspvKu89zVDDBhZS3Nri5h7OtVnPphjnx/YDYoJlzkmq1qilrLHYz6ct23oc34
JtJMwfgJpivV6/KsR9yNsGXStYaKDq0s41fLZBVoRXZbFTAMNQ3Xg8lXpz6AGVOM5zQGMWilfH5V
GExHafAQ0ZBrY4vGyayqjYvrAN+nY+6IsKmuwxY2uyLb4CYDaHRcZkq/a8YzkQDBV9XjUJ+zBhZI
/YworPHjpSSTQJvfaOytfLdgU1MZTDlGXHtbyBQatQHm2WApygk2ghvQ/ZdEUn4FVGitEXm95GXc
bdk379oBUmhfhG9x2jD8mK4wqTBVCQffUMjO0QxwtFmTra6gPpnbCVnsJpIeVjesHCQE84dRMTQd
OeLkJqt1I3rVXw91RbaopWFEd7Ym2JdL9CEvY7u4IEDA+d1Q3fbY+FiwME5HdklZNQbvBQ5+pEDJ
7dbM+BVLCvX3nIWXXDacDxM/6bZMZ5gECD11ovteUJ+dOJxuUjn2vrGsL7ZJN65KX0LkIH6/bLEx
OdpXrQmRnCkLbgZgYyr/+bCOAvfBjUy20wQc0YTRD6ECIWL1u/k1UEa/SsxJvIYai5ms8nrVCF70
LKCV8jEZxjJy8csaxzyy3iFBDPjBcHWx6Tn3wBv2w2g01Fmwfcd9yrJLkWLbt4xgQ+rTRUiWGxuC
6B3rJET1cXGNTM7D3LBfHvHdYAm35RopHAV/xUqUJCO3MbXN48Lw2n0cyf4Lzqf/Ein137Dbr3u0
yP/1yfQWZWoXfs1+OpQuP/L9SCqgN7roAT3bRiLoah/Yp+9nUkKU/+CsirAZc4chUVX/40xqgIpE
AgDx+K+O/3+eSVEQaKgBKJnZljRQcrn/zpl0OXH+40TKJ6Cbx3/BUdQzPeiS2s8nUlLbMkg39JVC
MOjXUTLHJ44egAtR1BFnCE+A/qXE31ik8ZXW2dH9D/fq9vsn/ccPmejG8gE/XYDU0ZFDvoLBy2V8
VhMOyGmKCMmfz5WKR9EQbd12huRTadohQWLLXk50fGXbxNcWW65qNQrlbWa3x0BZCjFfjCiYz/lk
fwngXCP3H83hwQiTfqYTytq9Vbh1C1ol30f7n+P//Odx7vrfL93VpYkAfpG1ocn8pO6v7YktuVFO
TAgTrcJJi3V723DWgJk9Gc7zVOMf2nqj0PlOwWzEB7j/enox8UYH/q/v488SdZ4jgkzTQBipG+h0
l6D6nyoLUJGoABgkGQO5JQkrLDrd3gPbxSJdlalEZVeERuLrIRlPVKw0qP+/voAFbPbpQbq4dDws
J54BAsxa/vsPtQ3QSw3hJyYxGDgMyXvq8VasAP+m2nbUo+Q1cVtr6+iSXN4gzWcspE3fB3vl5SB+
xiqPo2Nplf3E8Z6F088ELIlNRsCzt4M1FTcXhgYf+Dcaz89p9dw30/B4LU3J68bd47398arxMqS2
jinNr0n/Qk/Qz0WIgZMSRAobARgz+ZRJdNQC2YvbnIAosIF9V45YdKGlorUzsmERbmXkPZh65iJ5
SIjtPf/m5v4snlweL/9I2+Dpco1Ib3++TNeLbUj9c+fzJqXjchzo7tFOptuq0zDmakbdsoEwyIza
J1h/outqHjFIjGFVBWxHwENsmlnpEDEKzpqIo83BuPj1NZp/ex1wSNjskVxJcYt7uQzRHwYAw9yY
VGmUvldaobrJavrgfhIRiUfHgYSoNf2kEjGCJ+ONM+Uu2Hb2tVspMM7siSdDAxQOiXuckem9NhF6
ElmN6XBRW9lrUpNfjkQoVXelRe2W9dnqBeZBIeRaiSFAX6A8AAGdneT9jRqIIUByY9jBI9v74dGh
W0Jwd4dTY22DVQp/N44MvtxP0xhaWkJ8PGdx32BY+fSAnDkziqmjtYWwsQJQ5QJaxSOrBehsCAWi
CRrUGYcKSkKbYTJIEnN781K1KoQpV7Kd8aF1GL+zrjgfqtofrwsxF4xojcFD3XMJ6vr5odReO3Su
nFIc2mXmgOMf6sOAVTpZe0NZF6+JkUNecgKKThdwqg+Ao8pkkwxmQF3KvaWSQO663o/DwakyYHy9
2DaJUucOZcXDZHrPiIJg4CEUQK2Qdzp9spwTVqPUCHumIAlyoQc4RnET67KjYoTT+qiQyu5MTSUb
lxD1h7Iv3ooigNzmZI9ZONvXk1p8tdoEW0gEJXRYbWArSkTBpNG102V7XznmsFXZ9N7XeMNBpbyM
mgKhjQOpuhgEeJRNXkltb+DIWBuOyi+Ui2zGBc2Po7+dFx53GL2hu4Em1NdcL0OVuI5GG5H0Cqhs
Vx78ke1El8w3HPriKCPvZsoEO6p0cg+uobrX0YQ1c6XTQ8GKk+E2u2IHu1gGgbltCWgFtEM396sg
/ojcJzO6CvJYXxsqsF+YSo+NiXJhKUjvJ9o30PiN4jjW5F32NGUWgKkOHCSzQnwUAK+sp9oOR1J0
xf0MlhhKflscMn1CLITQd5vHjoJuhv/cAaR+h3v60Qvq9MaogIToC8qC7inhybnaARi/JG/OeVZE
/L2oXoYRYzWpqVEm1JaOFrnT1hEvRfcN0Hn9lre5b43NxjUb4jazMbsVLqS22iVEooral9ggA1rr
im8mRAnwDWxDOQCnWA3ZmtszNS6VvGpKhydE+EqPXGUIkvcGq9ZbjWb11pOd/aTGwP1WKQ7pyByG
fmVjt76mxkS5qbli32GQFnywnbnYRyW5UsDrLzSr8ei1GQVhXjyHjcSisZ41TGS0QiNnldthfBro
5R3CWQWUjJE/7wbcE9c9WTYrnTKeBLlFP6cfShJcXHstpqrYGb0dnc0p2IXFbF4QGzTg9B4krKyI
3faQZ5LeVFQckLxk+3mqIN3jLCwfq7r/E6iuIvDBKtRXF5zuqzGYaAy6Qc5b2LbFvdV6ybo1Movk
CHY2KTqyMvoKYm/adZGgNouufeU2VfskHMfwWcxjjRlcZ93BtKuV/pJ7eotNWENWhfmQYkVGJRi8
WZfwJqVFs01H21FgBcZ41+FSW3V5/Bxipf4/1J3JbuXGuqWfiAaDbRAo3MHut7b6LiVNCCklse8Z
webp70fZVdcpn2PjoCZVkzScdqYkbjL4N2t9606CP6C1mpo3DtbsMCBvAdy90OY08jJphsjuJkKo
uehNsioYn4HfMO6bNLJW4+R72TYmDJSpkkUSKzht68FN9ADFIuIs974M2Ch0jkWjsvMpa4iYa0kt
pZ3O1lacXOQuqqCAxu9QAkU52ZqQ3GQ0nX0zqDe0EepBWNyxACas8WxIPIJMJPHzKLbyszwcrotB
P/fK0TjOJHPuScYMEqmSt7MlhudqhsUQ6DAkNj0TN4wG4tuo08bR0kO5mbyp3LeFHxw6rP33I46s
jvFaRkJHYC60veQxBYRMyq12YUFrwz9GTL7vUVKMb9rw0iekrCGSzA5FZEFo0uWk8ZWLrOeXMW5z
NphT+47TCcKTn6blc59N+jDhA1pxkaZD2I5gPXtsaA4qxjZ/yObxxs7T4mpkNPlGmFi/bqb+rXDc
j4D1NxFXhBycbADDd0XbZJfKSvUnpEqT2tdOYY84ERmIqREfOjkjlgVOyUIEotywCSFtoHtVxQMO
8/c2SdSTg8n1llQnVJu5Lc8SIgyQfy8XYeQ6/izSYT76OAvWmUm7svFLUWzHdOrXkRuiVsUzMu0j
EQNYcAL7ICwjISVYJwMRfk1fPloIaq8yN55XLmiNc7vqvIMw4+zMCutX0Yf6psTecuZ2NRl+debv
AHsjoBrJwKmZnqwVhONHQFbheT60Fjv/lGFRyAa7ybvsChkYbnb+72iLpGSVYWJbtXqctn6Y5/uo
E/maCmz4kWRlf5m1hXb3XlS1LpGRnTcjy0iaKznSyiTtwNaocKPow0zqntmKybmfFcklLmlSlb0+
2BrUUPwz2I1zjkfD0xeFLEtIFV57rdJFNa+lXHfgYFcRk7q67Evk90ijqm70nhbP1A51JI7xrCGQ
QoXhUK1hRdkGRhfc9lLrmwhb8AXkjPhWDBb7jSpExieK3MP+GeiEHZ5rPpK64ZyHlQExt+GtF4fw
tVZ8aYvQ40JtEbv5BwHH9Wfr64+EGJtjmFjyjIp/gpiu+cUPOdFWWG5wmJdJemAvBgqgqatt1hEw
MrbSuq9HeFurUjnvRmcH5zIusKw65E1cJcraTUgVUZ2qh64owY9p07uv0ULt+rFWR5Qd1gvBfTtw
m4gW434WH24NIMifrBJtQwQ5dUQBM6p6vqxDoS4TEoiAPMEs92o4uquGFfuafEnwlsk8XfUtSbe6
B1lYYuxbcQIQY17o6EGP9Q89B8GZYUdGvRr8qTqvQwfFRZxDjpVJdkpyuq6Z+2TfpgNJrqWtD8Wo
gQeFOW65xLI+ECmhydFDvnOWs0WiLiAna5T3aFi9aN3q3NszbIHmJ53qjic7P81Ny0AZJWQErpJg
QKh3qHaNGWlw5RqPvTuZl0mV+c+jXfiHCKVRsmUMHoD2R+JITguNUCO0vDfDqn1kwWQ/GcgR4pWP
nfdD0JheeyXZbauuUNHWGXtS5HiaXy3t3MH+JKGcl9Do98Edxsv2Rek8utOW5XwOuLc+oqCOb5Ik
zHZeb3gH2YVohcKO4OuslmjtBeDQo+fhW07q+L33YPATG9LyHZoMZ8H1buAnZxc4gxKUvZExrfSi
h8uSOjmknk+2asojYk9mc1clVUdn4VBdjPi094QbIEnUIyQp4ihRSFktIoiCTIJ3weziZFndsmwD
6fyzNpP5LrR174CzCafHAa/LTVxT4IMrLlDsElviPpGFwvJjKrI7bbvND3TTE9CiQr7HlmtK1KYO
J4ATA20cQVJcu1Xd0WoXtX022bm8MpKMn70vQcAweKPkY7OdJTs1TvF5oTMy7Y3MFJvAnN5V5ZZQ
WnHgWjs3afxnC5e1zy6u4lfKPxgNIvTNVQJRM9xws6LZdls4b+DmxvEMx3IqH92qLHciVwFvTLzN
PO0DILSAQxuJ2bCjHSeVKmwm/kM7Vk1wo5N6mmzuUK+OD01E3B+uYKv2DqGXT9fcHRmruwQE8i5t
mC9uBpMMKwSLHgdORPLAQXV98CAI2nm3cKIfNM3eZwTbhvfrUPQXI/zp64J5LnpNxeS4TedJce4E
KlzHvlcxwS7LC5ISqpJoyeC9NHu5TCY1JU/kN8+8eePz2hfmwUxSIjMI8XagsppOCHO3IxSaO4S0
kNBIEPb1dh2fpwAscE+kyllnPfUNcvShei6aiG2D8MvwwWtlB3IUkjCxsFZeDRuNAIt73/CgqRES
kb/3gy0f8gYYJJl2/MWqatBTt2llvIa8thAKwmYkRkj60X02OuGrObPMWE22UezbMB8rYqgaCVh2
mWZjfPCf4TVnHXoFu+/3IpgC0t0oy9s1dnX/NUA5vinyeypC78VLDHRZhQ+QlsTsLrs08ElABjVc
bA7laMVy56EVuh0ptqlJpI3dwDRis9wMZHxDOU+s+DzH8M6ixo1RT/K6ztck6w7DWRaW8kE0Njva
OSP05WQoVRtr9hgBmzH8E+c8yiWaBNNQ/Z7yQM37dELEu2UOUKg1YOM2Pw3x3KfrZhjgp8LHNR9l
ly0S+9GC7Y5lgfvVgiJAYrDZEFIGw8DAF1zWbCBs6pbkZBOZ9ej6zDc2i5k12cpauUScNZLiuByK
uF2HFQ7A9Wjm/o1Ti+RyGoZ8CxyZTyvPTTb2deZOK9dq0D6qUT7H7WiM6PYwVJde6d1W83jGysO7
bkxG2LWVGq9WLIgP652ZC5bmkD7XkPoYvANE2esoG+/csOXVUHiIJUXrBD9qlbqkkHpNwVpowtGj
Ivt15PC+rNidfQbMIvHTjEZ1sGIyTW8SkmWJKikKek7VWkO9z0hI6vH+zamxKAQnd8e3bnu70dHA
sw0m7ggmYhdC9D/MPBYP8C/tNYIemgr4maxbmOR+E/Q0oBM7TfAtG946MNZzTPfD2qvn6AzqfVCk
KJiBReAILVXqvep0tuF5DvnCZdFkGa79vI/6qyqcDWcLchSGNNZmF+kISENeaEmvnpU15h4A3aE4
mWwLfe4OPYD05vZ3VuR8savUZpOfDTlwyT1HSzDRqSn0xmY8B7gGekIwlnohQ+JSLFviv78If5mh
+R7jHoyLHved61neN6M02mlE2vTQZFuk0U9W6QV2g7CrPqbBjwCDKeCwdi1uUFRT8PNCz1YEmJHD
3LuZuIA8kV6JnDUIEFJnvPyHb+77VIpvTkJhYZousZDjQP51AGI2cujrhqqvK5r0IQpR+iBFwI7G
HdgU+nyIJCwIB4jFtp9T/Jd+3kDfNBz22/8wIl1msL/cLFAyLLbA+K4FU+9lR/DnAVlUW1acal3Q
ZIF1xF97KgI1sjay+92cpe4/3Jy/+teXaSbgH8mPDJcAx6D57Sd3SpbyScIGOpyc194Y68few2tW
9V7w+vcX+V9+JfJIYaMsqQb+Mhz70+SviCoDjtBUMDcJ4nUCmvIMb8Ow7gP9B3zmP1ox/d/kkf2/
uF/yuF7/fr908arapH8tv4WRLH/ojw2T85u0bcbYlGTc5LAR+KT/2DAJMkfwb3DTcdctvtL/WTFZ
/m/20qxRlkhScWyP//SH7FE4vzGw4re5XZmO84//ZMX0bXYNTxMuLxwqqAM2dbv1bTVh0UxVWiUv
iRxQwvnkhitUdf/wbH27BX//IlCWKARNk8XYtzmnUxA2a47Ry0BO7qGcesZjicELtgZq9qerf/37
8/rnjdW//HGYybE48CDRfMdCRC7CSwqLZzHlGS7HIdC3/VRW2T9MlP/6ZTDhoqpfUBvsxoJvT+/M
Ej/1GvfJbnQht6VZqPtqivV/uDfiuvFlsBvDFFlEsN93WFYiEykb+2mOmWukbmj/4DyETqQsquUY
3Qfs6PqQlVPxD4Ex3xZWX1+YrSfcCw7CAN/yr2dGxg2oWsd8AoSIP1eg3V6ZXVLBnGzIN8oKYNwT
FlzgUs3V33+A31aef3xlbhE8/z6y32+LKloZw0K//tRYUZ8+jNTrITofUJa7SjFhOwBrcyyyIUI/
h6hv9f62krSr/3Ab/fWGhVXDnkxY3LSW/R2H4dFaI9uwnlQak67bYFiocVEgnBD/8Rdit+pCF4G5
7y1LpF8vNHDOePJjGs8+a3ahcgEIZcy0AYNFx7+/sLb/lw+VTajkt4HTsIKkCv71a5UeEkQTws48
2RG1MOClfoMqjOdEVnVxx/glg6gcZzCjrUmHZ34QwSQ0PXrdVTd5M9pcyqJF4TjE46aswvQt9EO8
pArkyisWSPxCCGuhns8lKumNN49ZxUyo0QzxJ2IdEAInqOgMM8q9k92UJtOBUAf1qp0L7KBD2Imf
EnjaSG7njGyIRG6beC6Rsc9joMa7uUQziReXpUp3CqnFLqQ7q3Nit7Gs09/KZDc0qn6VhWM7F50R
hOWNJKfth+3Bkljn9mhSpqYRYUJOmgIgzoStr+rGU6yzWoA5eK9Jal4ZrJbvPF0WEDsteNRbOn3c
18VAv7A286J6F65PSUANDqI9dKz2HjeyGay8uiVqO8/YhB/qJOowAgF0WM+Ghwulad3aW5HnjV4t
ihx/NahwIuPQHSd97xNNbp/mknprRc65folJHH5vzdJlatAmVoaolJF4+CpaaUZvymO9OWv8cJca
iAiNPwMjj2RqbzS4sHvTSMnWaHrLjs07mDyxbaIkFjbcGuUxHlsJRGZdMGOfbZs5u8b3mrXgvgoD
RFLuIwrqe2GQl1C39GFOPZS0gcZMD4PfE8J0at9Ys1PL4mAOVO63KQsEFkh5mhuhdzdUQdWPe9Ke
mB72tgIHcypEmzXmjhWztjDaMY6sXZpc24gq8v2KyUeQeV/kURNhSTZmMxQmMuaED39tCDfGvGdg
5M+RY3kWPfGPUGtbOeBkfFUDgGyqyAmPukbrQdNtuW5/nxO7yjqWPqv9RONM351SJDXBWo99yzBT
2yzimVagQ4cLnyFhbNO9R6c3kB5VIAovHxjXpFVDbHogWJdU6NbqDdS2CPcvOQp1g567G7O1glpa
ECtOnMKJtbln7js7aT+HqRqYudotVjIAAvWxEoX8gZAsqhmJevlHmldW9FmPrXIuu4kYIwaAYY2h
mbiCq17mCfMlTr34kSmw1awFMmtr77eEljOUcPUNrwU3IoSbjN2VaMr0eaz61N+TeyfdYWnyBBfD
GsbqR2yREEw8tiftc3BssXfA84uibSDmB4pyGYn0JMq4efIyy2xWxUzy4RaMkzDWvQhwJjEZ8+s3
IJW4o7zIHufNKFGs8CCN5jjCJ4pU9MTiSLe7PihD42Eaem3fi5mZ/xWNksh3ciKR5ilFoWbfT+Dx
43fUBY33s0vg3dOJFZOgV3ORpVaMmASq09XI4x5cpGbjoTEM+zToL3RAMrNNU8W8iv1K1+qUaX3S
MvxK2thf9p5V6WarqsLQz1nD0v4cxs/MZxlHzpqoUO8aAkJebnHGKUmnrfObzvWygT2cyamj6acn
lJHaMbeYKgG7T7gsz4e8JgQB7xjZJ148XqOYT/vV2HZRsOnB+4wbJIUuim83EZ+q4YIyAktjyVKC
edLaJpCJYQ06FWIoBh1fFJwsKI0FnD8k2wzRYWBDtNpboxfeYPUcH7uxmQhOKF0el8SoQpNLtJj5
uiiRTAgcre/DyHcfKgPI3caJCifaBNXcDtjXvMRDqhGyx7KIU2Df4LbxBWEByXM3DUy72zgdr4UT
uzaCAANKcdaFGLGSMsKIKUu3uBpsh6NdTIn7WA5W9CJ71dZoHo3w2bTS6qfKTSzz5KWjZ42t9CN2
ZmLsYrQgLx573IsaZUC2EX3CrlQp5jjbwZTTc8XHxybUTX2I9SS4uyvy5oMXlxl4tkGWXJ7Y6YJu
jMoBXPnQxc+TdIu3mEECU662bN76ojLgECcsBeuxrJJ97FnDZTmKuTgS5GWqnRwLyZ7MxnTKwsO9
0SxeH4Sh7NcUwqK31kTVZGtm2QmD5Lx7iUfhPCjTGH5yQqXptlIJST+85uBPpD7rAITR0gP7wxYM
C1nsf45w3EGP8WUYeTbs4zfsKohVSZB3GuzmlXk7W2ik+CIsy1c1taK5Ttw5ZwJIqp6B1KYKWevO
Qdbvcx4OvLo+cEGexAKHfKGsiTk7+XeCoMpsuDTnbjjN1KLTNeQX61MlWX/eMS6/y/kEhg1udGSa
Zaas/IJHJ7ysCARtNgBoCe4tgxkRvG00frGRso3JY+UtGWB6kONPPDd+tnb0CMFwnLPoJ5kNAPr6
ALEQuwKDsxAPFpOulgnYZd6FPs6IeajfUHF0xioWms+F3UDx6pHdDYKRaAJjZ08lizqr8ctui3U6
g802s1be838TDBhLrE4Es1TqPM5c7a0LQvHSXWOE2ROPDMsMdKNWvLbCroBMmYP0XfsWFAWbwI95
91UX/Uc9678VPCI3+1nV4B556fzX/28ZmtaiAvv3reu2q1+j8uPPysivP/F73+r8ZlsLtRf5n81g
GWLj/7St8jeBcgW1pMtMjRaF7ud/u/Xs3xZqkjBp9sAgMkj5P20rHa0HAYm60+W9YLs0M//1v36R
83Xf/v3PfZ741id4PkMtsPgSuDDlrG9+G9cMULYiQBKLYW0B3peRMcwHLAqevVaEuexnWBEmy+ZJ
LNm6Bn70keh6sruyKQTdrxYYKQgRfscKXWD+Tg5zfcsyXuKIcWPfIWapDVnCmH5RY+UeYnn7p6v9
L1pVavxvFbnHpbKF7zByWkZPDIR+rcjriaaKyOJP5QrJ29xnILomkwZf/NgzH1r57AziFfDXeUss
JVFlHCFk6VrORxjg1X8OiUW2915bwBKu5DxlP6iMZrHprBLCW0b5sxbattWrYo4Ar64RQBRae6o8
HAHUEWvoJMrbCcI027vaCINF321X12jDhb0f0RjorRpBmZKyGOYhB0Rj8lh74DTXJTPiAswBNptt
6hUQKIoZ1Vgi6gawRxxIEi6MSWzMJqXOiM10XEgmoXI2lDjGQ+xN5LJERRK2+1665add4pLvV56V
NpeJSJpnCX1XnPpxYpHOYBtX0FAGxcrvczRHOkzxWimVzLDVO9/KIcoYprXlLzkPcdtZ27wcptvB
rGFd2mM9PRsWKp7N2Gn4sXMToc5LXR14i99tmLY5SXX3KEShSGA0AhmB5MNeVbLlOrbEo8W8DsZm
fOFPg61T9aiHe9JNPeMGPU2tSIhEpLAGdmDepkUj3Av2bsW0w8yEt4Ht6KJVRLn73FOPUJXojoCd
eNLtO6O40L/DYQfcwHTdej5I/IQjyI9xeGYXlue7WE4iwgMSxfO1skWT7SS5K4hsCAaLmEILtO5O
T26KO2iohAq6/yXLzMa+9edGJxuc6vwUfWrVzxWunuCY4Uq9GRhoV4QTxP0ZAR84kKgn4nE3AdB0
YBvrsbnsY7smLmEg1X0jaZqKLbo+sznmxONBezKL+cy3mmRZceTySXUIojdaO2G+sV1F+kXph/jA
nTpztm5IB3E0oo54Oc1LrnkekiL9rOqYSXiFt1u8V247XpMaORNBgL1wZO1ZOq+iQeF7xmh7CHch
qy657mELTtsOYG6zaXmmYiBPbhQ/1G42vMGgVNYK9jIxEYCgYTuTcV73azdkaHKFyJK/LBrxH7Fm
rrqJfpctIFAZJBcgWFjucV9IPXvhqSL3x1w3ziAFDqhgvCZ0gyVl4w/auMudXjpHaQgetl7IeeHe
FPylahIw+0Q7jtejZWaTs/79Uez7VqOZo+fkr6jdshtfRjDMziE2JoDdrF/ske1yb1dx8e4gbp15
qTJ+ZmVEcVZRY9VuHASPpAt4I44Bjw3vZl6iIdg69dYVHacOd7/frrz4Q/dJCcWHDiWDo+H3m64d
4iLYSUgbJJ93c1ny8l2UhLaXZ5DFOvnq02MDc0qMhpteR+6T1bL4OZbOAJcimqC61aQn3HBN0Hkk
uJ0JEQ+zczf3+ytPDOA/cuYlbzj6yVAsw+o9zXJEfraVnuKIU1d3lnvE2sujXIIR20SSdJeoKD8j
Mvk2M+lA0c4ziuzSzy1IW07GXnCHIEyx+4a/zQrDdIdtmYbmj1FD+6LAtLbpnE7PY40ju/LN8iHQ
EpBJGUXVy5CbwSmfksReTzTTw5r8BwsxS1iQF1nlj2ZYB8eG+unCVRO1VxHV6bXNQkKBoZT2IRKY
sxZpVfyQj+6dpAcVfFIJlmvH1H1/I61BkcLO3+CBgfNTi+vT+YteRiWCpAyDC13lON+Ig0tI6wuA
U64mt2k2tfAnLIWtAc+ZVfK1J4rqXMiaz8A21D1EzAaMTueeTT7BP7KVCsJ6P7ibyG2T26mmDeMa
yulqLlVzHg1gvWHKThzH/UPm90zmrOnTTIf2hxRVhQbLDY0URa9LqpYuqvDHmKV3aoYv1DeqPeen
zzdaKvU8BgNCHALZjxlCrXWdq2pfLxx33dcwTHyY2mezwwOd6LgfVsYoxbqqg9pes3zgyU2FRgg6
ZwBkTDJLPlU1FXec2KAgoMF6+InqrtmbQURXUPtFfDUEDaSPoWnanRt1RcB54c0NehVWeuu0KdJz
EpwBvEjUBT/h0qC/m/2kNjZBo8NXbPnonYrSelFFi3fRMfzmDWAPyqUwNKe7Zmi8vZlEDYBNFLjZ
xp/6nlRPJ7W2VeR5l+QGZkcTKcOek0SdFwB0aNic6MxyZHPICd940ROix0hZqthhS/XsVWSm1Ruv
RmR2WdOjxqjS/oCyFVzgHJMPiLHUsc4Syhf/kBeLNForPjEUo5l+N6rR+YCK8Qkuqb2I8irawJcK
HiYnCJ8lNt0XA/ppsnG6+g2FbonEZ0pCnLLEhaJkhbGYcF/wpbLAP6WomYOTmevm1nGmcCOFHJNN
Gwz1x2T23adMu+aaE34RvfLsXbqg8H4K0ft3KtZq00L7II0onP1zVTozAUG5RacaWvKmtib/FdN8
c5MaXoISKiy2XQLoJBPwWHtco5w2dXgh82z+SYyK+IHEATBBB+nI9Z0AbQxTfsQg1aYgAwZpICJm
zg8/aLvLworn+xl5SLquAbJQjnVtrQ8ZuezBMwJiVs8WfsB4m2YCGhfyWAn3NdXTBWx+7zljlndZ
WTPzuxle7bA1HGG16yACRUC4B5rKdKi7R9l6vPs5DmQOUngGDWQRG7PErlu7Mi6WQITe4WWMuG7Z
AHul7YNoTMcRUqKR/WBrrb1dn8365Lil9unwgnyPLJZ9f4MOsVxXTdWbN1Mlu0PfF+5HQRjV2Rxz
uDPzsekzc+Hl8z5GJ0w+tTUlxRaUhXJoGfkM5IMOxIRLEn8Oip/crzjmopT8Uqvhm2brD3QXgiME
WfLmnCiHCAgeHpwDt3HlLIFAQpR1AEC5ND4QQcfmbpBRgiomnwKNNpUGUAeMa4YRRsI6rnUS8Lqr
ObuF4Qe0ccoqTMqSQJ3XLj3vJgsXzk7XWJ5xOzB6g+SiSfbcSt6bTC08kYuXKnHEi7L9iQlIwHii
mByn3kOF9gzeASbTAwYqTbxtZ12ra49KKTln1oj0pQ4ncH6RqwIMkxzn2Tl2yu4pmQBT8UaW+gwO
HY7lkKoDUkue8OYCH1G/q6l38z3mxMDaozNR1c4fif+FgSTsA1KtItqnujchZYMOW4MtY1k9DC6q
Bgj+VK2MkT1xkzdODn060PraHXycS1ks6j1RQcGpqLGTbi0KvG6jysHELETfwWGSeKcprJfWPRvT
gx1G6a2lRt6rTu24nxRHl16RCmx8Ha3umbA71me+N8MMCGrgUdySiVHsjHBMYQdU9qnoZO3s8XSq
jJDkLnNOVUEQ0dYwJSplSK7MCrAuNs9+vTgzmag0lxnvUBzNkKgcaCPpxlRkgq9sFLl6NWp7ZIZv
UIqtSsOZ7DVoLB72nNZtSz9DsT5TBry2ZdTf5SjEKMG7NrtgVut9RMJHQc/+geEQ1RaCUs+4zPKi
fglEhHQqjZnwoINSnoA0VDMISHoNQjObSia9HW2zRUhu4sGHYHzmHAh2UwwUdYLs2S2GRWOPtaXZ
Wz55ySvF7PgcDa8kclK5hjij8WHMU9sqeSTnqnPXBIvLp6EgnBca3NSuhjiRj41twlqaO86eNavx
mqTu2D6zaimJ9yl8Ht/WK/k2Y7uyHmUNF5LVHNd/spEvrH2V+ueeXvq7CGzhA0ls1bODbIXcQ7Q+
TmJTzIu8Gt+tXjQ3EpgRQMkmDp2jYslwhIvdDUczNxkXuUqZL6REkBo9fDUBcS5GWEYEW2MekGg4
grmZd+SHVfLQS8LQuIGc2KBVAVO1GkT4abuwCc3ExFvKpuaIPrw/B9NZISMycgUdLrZne6MCsniX
6o+U0dmy5x8xWcuPSkwKEYqn5jtft363jUnlOuWLps+y0QlhrBvl9SC5w0jAdcTaXA4LV7Q2pCWA
JYfWito7ym9NsLLB4gUt1AHdJw1hXOGA4cJnFwFatmMXA4WofR/YI8JE/NU1Ax+0ijx0DPigWelV
1poFH/Kia4wXhaMh0To6iZt+tE7hfCr2ErdFkLQvwRgHd9EURluf9ytWD6MgeeVLVGl+6St5fD/C
L9Flvegv8XJC1KhiWG+bMoF9sGeD4D+LtrL1xuuITjOW/ksOgnxjr5LNdIVQh0lRXPU7mfmlswoW
RWn+JS61F52pZg53Ni3aU16WeP/oKSX6q34dfslVPXO8Jo6z26dB+yPx/YhBoeWdrHZB1Zu2dZiL
8UD1Nl05RmM9uV/S2AJI4ElU3WxvKU7aPfSK8noB37Qr7vYs2o/OqI7jYlGJsUc+jDDh9j5An8fG
tHdV4WpU0xZa3nCR9c65/159KX2zMDZ5RAPC4fB8p4deI0lch5EiJTNY9MNJNVpH3j4f8RBF7x4h
HocpFsRncKiWDH/RI2MXbe0NS2XWtb2bBmLd5318yymZo5VWxXaoE/Zf8AMMh3f9ooW2F1n0MKXe
U5WgLlQkI26QBFHamrZcFzR+64bB/nWRJOWWuaCGpZl/uIsMW0+9cWT9l5+c1LAO7D6YIavCQVhr
FB8yrYmE97vmKvjSertfum/itNCAx4sc3Km67qYMw2zv18I4I64nyrddEFJZKj/20ZFHJhPAvllW
PMFs73KwZqTNdnm8TokhPoMZom+Qs77OUU3CpB/0hwwr+3muEAGiD3CurKLLH3URk0AOMRqpusuL
/seQjhO050U9LyySAVpMfMOO4EvuJe7PY1i3iX0YyyF4c/DZ3pad2fPh2yGqdExL/UkMOXiT4Uvx
3y/i/3yxAfiCqoZzkijdVQuPYD8s9gF/cPKrrq5rdeZ6rr7ufIOHKCaJnlXjnLbv2JrwKJhfdoWi
t3+0C6vMaZUAzLhYHMKsRFqYUnXw9E4IelYEGtsHbuOZmrx1IkgcY6JY9BXGkWIcX0ZsuiFLh6ga
eCMSg1aDW3C23WLQaELr2WkacSpTomLRjpOLBDcPQZ5hvJij6WOxwfwhcKOfCJ6NjqwWFaFHAI6p
UXi3orcl5HgxkzRksUJe6EviiVjtP4y9jy6Uc8GFNd7zPY+eED9qWbI9JdeG3EIdZNcRotsXNyq9
nO4chPE0hvfsUforcPl4YwZ2qN0O9weemRZ4FSuCL0MN7sHhGuGrEV5NrpZrKATBY2nmLZscc9hP
XZTNuzEaHI9uxZw2zZjmt9SD80582XwAk7Vv2eL9UV82oApD0Dj0WbtR9rydEoOE6cU9ROWJkUgu
nqJREx7aFYgdeQE2b0oQXRuTHEUIpmaj682DdWF9GZcMpoVHRH7DkSVLelOQAe/7cC9hXk/5G1LB
GnhKmwVHERenzJZsmNowPojFN4U8OD74FTMUUJY94eyekh8tImPgrSjoCM71SazFW2S0/X5cPFv+
rNVTQy7SAVUERMKpzaYdSOUXXsfFXSrLcSuzIr8upvio+Gn3ylA86HIxjTlf/jHyhfCSRb7shm2z
GM3m1m2esP5d1rgOtxXz2zXbt+QpiUrztm1TTGYz+eZjZybPQdbVByNihwAV5q6CloAKuC0mrBka
IkNvG1Tb9MmgiQdvCV6csyPtZLm3F3MdpimxyRbDXcqn1Fd4pjbsJDXc7Nkljdxy+83QWdNRxY5x
24HYOlLzuDwK9q1YzH4M/aJ1zGsKtqHhXIROP0FP8Y2YuKceZXvQ2T60CQlRGQuSSi7JmxXPoaKy
I0QVl5XKjOqE7mlkNoc5EQEGNRx2RVGMw66x8uTRym1FYRUmmx64+tkYxO1FtpgfLVyQMypkgjPL
d38xSLpdxxPUFV0J3AMHD4SVx54AD8LBZNk/do5rnDWl7J/Z3mLXdG2cGdcpdcT4wnIfz6D2lZlD
A1ap2tAPeYy7hiQSBDsWDj8jo76yuU5m1qMb5I9DvInNprv3CflhfY6hYl5NyyQodBKz2ce2ZnDZ
2BFVatBXprFKMGs/TI0DkVXHNaDJWDsnA80SE2I4HNeTMxT3vHFbvfMAkjLKGqqIZXceMR7QNCPF
RtQYU0498SXEJsUUVatYZkOydUcx1udUJrjmUHFyzIyOT9PFZyoZPsFV1f+gl/lXE3PwgS4Fpcm2
YpHF/VnM2IBTHSw7+EA8NJ1JwlYXfpkTZ+upwqLlVOBSGOi306WfGfXT3w/s/7JysBEPWLbnBsJD
tPddjSU9YmdENb+SsVleJIGt9tEkgLwzdN0kolGHys7VLUssp1inyjB/X1T9sgL5+5WHRL7DdwAe
kRcX4MNff/bYd2O2l0ySZ1PE8bYwS58BYpAk088QY5q+r6UjTE7+JeNqZAf7lqYp6autz3RzO7SK
+Qw1f5NuJpfIvGMIQyk/qQq8yd6NAfptnKxr/pu9M9mRG0uz9KsUap0MkLy8HIDqjRlpo5v5PGlD
uEsuzvPMp++PUkaH3JUpdfSiUYsCMpAxyN3MaBzuPf8536E0atZIJpE1FMrFr4/gz2Zk1h1YHZkq
OZL/Mz4MPJTQ1BCziVfomp9Q1VqH6OAYLXSV8DLqnEfXq5ayVEqY6VDCzTAmSJfKtFgZhwcD9nC2
nWtl7F3t29RGqRQzvfr7bxI3Mt43x+Ec432+P85CcLO1CIQvbp4YaLzAvXPEGM374sF93YZD9Mbc
lllNnMwc5G9TJKdw2MiBSdRNL4wD0NyjVYOnH2k0cH5zEfxEc7Bxm2D8xMml6QY+x8We+IOlF2E7
BKSPUantKBG++X7RNTq4/a1WolGduW/QP2dG6PWuVdQTJZ9jM9NjSwYHig9RRqgXOFdYPlD5zunS
jIIzxQcNPh0z/BjDUqTamvZvfIXig7EO6CaWVYGzztSlStn6Bw9aGTMDd0IiGzogIWMnqJeyP2H6
KWlonLiwXzLS2Kk7KCENvAGwHw3IFcbsczCZRXiUlgjkLqVGgDkWqdV0wwisCVxm0dhY8Dhw04yX
aRBKAPlTsvT6AzVaJo2JdYqTg8Qq6LKKdfPoZhlbDdbSlb1V7CIr+IWZ8pUdU3yDZRutNaqYmZCJ
tpWXMiQ/c40bwbxzRiHTFQmWsvjN1fHNa/ujBd3WDIsLAA8+LXIWtIb3X+vMYCKjfRbSOF9TeFYi
vEx4i6LZX0esmQovl4UhTk1NqbtHAkefjvQXBcmBuDV/b7Bpu0T9b6ItxdmkEnNNGiU4RCuJj6o5
2cYmM1WpUM9g6I1bJRS1064d8KP6aBcRJMpcBUBi111sv5Rmlsx7VJf4CYFfne5+fZW9v5niHyWP
wG3EWE4GldvSh1M4HLDZG4mP2c0eco8VNPbKaEz3mQoi34xq9AC1MFlLGOCrJsUhtPLrN6C/9/Dy
DjjIeDzhymLBxDG8PGp+uIjmcJRTHhO4oEGuKTA1aQaLyNlGU/g+0uEwW8be8Y3wCftNO9JMv7TD
AobTP8tQkl1JSxnRboA466/1FK1yQ1N29ymPeQjSqgVUGYuGX3nQa42t7Kgpdys2uxFVBbOS4XrT
fcWTBkLl9jcf7uPhZcIuQPdoGnQSuqyE/v7DSexmqm+2X9iZVECb25y6tg5K6gqFwDmxi6THI9Is
cfCtJHwp1Rw50bLqxPfAh/jCG5y81UDAms7lhDLq9lMc30KwaSdmSpq8dbopPpodRZFn1Zd5jOVT
Bz+uqoN2osDaohdLQzbH8hVT9pEDEEHLkw11RWV9Y/hshn5jMV9MBz/kNyzI/QKrgqmTdeGmjW3h
/SdOlcJKZUFqTSxzNZpVuQFaRbNoZ7gS8rWN9NRD3R+LE8Rd0veyQHdlTc62pq1EOHq//go+DPeX
NwRyh3Qq7CiNlMfHeuHMMCIWEbTaLTk6Yw85WbmNAcjRzNBpfuWOwpzu+6qn9UiSPI+8QYJ+v3Bw
QgFH7ACDUwJUIc1ogXS+5qEdt16cAU21RCK0DazY7GsdSUaVsqyyU0etcnqrYmJlf7UMOLnR0Flf
NvJOdgvlcVJV1Ltv/1bpZYlYrxKkB3HYR70bKHaSbvCAcYoUbUU6qW/YvsmmSMRKlkur3ZRpTbke
GGMH1LtSr0qz1AhGvOpz1LqURXnIrxygo2XcRVrYIwW/LP02gdQx5Aa73OqqHYgictaM/dlISr+D
Om+zo2XM6RejJ2KMnC5lgY6xz791V3aQDC6mtNTuG2dCEZYFex8CXDUlu33mnFK1NDUSjFrqeKLN
WL7KlKg2+XxzwomFKbX6fm39LcPQXZHxv/96l1f55l75yy30bz1F734Iz8s/X9h9aV/e/YOXt1E7
XXdv9XTz1nRp+6c9ZvmT/7f/8T/evv2Wu6l8+1//+bnocqxYN29BVOTvfD+L8+TfO4Vuu6hp3huF
lh/4bhTS1D8wAbEKYVXKA9paLOzf8y3yDxZ5Bvc23eSxgp2R//KnT8j6w2aB9RcojUfdP+Mthvxj
CaqxROTeLBzgOH/HJ/Q9t/XXQ9VSNXItqsq7oLyTKI354b4goiaoNBLmrDjm8CkhBgyQKQ5Y4FKq
UKzUipZDCNf1utdbnryhVbmMsq0rFiL+nl4pGAgYe1cMpRpAqm15y6j+U9l0xZ4dm3aZjRTz0cRA
QHjKexi6bQHSpomLUx6Rho9m08CyWnvEO3TaCR2aWXNSiYcxmu29neA9MJWS+Y/OfeAoGf5uO0oK
D3Hdthvqlebn0Yo1d+yl3exxVcMUJIJ91OLxNneK6MR+oNwKFD+GbVBPoXME9VPry9GL8rbZ6GV5
nZKAXiEP1uwee2QTJQuDrTUNsZc2QrjILDSd1JOzeP8jua2Ygy7u5nS8jkvVYJ5hOmjzBZ5AozK2
wojLg0VGd5sGudhkutV/HtIRB4ww3mpqfXFjROq6YBW41gnUHkx8vQthlZJQnM8nrQn6g5ZCwIYt
Cj8cgqyFJglwibiOYA83pk34tGCPX3Vlbtl6kttGluHK16LpMDYZQwxLGyknq2khy9iMMn0TMbQ5
rN3PgdYmhzqaytumE4E7QXve9U2S4tjUA5Iy4El80a6bsJt2PTHxPRNF33Kx32zZv+Y7OyvL+6Em
idfVMjgFYraOTSgruWJv1O+KsGlm6qRSeSysQsNqVs/7NHGUs4hUxmsmCBunUNlhFTE4lUhkqC4z
cyTkBcbTxVQyYZLyaxFU5rGvO0KkfjFfz71BhVEOQsIsIUQXnXC2eHzqreM0zbGfI7liUGUeaOZM
N2k/5jtrQIAP+FLvmZTCFGmgwuPU07dVzk0awk/sStuXbiUU7Y5i+lR3DXY0Oq71lbmUQpWjtaUQ
m7Ye4NnnISsZbSbW64BotdJ5eHLo4BBbo/Xo6Fm1YS9QADeCmQGJyDoYqGynvIH0qrIXZXgZ0Z/n
w8FN4LTuMxsrLiU87a5cmunMwdmih6kP5CDtO8P0GUk68ASpUvNDLzVTGz8eTrOwiI2nIu3CXd0q
AXxVeLtHBOoQqnBDXj7D4gaDo4m1J4q85y0wnP4ziVoGWMGC8cEYp7swTLS93YAhW6l5FG6DtIYU
lC6h3dyKEIjEQhqxEEedCTEEDrPwOp7NgLX5LhkcmbrmteNgLvaS8ZNez+oaguf4iiFV3jHd+ZQA
TGK0m4qzVvfHlFgKVg9a04UitUvHQF5q0knZInz1Hv4miFYZh4hhsnaqqlGu8zwrdyaK0qKkNsCs
qcJC6i6BQz1UgzPTPggT0vNl96SY7Xyv93Xp+j3ggqbINpjti12uNICqlFpdm1ryxABa9QZqah65
VGlhj+30OgvHB8t3rF0nFeFhquNsnLNaXI5GfJNG+JCndqTjI0rIfnSdz9a/tZmJDmN3rpAgOs8p
YmaSeVElD1QnjTthD91lK3rrrRpD7TjZoAUy3OxiHdN0shaVT3GSNqrtRWaoo+INtGyf9K5dlrnB
0LDeMZ38HCYVZqAwo69FTeotcg4F7N38yuiT6T589y8VQigsj8yctiUcCogW5gjERMGez9bxTfNT
vB/8vq2STO0hT7PhqCetsYK1tSnT5B4LuCzdaGCFsAJplA0Hu4t65zIqJprwFOhHj4tUtbiFWP7F
Sj5fF0p+sgNoXxTH63seZSFYvpEewTVyIWeoZeR3Y2Ea5R6cX74NfeRPN9bRWB0VJlRGvboV0Pw3
Re2qldzuCCmXOM96PfXsSHlIu9Y8zkkW3+m4LTNnsLHs1MrKAsgHbWqhehQLD5AuTL/wg8btFSfY
CyPsLrDjmwsR39jqJZ0PTtJ/FhXUEwfk8V50k7PRMBSiMnAGsaFhrGzB0mUJFJOGgHgWmXHv9VG2
BSgebRwj/2wm9XPaZHscAE9Wmp4NNbw1iQYzeaY9EQnQBKWC57cDlrdU5CblSw9Y5aSgsF3gU+XN
ClEDokixy4pWlOuAbtBdOXOnjOfmPDmdeFJodUK5oag+tHGTU7hU3iWRNX2KKvKS8WSShko6CBJd
37TMuYtnPa2enH46J4NzabfcoGrMkS0Bog2DMtxPODO5WwDgSKzxPCuGgSUn6vepbI6thVd8MmyA
TXRJ6crwmg+K/9g2ZeiKJI8oW5tnHttOviZzHbtsqztuZmFn7P2YZyOcY+cGESy4TAmwul2f2Ncp
1dOrBlIW4nlarSUP4AI+3ZDtDNqUb8veSl7AZDKmYSBqrXHPEz5Cp902kRy523Xp4wQV5lDbGo5d
vK5rrL7+2retgpYHDI9urGFULC38dRqc81dfK8uNhgBbgiER9GpNjfwCyV1ndJap19RoWJgieKuX
BhbmdG02Bx0O02FYOjVRsmV8jIoqvRp9/7MGJuJQ+zzEiJ1dB0BubxWhW/BzAHsGTStXlVVae5Ju
bPZbGT5XpDwcgD9CeU4Uckq5JB3mkT3bWxVPF+7LdLTFUm45MVU3LuR4lPpoXiaTOg1rFLryOhhn
6wWQyFWPeNpvWFbN2ipEFGdjgvF1xQgjvxrAnjyIRH1sCq6o0W6CddSnBfRrShrjLiDSWZdQrLJO
3LM1LoD29BIMPUtPeDeGWrlVzSJiBc1h6U0szaeSgCzXh6iPvlr5J1NPyzOZrf6mxmq615qkckOl
ogEzsycGyyLm6Q3z9TPvMTVWGkAZnis95sEFD3QMQlvZfEs9NkbLIBASNkK6fzGHptiGKcjg1aCn
ZMoSBxhXV1Hj5nThVmnKfFf02WmwY/QqC8vfoTesAp9vqDK3m2ZzlXRG4uFuJZjUL9vsASf0J0xu
MEl1WwEaGmvJGs3Z+kLD+Lizc2c6F4QHMbLb8wHnYX0HipuShUrDd9Fj9FoPxK+u+opyNiaBpnRH
Lna5C2NTYMNOfe0TWcqkBY6iDWtdweJWUHq1sXxbuU3Ql1ZUc+GRaWn+fJjruHqu0b/Vi5SAylsq
qk67Df18lKuwtKiTSgPhr+fI+lRHPaRqDQINNir8LevGqvKtNGP7nmnu11ooX4EYiNvB8SEDZcSd
GFDjXZNtmb04osTcrqZxtU2YH59r0nusQDL7YTZnJXb5rwqeYm2rYfVjRRIWt4bR1FtCunJT9cl8
I2NOlcqOZt44HRMdqCx1qsFGwINrV0VGka8hMT3hFJ4upWI+GqwlN6NUfZCPVujN4xi/2RnN4sC6
xL6beJLCzkt2aheCbVfGajf283yfw0L0+uxTZejMHyFGriFEf2EJkVzkeIjNDDF9TKlIzZ4t6Msr
K4ouDDnfBrVJ31Sr9C9xK89U2NVXTZoEe9Yp17VRbVAhz3UdvumF4xFDuoEY9wbl+SYajc8iIWdH
4GBH4bx+QTb7DtVxn6bWlc8G2BsnbT/OCGFWDo2nqRTunKG5rwOTZw+JJI8bIbKoZE0/qC6lplud
TOHrGPu4aJNhYonmMFimtMhsbqax0pydHxUDnpquyAiGWq20rrEbfwYYEl9jZ2jvIAILOF4tgVEU
xuAaA3fFgUjhCC8q6wxZ69bPBBqaQyKwq1r7kDRp4A3zMF86zCfVFQ0SUAjnyDePkPAUk6deELgy
UNBT1Y5iP4f+HTc0kV2Djj/C7N+ptemkDqWya5w42tnlzG4B6ycMK5UqQyVIlStrLqAnF107n420
j95Uow7YchUFMau6OId+0K8ZX8orwrm1Z5URDikiYio3Y2FuKTGrRiwhadpQfGSlCn6aDiv+qu/q
pW4v5S6cwYLCKZ97KalGJDu+YIhUNYG5TlTHuNUHApnBeMoorMdM82SizcIKA7GPdIHtTCeFQlPZ
uBYdKEN2WLF2RWo+WsW6fZMyqHTz7inPcPYzALzNoln1LOqydyaowI1tF/SnSuuQ0/B6CAUtkkOd
khGp9IvUqK7Mqpu9xgyqR1WpxU2F7WsFg5DqmkkPT2Y1Uyg5ELCw4hQYU2wFe0kccFuoDpNuluCX
VmTrpxAH06bKTMTJlHgs0S/8nhmn96wPA05twFLjNJ6oq722ZK9dGO2g7GHDpSd/qsgrqLkTe2YI
GGxDp2p2M7fjly4utN3QqYM74aQpcGLRBrSKaNm5kFx2A54XzF5ROEb3lj5wyVITe6NNQ/LYjYuf
G0MHpOBhUJu7xZTB9gExaPkFmXURkPalBDYKriNfJ1034iP3JoxXbkiGBS8FQ+sgzOp1aORPAeGl
s0ZuPHD7QOkvCFPYjRuUylNd2LGXZSnflp+qByzSVNz2MxvWVOwSu6SaB4sV28g4uJoH3/G4w2U3
Us7tJoROs65MOD/03I6vNZhJN6avoFhPall9KcuseJTYFbHvk5uhVBqJgUKJIlwjdomHsbK1bRGb
yS2ZRNUdoJNtqIVK96M1J6coNu44GZbK3nZSD7PSELmoS8aJkASrPaEl2MxYank+Y441wgqJkP2H
sXwWsLj+OF5mcIFva2A2HbvUxn7KODGOzWC36B1lecK4qa5FPU139ixL/HGj8urPE9YEypu+agx8
nkxliveJ2ox3/yhkVs2tA88qklq4XF1Y0kpf7KSDEyyy1BfNjofjPzoLEz5CBwxn4fQ7taIlY6Io
DCuBeY4jIGeW6QSsFqJrtp3xWWPK9H1o9/9NlHsX9Nu+FeeX7K35qO/9N1TuGIH/Srm7epkIYb40
P4p9337ku3Zn/UHuDMAH8hwRtEUd+1O7E38sEzqpqvoyZmdayyDvn9qdFEsjn8r4BGy1tcCL/o92
J9U/LDQ7HeMtwx3BgPfvaHeAbN5J+irZPoO8ICeYqfLr1GXI8cOEhlxNM05JDS2mrJQ7FsSc1S3O
HqjdPlZdK2kJFCRG03qNFYbbmKqEzFMsSNISk8BKV8eOWeygH2zTd57neMwfcUny8MK5aKebOQ9J
lQel49/xlINZW6r9Op+safPDIf8XQb8Ps5jlY0gOBvhxni1C/1ay8MPHUI0JhotdYymKcbCVYglp
qQGQNFYsvtukWXVDKCDcDYpDFmFWf0ffEYvE+aME+u0NEC80JYNXZq4fZm2TURVZPUxsaPw0vqhj
Fawk/E5QgUw4V74P8m6FLOcfcJ8oO6tLJnq9CTmZACzycvL6ubbWwpl3vMvmcu6T6pJFdMMTCfx/
aTf0/RmGZnj4ImKm9qT7MA4q6wjR+Dnumtk4GTWx+/VkYdCi6dY/fD/U2dyvf32oP0zG2bIz02Mw
zrhFgvjQjWX+/MOxzgNLZWtWcQeNkvImaWLn3IyQqDdwDh1zE0LEOw+2QxNYMtp2j4A3gs9OQIfi
bHXCR+q00hcLlxKBg1HQZrxKgiEl/SQRUigJjjnjfvOW1eU9vf96TNvEU+JIVrGY0LgIf3zPg0Ck
xEInmOZX6VnTxjc23TOpBmF4jp70RwqS/EPrjAzgKDu1skFdwaWTr1PWZ5e9GPPULRi2uNoYVluf
yUh5jhKnOxqENe6Zbtqfg4Y8hgcbIJqYw2XVvTGTU09jZzhM+Ow3AhP1lU0BQOznxpavsdooWWsu
RXjkQKOkeoX7UJ8oY6kfE11MXwvhKDcVVNyDFTndxvdL/Vwq0ASNwlA8C2fVGt5HcyzHxrpknWtj
HRzoU5O984XAyX2d2PMDacT8sSD7+KBYqel2mkhWJtvtI+QUx/O7arpqwnzphWeeQdtVNh5Ydpvn
EhmVRs48v6x1Wsrw4gmoGrqPPDFjuneSG6tHifDbiPBlQX53k9TpcCuEwjAyVLAtjjLLWeHNsAv6
aTjh67iwAb3sg2aOzmPcXPb0+Iy1nIkKBSvchwzSqlDH5UbdXjwq7EFy2H6khh31Gl16yCGf9uZ2
HGXgZqMdn4IwKF2zRwr3nYJr28Qvv6oohcA4WT7aTLQ3vdm3V5XVEIVXu0OVVNoGtEfh/eb8+nj7
0XBWW6YwbMPA1mJ8HICUYNbHQgIVamwa2qhpKBGIiqbHmQ/d5WtHUHG3+EFcJY6mywFZ7jSZ1mOr
sGd066SHhjhis9Fczehjl+qlnAYyGDb9cvUj3jfuRBj8N16Ij+NclXfNQtzAZmhiGSKD/v6iyClg
sKyiD9dZqSA5lIQKnGEmOaJOzm7kDLKyqEcN7JdBBA5oNZga14GY8vzrw7e8zo8X5/I+yLmTnqNh
Funiw71zFHQzzovA1OMFvXOAJLuskiOXAYK20evKvDNKykR//aI/3cYI3IO+IhmuknaydP0DX4yh
VqAr3YDPl+U8yng/VE8GG6fPHeJbx5IYPMZWxnN+nyQF+WhVZmyRRoTcZxaWxqoNHeO56ihPVuBs
MQzV7KNZjW6C62/+zQ3M/EZpfHeMNJ5uPN5wU6h4pj5OuuvBwq2u1OaSrskZXQOwUbrXkKgRpZq6
RRF5aBOKrTAmlhEQR7TwYx/qQcEOmjQV4Q5treT6CzJncSWjtD4nxM88s6ZNXZGp5g7IxK+5oMhU
KaJDD1RjYfg/iqlS14ZWsRZlFnFrmnq2h1OqQok07vGSD2RkbX+ieS7XXD8oWRn7IYGpAVdRow05
sN3W6s62yj+sIfjpK61RjK0TpBdjqC/MqWzJf+LVJUfdPTa66D3cIM6V1FTQwR31a1SZmvaGnHH4
KXKwJLIptbcEAulbdwJ/kwRJPa8Du5DUp1fmbUOVxI54rb9NsiaAPW/WnqPmPJmr0HiW4YDaNaf8
8jnWzKcRsgtmrUVlpCRkuMhxuyqspZtDPej1lZRVc90qef/FCCJtw+0sOaulTmcJfTgzjWXdCNqn
pLcEx/jILKcSp1Dq10UTD9tSF+WT6Vc0rfkBycCmi64UcFuHAEeVF7P422Of9r2xoC91LHRkqiQL
D41ZzwesVP02Eyzps5Lh2sqk9BGQ5VCo9FFZstgt4IPXpjKZpATmbGPmD4QnY9EXm06U0Zae32FV
w01EtlWa3djYE0J5QnaNDnuQ9EFRui1jOlud430WRN15igbTxTUwXsQtc1MzajeZT0BZ9QUksfDB
DIDL6rWjr5o+OtkTK8Uq0+eVSuz8nFJlfmHMTYvoNDuvwLnSbW5WbLERHwmSjUFZuKInfzfLwj61
dn0/s4M/NUVrX5IGhxiV5OnJ6lGB0GnltrHUK7VRPkG7GW+mmlShEjcIF2Xf6y5l7qbX+HHNKa9v
Y41cZRNTFZyI4noYTPsSpiqthKyF7mFQaw8so/U9ERxxBJSyF2K2t9oEAwuL7XTHFFpBYC3Lm3Ya
k+NI5nfNruoxVwY0YMUYrmqznK56R4kOSm5TfZKxnEVS3TKNG9Zl19rWkuwlbdt30OvA44NnSx06
YJeaWETS9hPf4cKRaT/5ZRpRUzzqV30fSbbrTXHgMWc9VYkkVKmbuKTIVLpZgFQHw/ZtUhh0gXEZ
LYh1jIbA16T6Ya6cZsMAyl+bMYbnugrfClxcZH+peN+MCdvistfu/HyK8LXN1amDnTNtar1Qrlsu
GNAEc/KaF8EJs8ro1ZTjfGYtBl+hd5YzyDbtgzAy/QZ8Ub2esas95JV+G5eULGd6A5MqFZm25Dh8
b47QrekvBHWXdXLapXwBZ4qTAQtw039kwJbtGP/o9za8v8uy0YsnlqrIhCKeLhrYO6yME8VauGD4
JmEDY1Zjq8wgQlZWjLcn1nRiwE7og/AzzU0Sx9FbzTw+c9swwybcLK0hhYGMF+j6lnOsekVj/Iyi
YJPr1hnHW2y/09Axt6DOpqMVBC28/Gi+bPRaHi1JB7VtzY8iMr8WXPGbmKo0Ho3OJlD1bAlpXOlp
R8G3MzquT+J02+GEeOkjc1c4dBqp0MV2rGYS68HCeElJgZMjaDBTHh6Iz1XCHSktdCXhyGpD7rW9
HECpfZ6SokMHI2lYQrAoVmQa522HHL/CxeV7Ttn6Oycm/bEsBc5haKpcecmgnAfsQLdhnCvcFkqc
iClrB9bXFOhQkAU/mQYo1OsWcIs9ja9TF9hHOg/gV0cyKdd2ijLT9mP6JTLLBHPWnD3aeTAyKTWN
V3B53W3YKdz4J8PzG8V+gWE7nGKzqndc0No5IXfpDZbDN9PTNGq6DWqOeWBizrwoIQ4IV0qa4OON
kbGwNaDMrnj+F89TNXXCnWCKHzTuY7SiG7qyCFZc+yVzSALJ0bhTfTW7ZHiqx14pNYQhJmP65EUj
JaD3kSnZ3akIdu4oO3Vct0LVvgzdXGiXBBwZ7Hx7pZikDb4CATXbXy6DybaDQ4YaxIy/o4t0xWNk
0K/rCBbFl85hCFnwjsGY+wIdiNr4fhWYKiyYHCpHx7XmkbmmpnmWPIABTETbMu/GqyGfGhulCj7W
UgdwtoALuHOtin0sufl2wFuy9TBqcC2sQudGjCGLlFAZ1OWmqUdDbEhyVgNaPWuUI2WiKedrm3F0
VYBlQ5RH8GFs+4LnuPPAi6fVjZqEMUjIMQ/ElQFFvgMrBaeZVbBWppsIRjoVukAOOiAKWfulL9WB
lUyjIRNF9e7bWwWRYOzLuo22kz5odyXoPoqXUu2cQYjYaXWgnVU8hitH42G8uC9sl5y52Ps8ZS7g
ADQ0PC+fPhoHx8uMZLqpHWymKxtLw30x48RY6QEkcvq1+/GqpTp4q7SW2d+MSqadw7lY6I0YQV9i
oqAA0IE/BCuDyjttE7OhJPpJ7GHbAAQHiJqn9a4Za+dCSizIsxDpM4wD3kefIEZaal0+O13dEhYi
Kn+jl44Fwi8NFv4A7IBdXoTETKOOD9IA08nWDdbllrG+ZQ78/QKuieNCWeOjHa/Smh0R7eZD4E3h
UO/qRpeXBetETKgawygenE5xTEd1CYlIxXlwiNrtJJgHHNG13nwxiE8/TPMUMokkGUML9zTKF6ZE
6qPm9M20KrRxLDclWdGrGEnkK7bn+GQ4hb2RemCtgDxwgsL9tPXsUNZ+Va+7UDpQUWYFX7IlETON
gfISs6VVMSKL0/TTtIHIf63Ws/GSSk0/yYl0l5Jr1N01+ULOCQ+gC4dzCI4AalFPbUU6Wv6dSJN6
9IxYfibTpIkVsajgINJ02mHjTi7p5yivu1Q3TrOjtm6R5vxcK2og61R8DI6z7NQax3ExbRUbGwrN
q9ZUMNZEORS7qknLo4YzHMdKlH5pLFYdFclychPxhZhg58uyy3aYk/Kv+VQg8PuteleGIaFtAIpi
XpltrUUUlZXd8wz6j6VKicNjKDSeIH6CWScCAaQDJ8inbV0tkrICMFK3yqZe58WcEpMKaW4QnYiO
5GsGOsEKbR+nBrqpWWoYF0C44Q0qTc3fqWNuHZNGGd/AeDaukeravhbqeNDiXruJjVo31w07/11h
zMHJSLiy12lPTbhuPLLGvLXC4LoOaSNWqrI+NpOqAZxrbwxhYZUUIIq6sH4NCkFa1CqY9nHGX5Yj
C6mJPs9rBYblerSjGmc0xSCD6qydkL0kCT8YPALwKHYkf93qcrwM2r47wqopLptsHneoCPYnEeb6
VdY6xVodEnEZB3buGXWmeZrE5TpMDG0Yj/lnkyLAa/iT8X2viMeyoMRNNHZxFnn3ovR+8QA7lcYr
JSydVRRHkZsS6d05fvMQ0ErxjI7trMF21PQpGZE7zzagBAf7AEDXYeHO2hgolHIz25HBM7NtSXHk
KpXMhY1EqAlrS47O4NsXX6Jc3jv6dJoZPhKCqr1/RAUpythG3paNfWbzEngFiU6Pleh9zrIzmtRL
NSG+lo/s2IRWvzZme2N38rOeaI85oatVpZY3zIJuEyW+C0mFMMOgiUG9/7Zt/B8R/Df21cV6/e/d
q/s6fcm/vP0ogS8/8F0BVzCpkrVg20qOEigyUu2fEriCs5U0Blw28OuYuYXDT/2pgcs/aJKkXoJE
FRWAMO3+0sC1P8i1CP6tIITGz8u/o4Ev2t9fW2tpLOIHgibBEBujJVL4exlEC6ymaaBgrCtdfzY1
ieGgpIgknjNlK/FJuz8cmavvv/hdxuy93PH99XjnEvAfEgSdoe9fL9HtecxDXq/JE+Biij9na7aU
+qZ39HzToljRdq0VK0vAoGHZB89VVuwNWgMaZ5NPh3YYb0bc5YcIrKWrdHrixemiC//6jXJ8Px4X
yUyAuLTAKkgc8P37dOCcznmclkyh6k9VMYTMSCH7RtAvDr9+pZ+/AYJqJERUvmjHAiv//pUwkGvQ
NylL7Vk+Y6EZza1O5Y3Xkz//ZLF4/s0n+/kbWJI/nDjcdegg/MjKj1hoZmyF6rWeDDogqtlYE5XH
YBcm0wkNlbosodi/+d7/xYdE1uHVNO0b9/zDpAVsMyl5I+LxJCxlrQABYd2fJG7NfoUshfL118f0
w2RnOc04t0j+cGEBA/ppIgHvB8ItsvIaHZo9BBTE/j7UEpETOcmbpxg6O65S4ta3wio1NjZzbd5W
qS2/WCpErdUAIoZ18FRruUdnk7S8UOloduUzzBTgxIZ5l2q9+BwOufqpioAErUp9tm/jrNCq3a8/
zL86dpwgTE7JM+nGN3n/h5FDHVVaCsy6Wo+9al/k9JFts2acL7IA+nnekQf89ev9ixOEc4NGCEvq
ps5Q5/0JyV6H9Sf1sJwWiFVD3+UX+MLg9sRWcq4yxb+Fd/O7tNQHPfbbN2YTUyEthQoqftL4ehNN
HsddxfN+EMVKknxdD3FabzG1xJ6qYJbXYAFucCJFLrWyOjAFTJ5BIY3fnKs/X/q0F2NZVlXmj/QE
MX78cVyi4IQvSAGW6xk29iHCqLSdInu8NVW8IL8+1Iu4+/7uy0sx/HSoD1YJ8ny4LHTA9kptYHE0
ZmEzTmFFUIVduf9/eBWH+zygVe4xH6Vu7L+NVllauRaEvr20LZRbGivq39zHfv4sjFEdoK70aS93
mA+njSH7OM5qpcC2ttR7Q/niJq9Yjf63vx5abZYjRvcSGT/54QmSh6kvBnql1yN/aMc2qj7AS5/X
WTtFf/+lTL4WCoQQPBhEf3gpGRelBbEbyVmNqiOEbGuvp7Hq1RUupb/7HdkWgRUCg6bKX2I5uj9c
5I6W4laE8caSNRYrksPxjn17/ptX+fkqY7GhsXpgcsns+39Td2bLcStZlv2hQhrm4RWIkQzOpEjp
BSZKJAbH5Bgcw9fXwq22bpFUkZb51g+ZZnl1lYhAAO7Hz9l7bbrpby/jOD6RpC2XwXhHCkIT4P7K
Y/95UpaxFXXWAuCOyV5InWXr0LvcoyVFCWfG7hdP/odFhnExiyyWGZ4Xy3nvH0w8t9UGp2yQMMaY
RBn5Rrj4HE6YiNHpelobKwmML16EtZh587pxUebjAXk5lod37p1VxxtbJbP1Ea0K0HAW+yAwJs2M
bLqCYQcdcq90Wh0FEYj/wY038RsxIaez7ePce3vjjbm0HI3EQpRDSE11ejtRnnOMxBBnnhglGNFI
EM9lzkziHDopx2A0VaRXmNMXz/TfbjzPmE5Nw7vK9OfdBxliokDqvIkEUOxIy+pTmYNYwXeSRiil
tLNF99svdjC8Ve/vvMcLRIlLxaGv+8r653883guUJ0sWa8eNFeEMzllNf44OzjURVaiohUEnrx70
oUITPSVHeD/Wk3JxPtUyoW2u22gAL9E5KCdECkSCo+1XjUJ16tKWxmxFj8xz2ehRBs0vVimdJznY
WnlMQDtepB2osnASpt3tm7QVSAjphm/b2ai+Da0JZjJ1gG/uU9bqIkqgQ1wQJFh3W6/qzTO0v8lN
Hgd0nzv2niqy/dSHaghhgB8IH84teJW1tav0n9IHdhE2AAWwBgYrDCibu+C2BzuC0rev4CybNQau
SOkTcSWT3ctvAUaqFiMHOoCQFErwOTy5QJnbhvQ2gMbSOdhYO3/F2eR8o0puajrlhnwiLqC7FkMH
ZFd6pMF6UrdvllzHd6XGRD8wQ7CcUzaVxfe67huToFRdPoOlRkfbBt4CPoNkgdGyJqaAXoz4fxoc
MNbjGOu/RkvC8CmxVV1LM7W8TTp3U0kLQswE+lVTZ4YlsEM0hDCbeHpc2ByRAioBlshwjHFbS7h1
W2ABsg6rZkwvvMozH9qy8UBsERtNPyigmQKrC4v+Fj5oV0Zz4fgXmgk5KUQDguEAUbCfHQYiQz2Y
bSJradnE+Qx/xRseRibmQYTOGBccHnb7ewf/n7Zss2Jt5q5RznbuVPuj1I20Yw5QdxwZJvSEqfLq
eLd4GBPCzDR47pdUNpdN5SN1Ks0qtyNPjmggkPXb9q7Dio8tALssvWiiKIstcnonJS3EzeBWUSF+
G7NRJbyxbIAbtyF0kwSGmg49c+fqMWiaZdy0Qat9LyrU3CEPOC0DGg/LGAWesE59OQwDpvl8emyb
EbZl7QeS3NFZH7+PNNKnsA3y6afXOB7xt1UvQQSRl0Mnt2/8JRz8JUl3ti2Xy5kek7vVe/hCmxy5
4z4dXEmydDzUiqiAGvqiOyfxwaVR5+6GfOwImWXQANkk6wwa/QAFt0KRg4FqhzbMdkiz8QJOmnhV
SyOTyDJU8Vi4znjtLjpTAaTMELyI3EguzaKigTXzXI+7JIZZhCJbFldNaVoP+kj5vJ19s8G2ZZVr
yLc+hKUiPmsXuNOYb0a6pM+p7iz3AvQhpXfLcJkWUZX99tQAqyYxuv678EFzbVKyD/ud1VqZIqaB
GWeka3iKws6X03Fg4BOsvX+H1OZ8Vb4neaq/cstZ1IEqOMtmmUfjdRYp2onWUlq/hXIxB5vFW9p6
6wjLHSJ819o5jFiDvE87TsrNVOkLNQYGxgArJcRi1ozMPsGhIo2aEnnoNhpGIthUEJ5kNCS6xkRo
7vUkqpy1q1ppJCmEHZim59xycFK2msyu0Ynh+++HDqFq1pVrwxoi8pOpKQGTRBQtIt7aHLdweaSN
l0EGvwEv82HjNNPuK1LGb8qRImWvkGGgAW3KQ6Pr8e36Ptt7d64kCMROqe+a3QSPpFyhJDdw75Ij
OldjFmHhUmgpmzJ4CXzQ2BzI9PFcToaTgOCZTTtMmenw1I0mB/UO6vFd1g9KIZetoYRZs9mdcP87
MydxvXBxt7XuTQfi0oncqSKLte3S+sHsMSeFOS7a306/9D96zp81JwtcdIQbkQBmJDo0Dcxf1CM9
6E88X8yHbnGrgNBI+gr75wjVm9xT31NJNI6Tro5pJ+MrYWcI3RSYWgOWFeCi0HXW5dkgqXefengx
NxPWgkdzbP17Upb0fu8wvP0RLJ4sjlY/SrHFjms/zWltumGKv7DdlqaxEDWFYvuin6HbhNXSiZfU
S4ML3sTmR6rm+pebm924wcDOKLgxGPVsCrNU55MaNVAZrpde6b4sxBY2QIuhYkyc3wvxRvimtAac
sGhTGFNd0Fzl0AEGkBzJDBONptGFMfgMYVKOzAINj4MDzpvtyX/l5xyrW4BiDmoD+D39RpT2PPNQ
JebvPE6KBVMTtDHER95Dp2nFD6JEIJSnmoFcCl3ioJ/VdJx6mtkprtee3PcnqkwRs4MsDqznNgVU
23hlfYhV5jPGIoe4iPinHRzXoJ1OCPhGhoJN7PxSqNyKbTzzMoApdmNzkzUm9l8AAZyGUY4l3tEv
yWFnE9OYdTA60I5S1TPDNjnhWIF1RFM4bYD5hzFSk1PujhgNaUmt0b9eijAKrTKzlE4iTNibdi2u
pJhobMsW5lQYkJn1MHMSIfG3QsQQ+o5VPLJp9ay8o0OoFm0HMH5NvDy7AnD/lid0voPpJLkbZcv2
DTuxSXaLW1sTMgidfJuhL4KWP3UhXqpSSIt449KVmxlnxrGMCZQPvRIfK01/YbEHjDglYntkWTfS
dkEi3pjmqXZTeMEwBPkK9CHabxKFZLrJCk8IuOYxycWBNvNSJqontxoX9pPlLg3vE57YksmJZ73C
Wy87uJONIDxXZ3wTDlpRfQd7AmhbMID/ZQRJmp6W0Wt+KANzwWZJZvvWXvgKYZ9Z+YnaiggGM1YG
42BPf3E1QBueTgGF31XFr4nyaw+aNP63LZlj8WNLzQ7j2rIapi2liE+ZP1i/rWXsSTtY6h8l2bpX
cQo8PFyE1V4XAgumVk9IEVy7+O652nTtM5rhwJTFGGQz3JpbFhiwJXnLxqJb6U54SX1kaG4yh6zz
MZJWpfAQ1drwUjfZ8t1xUvteY6B9biKDSuhLdjgmIDt038duLp1IpuWwKWPLcS9sq7LXYHJnfBwX
g5qWG6cDH/HMmSa8PzwqiqSf0xB0xjElhew+rjE/UT61PrMBvZhR2xS9PEnC1p5IV+JcFOBv3pkS
HzR54gKjaKI4YYQDwCXoI6IYztoGeC7GEPo9mNv4dyI23fk1HsqSoshgVBPBRCk5NTE/uVvqObY2
spwXIqdcrd50UGEuyfwKQLqLCYPawCME566fgvZ2sscK0Uhce/dybFiZzalzHcw/qYPCvwMREOxy
WIdkQQHt+clor/3djZ24R/6pN1hUBxOYal53DyU0//wQd63zxEPr3afN2JyxzzFpA2s7aWg5/bJi
oI/IbmPrmeutDvJMbjy0/Eaom7JPd2RgNGh1mCk6YYA/Jj0jh6E+klsA3kTLNUjPZmGaT9rMaI5R
qwamXWqL8NhRiMdmAGERjuII85mjCGNZQ2+zYJsRjPws/alzIAHNDJ2l69CcYKaVnduzPhXbloy4
W32QbnCwUUwwQkdhe9fH/EXUl+n4QEhyfhh0oDFhZ+fl97l2UGvQafndlJCEDK+fl43KM52ZiU48
+IYfbcGEoOnxd3QritG43heSoGwN134WjNUN6ZM6Ux/IIBho9NS6kmkH5Tb241xH5YNId0MS9fiQ
AU+sw4lwgiDqc3K4QpNCQDJED7TrNk8o0RhNV0fFUGcNRdLEb3IGKPiWfm5uZiM2iawwTMWMk3iW
0BtgcZPE7mTBHuvCWqaR8yC3Ar1lsKmCZrnOtRh4Z9Z5zW/dNfC61IYZZ1Gcdcscgj7Hjp647sGt
i24/Cd/c2uwkxE8ZMxKNfgD/4g6DusbCS3UeK7yEIVwVW2x0s5uvNHdUKppNjn43qCWZPsZLCou5
ZVj6AiETFAcgRC9s6P7gB0sY8rE8xshbM3sU3YZwgnQ81Bi7t3gas2nrFgXtfW+Qw/e29UBG60rn
nsYspi8SL+tG2YMhwWiJpdr4qCy1bV0axIm5akiRklUxcwFHwHxh6ieg2QC+rH8Chsby1MYiVlFg
sTJHVWuMyPSIZLvIZSesHaLgiXWAijBsPX2aifVrATDGy3rY12ZdhyAcz5jtMllbyHoGhgZM+QjC
Ih2gv/CseRkAUbRso6AYQmGx31OV828TkEg8CGd1S724yerCSkrHqKiGS37CqV3aw1Rjn9qkrbUS
GBWBR6Fy1XSf++V48lHlWuFErX8URoO7QHFQPspK8cBhvLNvBzWNZwFziEeF5ZITAq+mRXVPHkxs
mgRkVb4ud4ukHqRh35i7zsFizgGOrXrbaPZ0E3uaBxbRFd797Loa5O7aN+rIr4cl3hqMLyB9lqw5
axo6/Q9Y99OtPSN9xjhnG9dJvTgvvdFT1ssYHALyovI1sPrul0gTf7rMu6UhLCYfqAdRJaV7viYa
SQD1TXmDjct6Gto58yLI6Db4rwC1OfZwJOlhqne8OUmtD2KbsuciJLByfLYQmpbHrm/tCRQy7Iwd
bDmAB0XlFJFu0XjDaK7Jw4KViO2dx94NO3zysA+oeQ32t7LcjeibBMIwjBcERcztNwhvgdrw4xtX
BRY/mNqqVZti6PJl0+idcwYixiV8FMY3X7wKUujYSW1s0todqSp9FuRwNLAOC/hW/qbsJ/ELXFxw
MeVVfwLINqpQytYlRjtviu8jTpCbMYm1F9BPAEJmdBzizFJi9KKxVHjTairXiyVZ1xSiC0djS520
HlSEj+OMQ6e/N6XXfQ+8qugO+lxlR1JIpt8BJKJ578/tsAqMtAzxB1N7Kh7LSZ7twdL5wWCLgIdN
MZXh+Sp6kpaMEQNwvHBDJQBujsoSmRHYhUpGfKbE2rEj4q6mO6jlZCg6/iG1ZYzz3bHFz4W3GCYH
PINToSXc7TRV2aVpK/s1b2f7BfBKe+7Dr1YHijdOcAhgoJgunvNgVgnrhRuXQMqatMqvZoqFIOKH
K7qIoNb0iN6mdkM3d+1XiWVi2NhePyXf58qxV72HYdob1bX6Gb0J0khbghXbcDBKSkf0JfOxlpOw
OTLiMiJ5UDZTVGddXuzZWQu4pqNQpC4wefe3wmu188nOer5VkuasPZninKz5bJeUcM2vHtQfcZt1
Ml4KSyw/pr7vT102az/kVGo/4Np7fmRPNTEV6RxU1lkiJe35gJ2T0NARTOmZyIc52XFibMDeQ3Bb
3/+ZZJa+JvR2aMrEv7SNSr+Dr+1hbQHUTpuhbPXf/eTbJdz19ZhcW2l8W3QdmTyQPjzox6gCHxxg
wk8dL/F0JLjSfkGUutxK2zcJ7MVuS0Zel7i4zHPDwdfoxAhME8kJhEDYWTsXLML8Y1H7D+RglsE+
wzSD7nTNZOI0MaxCWoOLRSC0lDiOlvKB2Qs4BK1K06OF0MOIbFx/lKTVYD17SOna0Kztrjp69Psh
PcKrPOvEClur2hpWS1UXJCLIGKbzpuoDI9h5Iy23sCO6cg86kgCvIXcHZP6lLi9ps4OrB9owQwHq
l+5b7HXtFflOsot00aQxHSC3AiIo6dBEVWm2vzMixiyELti/w3LSh5tySbR0A5NQPNFb5mSajas+
q+VlZo+pTZ32x9AIeZbmHaUkkGvOl+gqDEdSHZYACfhTv78agQw8ZwBW2In6WWMzrIb80Ux7xIuM
RFtvgxAVl2WSzOSrtLVWi71Bo++V/rwPUT3l1MlrXT6zxU2nzijddLO2JFMKjlVkXckcOg69dYdk
AMclPrOv1/CZ1oi9KHPt+Fq2ZLPQnDB9eUb/JD/nQDF3SJk5UEayI6XmpGXLiHJO0VMIhWq6PkJ+
mFHeT0R7iLuJ71btxgHOuqGwGbc9TDKIPCs5JbFUOm7hxqtn9t+h3wV4DC4mgRb7WNa5Vx3zunCo
gDyX+J6UoFoR5W4BoqLOp6f/wr5i6BVE7kjSRbxulFxuCf/oL/+riol9c8uR0WoBjoG4iNQ7tAU9
kt3nE5EPLWPfBkXMC8doHFun/24MR/qQblWSAtkDxLCfFfm0S687ZxXxylHsYRX1a4ArqUqqL8YE
f5mSkHG5iiEcBgaG/k824B/d6j7WaACmAIlql5iooGxhEyOd3FvwCL7hUxKbWRREKGgi3aKwhyE7
2OWGVnKy//wefBhFMuoyg1XtgVAE7ci7cc2U+3BqS79mONBiCKjGiS2NtyUfAR58fql1wPR2NoKh
Df8JV7F4mfV3HfoCXa2JPx9uSeWLgyyQ5juWPm//3aswemAGYxurWZFh5Ns5wAxX2B6mseKx0tu9
mZUZykjpfjHj+HjbXMZcDLgACaGseS9q6Y1x8hMUgFHTsJwrMNF7cK+MERRt+M+/0MdxiosJEKeq
Z+NvRY/z9gvFOczrweJSWpvqw3ZsbA2ruu9uy9ylUl0G6tU1ieULzu2Hy67zlNUVQ8+M3+29f2cW
sF8A9DI0093kbFm6MYJaQMQyZjSgcj1aTg9P5eff9cMbyUWxTPE+rMqjwH43w7LIqGyI9JU0vTnX
DUjAd2NO/lXrVM/QTeZNx6saxfBJvrjJH1/I9cr8B84o5QBD0rd3WdcABMG8WwsZZLthUoz40V2/
AVTX6NZJw2J2Ybg5Qe9Ni0Sw88jblovfbBZoM1/cBeNvtwEMoMGv7sAFeT/LcrqSCU676ly9fyyg
Ezw+RZsN+s3LoEZ1KjWri7oFGOai9eqo7LY4BDZxPSJdz3QqQwaLgx5wsievkcKYxzgxGIhYlftv
r6HM/JEX2IRQM2f1V2nJHwsZNAmtq0xVR52nid3saNb5VMTVSRkj7oPe1EPMFWRi9l9NWj+uJuuF
kRp4Jio28z371ihG8sR6KEgeaK/7gpiWDeHc4vD5A/m3q/i8ecxTnUDnS779ekCEusaFiBBh1vAv
qtp7mnKtufkPLoJrlm+BUMv03u1DakBmoA8FhylL2IfRgIGkltr/6hFfH+G36y96PrRKWHVtDBTv
X67BmlpVVjEIKY+wdjJQ6P2abnCi3IekzVQiNIJW37mdnd4MACajBXqUpPmQ4wjK8+pQkjN/7neT
9kByu//z85vwHqyOTd5FdABkkxfR1k3v3fZgkt9sxpzLoqZ0XtfAu+9DI2/dcanPrYCqsMB5Fi0O
1N7QG73hwvftakuYwnjpoocPa3uig2vk4+Pnn+vDu/jPx6JOQB2FtOE97rsFEwxDIK1xcRrlLgGE
gcrbIKa8hHGJqe4lKapyZ8zB78+v+5dfy14fiVWjuZKm3y1IHIZgHxHsFAmXMljFPnVsTPt31Muv
NjPjrbseZRRPBKZtFHuOjmEzePcS02hWBLCTtiMhvG1VAzaxLGZrC1/E2vazAG2fZMEl5njv0gmW
cg2y0b5YSFb86vvHExARtcgqHfQY47991QrgowOFcgXs2IwjVJcE4CJqCD29azlhg/Qw5ik4o700
/Wy03vxhBdNr27sG4ga6V9LU0ivhd8T7SOldozldrbaldO/SmXZa0rSaweypmcxIzkCmJhifPo00
/SsB6l8eGNiv5poQgJUf2+3b70FfF46KMVCAGPbw4iSZfxtTxm9hqlS3ixdrjwaznovJ4pz1+SOz
/kzvXnDHg9a8bl88Ne+LytTW+0ansROVXPl59GN9ryN8vaXa1G/lHHz1avxlcYSw4VL9AM1j43y3
OGJXYn0ndSEqEBDeouAZruYKaOrn3+ovLwJsFdOiFMHADsnj7f1kh8lyI2ASjLZe3umVJVmxkuwK
E7px9fmlVu7H+zvIfmLx46GTQkj97hmcesdmhWnLqCWMODKssuA8NA/nhtIYpfWQrPtRNxgu6Lwr
mdns27H8ZmTg1boxPjeV/GLx+XiHPYMlh4rkHx2avX7eP3bXppCJGBTGGlsz8r0N6JRZa5l88ep9
fG4oLRHOMMhiGaCqfXuVAD9RYfEO4dKcsseKIOiNIoHzUCHTvaxJwf3iIPDxF+V62OJZaOCxgbF/
ez1bEzqHEq5nm1W262zmIUwEYtAWxBV//ov+9VJegBDcNj0e1XdfLaM1W8ipKSJvAI/irGX0Ivzp
6GR+/sWl/vJbrScp5PSrAIwz3dtvFQgma17BE6OKrN45K5IKS5D2xVX++lvh4+Yx5SzACPbtVXwj
1cU08oViBp38TE57XtGXimA1MSaErnv4D27gH9d7t5rhuNbJk5d8K8JX7qTrK3zner5Lp/IrgeLf
fiuLvY6N1nJA/LxbTtoA/7GGzy5irSY5EiY92NqiPcd6bX9x/v7bpdjoYOxzSqRJvN7lP96rxBxh
7CoGa3nT20fVizVhHftcrffa5vMbaHz8xdDAc5TxwWO7iH7Xg9Yf1yrx8NJfQdtQQTd+xiOIBtDO
/esG4n6+q+vWjUibGx6ECStadO28W88Z124q4yh3GiBllYRD2CMwZ0bTN3KDm8L44pX8+PCuH5KH
ykBEF5Dt+vZD6j11YzOwyLqTaDaTEce7hFb37vN78fG2+3B/HdcMCHxhUX93Nmd4gCxVeQQ5oAcB
QlsWRyndBXIvruDPL/Xh+OrjdjGpd9mHVxXvu4cJt6dbYD8omBMvldgw2vG+TT5j0NnopyrUC49A
euXPX1Wxf/m1bWaF7Iu+TWMneHfdOED3ZFNMR0BZ3HhN8e6YMxj9QRnxOTe+vuXH78541JdLU9nq
fBZevU/TLtk2HnLYiIi87IGw2WudIc+9IcnG+vzOfPwRkHm6Lp8SuTad73efMMEd3+g9AojW9Ic7
TU/qi0FnYpMm2ldi4I83A3A+mxeeExZgDvRvnypZCp0uQgbSVwuCH6Yp/FAxQJ82bT/X1yTvzV+8
bB8fY1BgiKlxYtK9QGD/9oJ5w7RINnTUaml3D/5ozbd+u7jtF4vw+rnfFloUdpbBCuLxkBnWu+/V
ODGQBfJ0I4u279kylUjpBrqvaNz8adXMMc1UK/hSo1tMnCej+s9/w798T1pCVMo2fTQOwOuf/7Gm
iG4xYJrjX6CMDuBcD/kWHmpy9/lV/vKkUEl69CipJv1/HGJ/XoU1skUb0ZPtGlsKeoO6QfVdkqXD
VvP5lf72fQLMJ4a5ktx4Ut5+n1kmWjZqCtmJHsS7uCnVs6cHzf3nVzH+9oUCxNlok2kvmd67x2Op
CYM3Ciz0k9YOW6DfTHFE7wMWmWOgyli3ty7k841t9gy9innYTu74q8czuW9QWu0Y1SNbzOc+WqPF
/oOHisdqPYD59np4eHsPENXEFF3kXmoZiLIO9VZUCaYrEOQY8/E2cxR342rXuNCcB2TgX1z/w2/A
feGpYVXG18Qv8W5dYHHE3ulYq2VbiYcUktuF18XlF1f5eMyntKY+oguxqtQpON9+TQH1o2NDTiMd
RcVMY2jF3o0xesEK8HcIx9YHy+Aj2DGQym2B/fy0jZS4Y1SBWy0b+i3Zmt5Dyixo88/j8W95T//X
yJM3dMWr5qW669uXl/7iZ/P/AWLRXH/M/91eeje32cuf5tJ//v3/cZfa5r9wwXAYYv5G/0Nfj1//
k41iOf/yLFh8LLQr58pbj5v/x1tqef+ysOH9g3+i4mEz/L/eUov/P3zna1yUj1SK/+N/x1tq4JXh
efl/a7G37rP4yJClcGjj3Xl/6O0Gp53Al5oRhxVItAszV9hRsW7BJJ6ZpldWSSuryTqz/LniFcAt
MR/ewcnP6x2W/qQJnYYJb0TxDMbb6v1y2hILNPT4F0BhRFh/XO98FJpuRl7a+L/8SVQxaDUxLujC
wdNoZ8GgZayTqQN05miRpfVg2p4ICD1p9RGdF43iFteji8AzxITgTiXJltKQ2ZZyREK0LyvTB3LV
+mRi74w+6Kvq0ig9e7jLGGTbKA8JO+i3JoCWgvQlJsHlqwURUcHylYHYysHqp0PJnLe7pW3PAK/M
UzDKsm1NVPVBLybS3g2kQElk9sMkLohbbgHmaUb8nOMbQi+DatUiBnWYqrz/BmtgqI5uNcEVmHuP
MFQmjYYZEdbX+jLSkITHflhCWv2RJNN8X2DYu8IREdpDDLhmnJKDVxnpr05zv8H9uOwTFULjd05m
0e9RyoSIMV6GLL2RxehleHULeHTDKuWXKFsgYpTEXdVo9cuV/9e1ofS7lmQpOGkI1QSTUe3Ex3ok
qpJ7mjXyohP2mcqT86Tvf07j5YzssqrSc0G7TEgY3TocrWPW5PgH7NS7dXvnFGB/4uB9stHpLb1N
gK3Yyc5FuiMaSBPyouEOoz8sa3lG0MUV7AlbbUBCF7QgU4QZVb5DE4udChXU2TR1l0sM5bsjbSEk
/GLY2sA/nxa7ni7d1LEvBwDEej8EFQ9G7M2HVDh3MLxQdg7JNzdNrUObauKmNJVFoaRgNgbxIRnb
dl9OSOUnjjORadsPvYb+SeXg9EuCHlBmg6qRMCmLPG/5i515IaYCaVsWW/rJS6o7ZpAbsy2/NaKn
c4kCETXA4GSRO0yNjPylSR8Uiukz1wVVaszST0OZpOeAvV3PTzYVVQKi0WwpIjG2p1GTUbLA09Q1
Ewr8We3Pl0Qh5862tiz7vkboRTULCgp+FKLqkCi/lJS+5pA57W1mI73wwJHvVDtdZh78UgLkC0w3
9aWydBSWfUC7GYtCm9YHx51vlawP0K9J1IU4vadt80DzHxQ68HBUYuN12xIYj8CLGfWqP8vgs4Wa
Y3HcF42CWFjOw0VBvjL/cD5DpbCcx5Vr7bqB//IYKBEX5rrXgxbn2lGHwEPqHWlDc5KT9Zw1z4TA
bcxKZs9IvWyEGmn+22sGSD+9vfwEBI27gkppQ66UdZYRSHDuuY194WbYO2wxEVCPLSkMBmaqvljW
mIfYBs3djO2uqwacIaV1kdMsQbyiwesaEP2ZyBc2fKvg2swSW20DSGr1jvHOT2EUv0fLoAjoOa0i
2yiqg11rZAerxtjnRTVlEVU1oTlorDc4TAgx0bTEPPMSoqH2CwYmwpPAQODxOFL/jKu7d02csPLO
2qzhDwA5HV62ahhYCXxTQtxBKqRApyVqOI0WBpSrUmqvhjZcdWnz6sau2WF001zreq77+25SPq76
6V54BOQZwwJ6vX/QJY4kn7X2pDvxWdIihkeQpD2XmIDWMVvYIvrMDX0M0YSXemjElfWrI/wXXWTl
X1KuBRd0wy/BUOWhyALE63GtXWMGAnENKrTq7HPW83BoCvuqwCYaAiwh/mYOyCRXvR1qWF+ixKX0
ayzjldTwYENojwgtJV/o4cWviPx+FIG2xSCgUEFhJlj0xt+R6/0Yq/nCELp2hLO6oEUCJKfHgTzm
yrqsaeHDVKlt9H5dU4qfdaxVV6ANk43hlNmmtSsim/JrS1OXSDCQ6ddoQ3bK04ydNhg8WUNN80bQ
8IAriNJzTRtqABM0YiQia7nobGVteZ9WyNME6EbKLLIDBJM3BsIcprHIvGL+Itbx+s4DxusvOv+j
OwiHQ2igDRuS88Zo7PS9ZTfOJaeW/tjEfbehBvPHQyNZMtxRe52Qr7DmOGu9WaKWxi2Vzd5dbKXf
nXh8gonnnebgG1qvQ+3L3aRkg16uOy1osrD4H4fAHZ7KPEZwGgzHqj05y3EKVj6dvBKSklmMWFot
h2e/lt+SVu/Pk3jyI4NCcZuazfnUiSkasl+sdEOYp4lzAcLFvrUmO/mNKrJoii0uT+6g1nXiOmNx
QCJxE/RkDxrTvo/FifZGuoFhfpUtaGcKkkJ/OJ28RWV1KlLr1iURtHfUKSHcauoAEC3xlZTdhV4P
3UGbybt0iR/ZUW3Wz0EyXMEBPBtTAzq+cTbnxY0gWEebdhOSbRmfGQlBX1ZFHVCTZj1C/yLqhrA+
2jzawzw7l26jXSFxLuF1tcfSTF5YfMfk6MUAj0wnvcoyu9hh9jj52mtj3AyEOnldsaM4eFSMV8J8
nTZbELqCVb1NasPeJtIsQ0oqfjWsk3Vzb1rP/piT+GaHbf4bIy15WvUVtcFOn8ZIby/ijHOMTWFR
JfeZzc5HIGLAODannU3mNzCaDJLPZavdlVr7KIdjZqJ6ZqumF7dJFjKqtailI+d62maYiH7Ix0NZ
DZcukQX+j6XLIChh8XHZ212PwyjZ4jaxB9U19WRUoO3KWv8gF1iBsIAwToaS8BrRNfskU2edOR16
Q+5d71fROld+Zl2nsGOF9CMYeDxGDfXFd0c7lRbma0PqBiXBsFlUcFEO66r4KIpVRGVsCE407d94
C1inzOx6QCPlZcnZVMNT4Pi/bWEjOwQk+Jo8BUUzhXGCJJlNO6hvlo7hbmqf0SnZpQgqqym4avw4
6kR5GNxr2aXQ95BwijDNTSbAA9EzBINE4OKamzwQ1CLUyJhSnHaEFui3G5+pNZy18rhYOIHA6qo1
eaUjB46npZh/NTX5ceNQCOhNpB37ztU4pYzIpRHjZWgatmGkJTcLvuGjg1z/rNac7JDM1KU+LiXZ
QQ7Oe979qn/qZhscWlPjIHI9Gl2IJLP2xhyz27K98tK8PqjSkBsM81em352jRjuH+dta/rwxvVpf
085IS9NrcetYZfNtWuH3RDL4BKUpILs5no/afvVmcR0E0zHhr4TYB7FulHcJlUg0O85wUCsGMQUm
W4r2vAXRHo7NfPJJZZIWo0SH/Y73jxSQfd3nMDHtsSHaoYmQYD/ZFeCTEYPB3sYFB2rRpezJ9cmO
fDP9mZru0fPyxxp6VliN1l08p9sUIbsFBnD2uqPtFPcmV65ajOWaq+8Ru32zs2ETzH0aLual3d9g
AuaJt4pNM1i7rPLAB3SbUsOfUc8nI9MRbCfcGBKs8mPqaVhXFMNe/wCyed4tSb+NKY6JF4qCkYcV
hl7h6jgE9X6l1W5HPA50MneNpj9BONyICevU3NyVdn2Jz3QMNc966PQWT6O+cdvimz6JuyzXfgQO
B2zV3+LHeiVs5WEMJLJoSoIwQNHTSwSpPZXU1TJWd9jKdrLId+UkL/TCONOsEmq1wV4PaFWfzDuD
dtekV0gxn2GD7RPP5nbk5Tl+JJ4A94fRTZDcxu9+610kg751F+Tf2RTscCfsSWx6mOr40h6cA1nq
7n+zdybLcSvbFf0Xz9OBLtEMPCmgqtiTYiOSmiAoSkQPJPrm672ga0eIRZoVd+7hey+eQKCAzJPn
7L32Lu29gsNIibKw08yH0YEijeYbvZYLM8teatZcjA8Cebkv4yw/NRJr68SLr4k+rpm1IhIsIskP
CTlVLtGOQ0HiA67fW/QBuyFpzmPSyU7CRg8UFX09ztt8TrZ9V287M/8WgVcvzWc3nM4z3hWUvNuC
yJeNHWv8sQYGgAaXSuWeRWWxEQW2UdIhT2TPcSqNnxfXnjcSeOBJqbQXpG/BRCxhRbPRZXVMw2Fj
hXYQt29xZ+FWqwKsnS9OK+690LmP8mFvr82IIsduTD6GzM5DYXgbSxH3auioy2Pvmkgy0re9IgjN
5Tz1MPIuUp6JkZRqe6K6tqQ6AWTBKmRSKZ/EXUZCmimftFHbM1DcIrnfObgqz+Jq3DnOfJvg/dJb
62qJy4uw4fRApcIqs63b6kee2VtglcGopVvDITQAN4Ur8wsscmfxAkJPbRzriW4o/u83bE7bfim/
JfPgJxhimC9Q/GFR5BlZ5bVGq7IouyqQVMbhSFUVad8Wwz6Rcjix2N2yCNZt1gVakf5Ag3QpbPG9
7a6dcrqrZXzZRhxWohciu4xgIroNW8hlFg8EiIxEeJkQXUjzwLolMqyQLvuD2UDEayP0/ZgRw0S8
2ea0NVxGrEOz7Ag+n89tfQLfmcdr1M4w1/lrFnlWfxEi9RqI2Ks44YRNO3MaMt30Eba/w0JoTdTi
gCnD1zxOQB5GLqjg2xjL90Q8oSKs2oEPAj0Z/8Rvp02NV33sotsmhjm5CTGDvMSqKX54Gmmcvpl3
BBGHJct6Tb7xZQEZeL6z5twxiTmY5/oyHr0UL6eam0D8433xZA1SU8OjxNEmg4/JGQ5LvtRbG5mr
2aBjCbvmhbS9lCoPwygeyzDCu5CFYD8xng/zetSK8OTzNsQ/sD0VHEqsRjsz5TzgOO57m92aKcZE
7ALGIr+o+470K7N3SCgNp51jk/fpZ7KU8daI9SvbnqpHc5nNy96ItR/QpKKM2RKedT83Fh1Rr5jn
ZlsTjBY3FMmBGeOn4c+XaOfBY0J2n4RgOqKwUWAnJprmHCp2TnU1MNcJBCLpB/jyCLJZ9qMrmYDi
DXqTaRHb39w8WUWPqKFAqxsHZLC2wGSHJLpY3HHqghADwxV/2HgfATq6GElnwpZUL85d4Ti8NAku
vvt0Utl9VnvyYfHC8U1I7I/BojVezuEOJbmPQodIH1qInCzw6LK9ylyiUa4tosF9pOSoUxYrCpcA
FQhk/WiQmPkcFgwHlifHTQ7KjX2LKUbeE2YxsLLMQ4qbV8lRXKStxwC3mxgl71q7HBs+OqwIWwJG
JzeQGH9G0mRN89qyVM7X3wMKpzE80WZSVX9OZeka/oIoCdnOxGbpW+5MSFsXjcjpIVynd3rHrHBV
V0uolgkIMDzlQ/SSZIX4rjf5HO2xcCba3TjKZF31LO0Z1Z8u/dbAJRGMYnmtEpkzX4KuQaQrGmpB
dtNMoOf/d0O7+fTXf/2HTcv5/26GBi/l7+Klyf7uh67/j3/aobr8Tx1OvA1In44osgImFf+0Q93/
pMpjfLHqp/QVqEej9H9Rew6ZMgb/G9o2A4n12o3FB9TF//Uf0iKJhpEEoQaUhdYKS/nfjOybf7qc
xGvTe45+V//zn/9m372fb9C5x9XFrH5VPwPdQ871vrdelZmYUhT9VDYN7q7aw/3FwHg74zA7ogt4
PwL7cynGbOgPEAmD8jqkzZCEGS5Wj+LUMMFDczljB4gku5hAjF9QlSiiVYr8IaWluVfJEJ/+9Zt8
cqfm+2nFP9cHv4ZkcgX98dTf32o/xnNYREtHREsWxTc6K+zWgPLp7mC0lzUEkAIPpseMEWCybteO
H8eRfueA+H6NUie8AV+EBYMvDjt0yvzZ2yxgS+tdmMHR3RlLWpR7BznhWz2CyaYFFrOa1MR5Bcwf
iE5MB6gJm7ipy7eJAGQarkbqIBwe6/ie94c1t8H79DNy5uFxGKTxoLVktHrDDA1iLPP44esHQg/9
XSP8f56ItYKd5PqLHCqYZ6WFjT2nnT8S74nDD/zzSzlITgazkpi7BeaoR1KU9Ze8RXoQMDpMIMlU
NOo29mLWv5ZiNCjZ4hDSP9s4xrAkUq+AWRWO3gGYLygVsIHQhSOZ7ukPm6+Er0l9H8msuw9Jk4tp
3OX5T0kRmO/E4K4pkHjanqbexYef2OF8K+uiIUkOGA6Rr7ZI88Bzm+4Vx9N032ZOS/oRdzFe6XMf
Xw1TWxtnrQUe7zqmJMp2WuEULV06WQ7c0MRgtfCU3QeTbYC4yUaP0q+hvwvZsUhWpntWdi8alndy
gO1Zr07b3nDsywVbugja1nR/UNzjRqicmEIzHhp9AfM8OU4APynBcsRY7g77WhTdmGWKdjCkN0q6
DlKPE6MCGbsfnakAEtI4AGtaKMgYa7vQXOGDsqWMwvxIUdQkWhakiI4sNidQRZt6waPK1BhcC4eo
YdLqoFvAy14Mgsjj85YaofYhMOS3ie0lxOpNMIdpFkUj1jY3b5yTRKc98soN2/J8Dpmq+gyLo+Rb
RkDreBlGgkHqkoAk2SW4xMnc5q0gJkjDUXMaAnrOCWTOWsLqlOGV1ym9JnI9C3qCARkOuRnkqd5c
Gzam/MDMndFjh29LeyPRX4Y/+8WKk53VmQ4iiqmdCWnAY1EHy+hZMalWnokVoizckbjftOG019Ox
FXC/kp02u9rwz+Tu/1z3PluMsEa4CA2wZTCseL8YtKmcswELkh+BiN7bsW4Frd3Sd8IFDb1m7Kbt
MohqN2i0VNy8D9++/vje6xz+fHoQWBl0oWhbp1EH42uSZ6Ikh6jhqzQqt11TWecGMJ8zwyrIytPp
8Xx9vYNB9j8XRHPpMBTCfwJ14v0N23WsVxglekBJY7XpLLvzG5LUzxNowC99DWg8NBYr6OREjns9
aKc5ybg/KzD4BInONJtp1JEetqr1sWri2D/y970fyq1/HwpuptiIEzzNYKj9/u8zCs2b6hpDYy1C
NjYPO15vpmQiAhmmVp84uqYRwOdyKBwPr7ih+ybt9B0hnt2+7YV2ZLf6uFuwV68+FpT09OEPrUeE
jZd4XXpy0AurNhidjBEttTk9Ot3+uAhL6oOVfIfgxSVS5v2N6yqTo+bOGi3hcbiJ87QlXXKmbb4p
rNb5LaZqTjZTilJxozVxo2+WOWGrppFN+0/vx3QOsmYen2q5mPqut5uaBHth5ftCMIsPSDmV7ZGJ
/MeXl+mCyXgCCSgBdYfqT2Rr0hnC9U8eFqYdZtXuw4mGRuKU8V1CTvX+yMux/vh/TWxBpSIosQ0N
sTcTZT7Y989IOIB3SFZHVC5y63sd4ligT2iPvY+lygzseizjfQES4pr2WvZ9HEn1BejSHlOcv38p
qFuoXDSG0UzNJDDCw682XqTSlY7lx3JJcs0J06XzQ2DJkdv97DIkL0kMb4hd+TTe364+jsoi0wB+
Awt/CcSl9O6KurBvOXHNr72lwl1HSsRDofLhIoxKw/Dp5ICEsAjZzHZCd0kjrab6JeJcnxz5Ut+v
nOszgF1L2Ygkw0Xn4x0sJMoFMWSFOI3WIchpDbxxO+X4EMtseIj6LOWgDdYeHxjDwHlo775+Np9d
Xcdag14OJiUS3fePJmmMNrLWI6OzdKStd3k1Mh9JxLKZ46gNlqkSlxl+LHLhFNa3xlnGH1//Be+/
13/uH7UD9kcE35zq1r/wLyEVxMyYIo93YCjTcvE7FQKz6NJ6uqnQ2aD1yZMTA8jb9uvL/vEN/f0N
sEmt2gfGOaySiLgOdgwTUovRAEzxrdSskm1oaNpDHtWURgOJLZfUas5WtMRuoCNOpV9O8TjtAJFl
5ORJcl52tiZJMvj6r3q/EqwPQzrsXqs0ZxWsegerNu+IBhVR9P4S0nlxrKg77bWp/27l1kLaVeM+
fn299c0/eAgoy/B6/KnhCVh8//DNaTEWkbGL6aXpBZkQcpvpWb4RjdvdwfFz4UrE8y6sIM59feWP
3+QfTRunpPX0YBx6KumFlEz/TFzQKaViBFRhGzqg1b6+ysE2/eeBok7BPMZ5ESblH9/NX2/X6Ekb
B3SDP1PFxUlEtNul2TAvrHu9vO9zp1n3up99qzs7q6ApFCdO9OB1kXZpzbp3Bq01O00ZIb7IQbpH
vj3Uzh8fP7xsvGCIZ2xPcw/ewZ68gHb27JrB5XgTYer+lgjsbtjL835D+d3QNlHdBlnyQAF3Jfti
62VFIFOxd+MM3pedptl51TgMjCOOiNrGNGF0bMwltOuNnnf2a2FUHeIOkB1VoCBiQnnM9PgJMQSU
xLylfFYkNu158ZcbK/Ie00iLLrBW6uE2Ey6osF5LHLZRmQOGoXB7k7EXP9GnbEjz7uJk2WpSYeAu
aLCXu3JS86uIwzredqNrnI7gXyc6gB3N2jAzwqBByMCS5s7q2apH7Voo3S02RWwPNUACLn6eDS5K
bcvD7R5oXZgQAzeiGGmVzvCPAJH2lJqZORtGAHtccxARcFTeiF9pBEeJsiSEpFDO8yA2IIyHksK9
MBua1nrXns0zqe4FaLw8oHx235aIdDAwF533YOu9N25qDm4TiVZQmzagDZvfRhg7BUPTAqagygnI
KtOWahql7hLkQ9/dTyiKn3JAPb/dyKwXf02FlCDjmvR3rHMEOOXdtFA1tUx2wdxM40/KNkYlBDOX
95oVFdPOXjxSYPjwIQil6HUjKB5GKCCF6vN12ef6796dpp84D+IrDseDec/NeN8H8PocAZLWuuyF
XnIsrgwACQxNqpFi1IC6VIh+xfJ0RZb5BqCubGs7ValDFGINY0a08JexM9TuVa7M5KlAssJYSp/5
QTstztSmC/umpnsfe0gXHAjylVKIqnQop6SYSZMxc+6ApJv7nH+Pc9yvuc+W71bIeooAV4anU93q
6UaMpEP6mZqHxq+JluH3y9v0u1vN/Us6dB4dYNCBzwZ16S+OETMDM71Y3sBkRE9xBrGB1MFJn07n
fJbmJgZydt+IrH4mEFT7BqbV+yawo0IqmM30DPYBmrKs5Jn7hjd6sI5tIls7LJ3QcJU5O6fcl/PK
4A8MPKisjG+MVKQzmRHyu+fMwum9qYjz3RpKRsM5EhCOh8JuXWOP+TKKdgMnIUZYZP+GAeaFbKDv
nDA5ReU1naZurCTYIWFyGz10oTPTzgAKJEPW826GNXS+JQTMwui9ql/sIutA9zihGlFoJATOTWSX
6P6gpvrNyqf4BQgCRCY5Lb3rz0nmDttC6ysFt4wWFE+yb4j/hKzuns1EXAHWyzJxOswGJI4szrFr
duzzP0NhYchzltpWZ9y5mq5AvUU6oTVAOzc9PBG6MWpKtaAL9VDfDCj5ym7DfpC2ewvXU7uh8lYa
tDzbagOSC+dyn7S8J5tMtLBncqPyeLG7ynjiwD6mPll75lXGyzptUBvYxYlhD2TtNF1qq224aPAE
rdI17/GWddHGiTIcjvxGLuyYiJnKwMet+AWT7qKGzUHuul2iy6pTC413U0TGE9Y+YJe19BToJJna
38c2N4bA7sCh+HkZpk+WmVfzxhFuL04z/Bc/VNWJMEi9Sn+d7E59E7AW4JmDN7P3IhEev/kclucN
vNViS/vFua1sUIS+cEs+JRKCvGf65u5b53nhE9aS5b4qcqQ6DrUSnx1xv/fzvMBFNxZFTo1OqAyZ
L0nEDtM6rniGukm51ZkZwpgQgeBNROp8sWMblN2JAZ/8soss5TLj49FspVpZLgqk9S5Rg3VLzNok
A6dx2yWgIgX6YmT9yHSS7WVTDXo7b6057TUmGrLhBVmGAkSgLhVvbBerDfetnZtavdxg9s3vNJQC
8MVyMwQ+0jWSNk4eRxXy3y7pfCzIjIpcqcQJXGNiVFsgTVeqSs1pRxcoOiFijze/bNPoF9Z00DhT
NmlnCW+Eh3210a1LfbY4VnlkfvUMXwYh8JnZFFoERXAKRUVPOJBR/taIynvkX7DeWkFoEem4dfns
oq6EprJkJPUkYaJB6zQTQNKza1WBFttRuTGhz7HitaW8HS0Z43wfNIN5iGGW167ByA4bgkmrkPGF
vaoy5+9pOQ3oJAwXjUdeTepsbnlZTqy2n7OtxM3FZK/j4B8QdpznJ5O+2PRjLKuCbDeOyxsrp37l
IcSkg9S6I7KfIY4IC2KqDi4BUsNpP05oHfUG7FLBXD9fUAy0VaYAnkUqM6770erHC2JP2ps8htsX
LHoFRgLYEYKfppmYQatSFT/KZXFG3rjckw7I3YW4xEFvrHmf1BGKNb0uPR1JKNGEQZRYDsIpYxkm
BtLSnXx3UBiIIHINDPsJlmLdgJB8xpdjm4xN7eFbVsl+p2eJ/b02ZnG7VPrSnS55kV3CI2QnjBlg
0WM1wRbvwf1t87ESF2MfquTECrM69VuUhKFN2kY9RIW/IOMpvLL9XeS5esQ0c9MMnLWoac5UVFRH
WesfDy5/4nQ0nRRw3eSA+r5yBatDe5FAZl+Sj5RTilQAG4mCUhWTsSZ7TWTa21DA0uU6NSa92EzO
WhioeCaTtRBGDz96LmdBHNnIpHdx4v4HOhvVbrpaWGWA1BkMeKvNML/o1OT9kUr/k/MHB/D1T6fL
q5lgWd7fQD3pqsgnm6jpWiPF3TXTvZoL8sZ6pXe/NKe+sxKJbZpEk+aUppL2qiBp3SfmRLd40Epz
OlYra+aHcpQuhEVzgIwOrBmHxXIXc1QoswwysseqfDZoMBpPJijXL9jX6bx6KvEUBFyRfEepHiW+
alapkD4m6fdCM3v0HK4+fPNKWKbEra2BuXzIaAvpySTudWvq8W/iSGKk13k3NOAmYUNywjOGeb0k
k11HiPjX2DHc34bxaCHT6g2+h8hU+c+6ITToDKJbPfoJuYwnvcbvtRl0gQx1GObwri90MBhoSqL7
kNf9pdVCMga6qDff6NJqz/kSEaGWwd0mkR2J6ZonhjI4iBeri30rdOHlhiNv3AnAVT05t6PCfiCy
EY1oHJrNc8z06M7UwQf7RTnUDb3ppNznbmSsqvXOqbcWzXVxblaptQQy6pkw2jZY3BwR8hs4sxod
WEItsBmpJ2RgEUCab9pQsy+wBDo/XAbyQBBRum2bqikISGo9TQQG0QW0fantAAGaDmz0XjWUb9Q+
uFzLorA2BdPobR719WPvNaAReumA6Sw6erJ+2Xr5Dwa+SHswTeVbYchB37tOm72BqAqtk7wfrF1H
0chStJiQzEyuDaszzVToQ9PtrgEpQ+GiLZRfsIW5rV9rxFkGE+BAUoUNT11Sn0pAmpWAZDt6iACO
dEk+Hozxy61WKOwFmuRw/P5raSLd7bUWVc6EThXWQ6EI6DHZC8pVrVmSWvn1wfHjyYxeBN1TnHOr
V+/PqOevc2NBmSPHxmVZNgis8DqRPFYwh3e6RfDzkWt9XMokQzSuQbfScD60avtKeEkeYjwkISHf
cqfAwtOFClw54pyedonpABEXqbDalU1awe7rW/34aCXeEclTtZiP4qp7/2j12ciRygkw3rE3I38J
1V7MjRXYfQ+KxE7SI53gjw0fadLkcMn/MU2SIg56HGpCjJC1lBc4G6InV80Wgs1+2rkULA9gRkYq
wzD/9vVNfvaMXSZyUiMPhYSqg+2CsRByi8EG2eMl6gJWjXhMW204W5JVRBaK/lTEffgAgM3Yok/R
//09W/gAVzcs9i6W2PfPWJSJS+sh5vJVKmiBd/bWG8fhZLDkjKUFMq42Z9rp1/f8xwR50N3hHcb/
yfeymgcPtphsNfo65YA4PG+HXyWvwAqRa9hjxkSV3a4jJWQ1u4H5I8oa9MImJJfxJSYKBsYvJWAJ
k9Joyu3UoSCrdYkCL8z7/pIYNxsLsQOJCSmhO3Y7SBDiWTNb6mJD5ffLrLIAOKOFQIjoB+LlzUtP
DmA4y87pSrIomsr2ZTtUAxM4d1KbuSAMcSnhTJKxoEBat/WMRixictjuPVG1jOHQ/m5GLZnCbdVB
fT/yGX7SkcIli1XKsSHCMTt4/xulxRBjtM9Gv2/K8JF9P5N+npegzL/+WT7puTk0Wx2Xtq8G9e6g
6SO4cgevvPcTUknps7oW5widmHNo+9/AjLP0UsY3YJcbEgS+vvbHbx0A0Qr2YgTg2vaHrluEo9We
YqalqJX2npzGbYQT3leeO5Ox4o1HqpxPrmehu8B6T0WB/u3gmWpDU8FZLDo/jLzlim0cvxXJIuF1
xxef+AWzGHHkFj/+jAwAPZ6wyejLxuj+/mdE+MN/rzqG8EjAIIa4SBF4n536yHU+rii0bValEZu+
g2/24Dp6X7VtY7FqO3Ob3PDNpztyqEvW70Y89QUdDkkhfkpfctiahUhvvv4lP9mgpEXflv41xRfn
wve3Sf5DvGgD6oth6txd35vejQ5axy80rXr6+lKf/IgAgbyVDMXzZLM4uJTbRjnLMncKX5vo7MjA
r4MQeesSjrpBfdp+//cXBDSz/nhMqVDnvL9g3glNNJXeYdeR6c5lMHIS0j24rx17vqjtMT1yPeNw
HqYTx4Vqh3EU4yG+v4NPsipnu7U13pmm4FDlZ3Vpckgo0BXXhuvs9Vb3ln029vO9slGxb/Las74L
sLXZRhLJk/p2lsZqF8qhv2phQIsAgLLVoBGd+tu0EzLFFIFXYjNXntKCMWr1Y/OMT17HNWESFCKF
BA31g2dW9HGrzyaNpYgO8FmDv/C6KBL6ALXUVj57hBh/FOaWFE104Ma0/LvIyfW0wKJmoX4BfKTD
vl5f2L8qpohWWl9aIW9JG8Z+4xbmHnGgesMWYtM+IH7d1pBjfP2mfPKxs5JCe8DHyjDzcM1WnjP3
bePhAzF4KRcmV2dmjGfn318FpRVDWr71dZZwcGuV0+nE5nS4U5yFHORQ+UhE1PnXVzlAH/15guSG
wd2yqVTQcx180nxXDk2VYvRpXyAdXZpz1dY0wTlrnCaqw7oD8vmG/i8N866et0R6GVdDWcy7TLMJ
uoiGvNGOrHIHYLI/fxRB3nz9nOjQNR0m8Q1L49VJNvV+F4nwGuCbOnHntPre6VCZfFsb7a2rQgxj
5K+nz7wEyEHJmjh2NjV4xO9LGZs5DuM69mb0NIcIqrKLzDgZCo6mfW0Bqmec+oA/xLir56h1mFe1
4hnVphvScZmm324zePMNYQb6K7UzBjc8X260/foH+1jIovvQGF0zQFxJsuvf/Ncb3w6tWzhmiwRE
hC8lQP5TE+fqmTZMy9ZLOBmOaB6OPIiPxcOqNWFURP+O0dkhjsrNhZtPhNb4VrmkpxF5MIFuYU6i
N1z7wPG77ZIO2kU8DO3rv75bT2cDME1Kd/6CgwUmmliTU88bOF9n2g0pTgxvDOBw0WhHJ7Nsup85
pr6Xry9qfHzGeNQdnTsFWuMyon7/jKukiNYeGZ+eXTWuL2RvdFfUNQkBguyvIZj1rgcQXHsMbEJq
Q6ASGmyOC+IZukdnAgPPyMIirWSGk9bsaDG6FvqtPp82dLfHlHam0q+Qnc3feojtv+NOsnwhqKYp
E8lJQuS3ClTlVLz2Ph4TY2Lva+fLYgnbI/vsxy0dgQObOmwMk0/9sP0i8txVlUvvUPSD3DdWlm8p
rFrMKEl1+vVz/XCpP8dNh9rMc1C8/ony++vVzcIUc3rlEnZldPfYnCb0/aOkO0ZC09dX+vDCsouz
iqyTa8Ym7uFHkrjFXOgjbS46+kkw6nV4WtLrwaeiQzlq9RCWtWpvTQME2ddXPuBccFFeVhcSH3Nf
U0K0XTePv26S/oApwzBafM/OQbWvqRrmTD+8ce3qZAFwfUOaWb8RC6M8BinmVZu21Tc9Jooalb9z
mhE5cdVW6/Lx9V/2Ydey+ctWQjLAhJXDcfBSa15hEs6hL3462eFl7Pb2uYwy80hWK4S6w0WTCh85
9KpHBvUEZfv9A5BZD32xMiZ/qtD87RLdE7HfOSo3tg7j2acO3NGTNslVlSUnoi3CMh0ZlZqg8zmX
2GT0jYwpIfDFtGZAj8fND4/0kZ9VWk36Niapyr00OK2X2zHTtDsh6uG6cNuu3slES6MNFVK9BKGR
ViFtQ82qfL0WdnxqjbXRb+jhki9BpsXCxInOU7yd2qJudvrQu5deWsNJJcCr9HCgxDQUZyvR+k07
rlbCbIFIiSGzf251HdmnQdo1Un+n6JsNM0UYvXVPZFwV57F23sS9VQH5z+jHj03f4lzmYNaejpk9
4GjycuIHlCdCRnas9SJQI8aJk56xqHNbENAQErrEC/Fm1qN88Opp+CXdailP4qIgQ4/1S6EzbBoI
qKw/ytxxcGVg1qBJLoNiGDryGEPjB5Ok1ttAMSwoLfuJvrwcivqmK4DObPihQsTOjoh+S2fNCGs1
cpEYzdbWa1JbmCLnjqyVrAotbMKmcb5MBmpR0WTK2xKhSU5EQSLDJQMgPT2DSowrixwADQWPGXV3
DP4IM9Q45dESn+Ea83ekdr/RbLCDyERbTkdOgr8smEbT4eqWau5KiUV4ryqEx3iVOmSsY1cu30tV
ag9VZ7lQBaZVbLDwMpAmYK9OEFSmdRiQdKeuI2saX12jnLRt6TXzj24JE2NT16p4EH1tw6OH+yP8
2M7MepNxpCNLEEp6iAhuLGkfo/CNT5xFz7J9b0TliYYAqTmheeDmu6xWuhZYqVZ3jPYouAOk4QgS
6mwmdgvtivFGPkTT+hi5OGizIdeCmAnhEq2i6c2GENoMk99oVJeI8kD22xQ3OhV/RkRIDBafcUFR
CXVad0pFWwRs44xOqO8tMvlKzcIdHzmrpXScfiqmveZFbITeTuvt1tr2c1OnF5WwB2eTJlbz1LDK
3RAXBuI9j+v+EsFR+ZjGtXHfM52vtm0+hZjExdopHo3Gu/VgStyn3kSUy0gP9qfGOPFnuwxEucfo
jJ8KajVi+Godpw1fGHpO2E14mWq3luQtMXKMN1MbiqCBERChNBXGA8YhtW2apX7lANCfFplpFpsW
500GK6D3XumoCjLUh7rbleSpM/mXFg9maDtk4s3oYDgnQZ7WjUVWQu6XtBPRpLvIoTfkqNKMiQty
C7ExEVq60O6GAGPiOi3JhDrXAUr8hgQTsRbY8cAH3dpxFlS9SwLmkJQx42ULs3Zgoogqg86Vg7Yj
vlUm5znF5xXlf9iRpVghzKM3HBlH9qiP6/Fa5xoIVElltqARvl8nky4r8mSk2Uvy0RBkvNt7JdRy
bD/6uBXC6QGORucFkSeas/eX6UJkVEwtGRL3xJkwEe/tH7m+6Js4FO4Z71JLOKc7nCtLzfs8rupn
tAa8M1Xu+jm+Tn9ZjPpkmhHMGMhv9kySn1UlYEHzMzRH9qjPds8VRoidxWUi9OEQ3tJ3G5juan4X
W065i4zSeShtl4FFypjtnMFfSkyePU23LDzhbc14+bSss+TbWEJMPV91TzYjCr15ZAyS9kf+vE8K
GA65GhQjiNBATNdn/dfeTg2al5hCRt8oUvMngR4oU6CYkoIbHylBP56A6JZR8KJbBrK7Dh3fXwoV
RZWLEPg+sIYoMEJE+2u4Twp2urGve4LySDWeXZ9pUXQZJ1N1PjDhPXI4/LiVrzA9OhNrKaObh4pd
qSqTTZNxJwF0Yj/OIVG/9fRsys66GnqlHznafHo5xh8MI3Te2MN7Jt+yUq5DL3SIQWxEWlH8nKwl
g0a0Wpu8JDzybXzoXvCMmbVgyqFcw/dzMBPI2GWEltC+MkRVI+oqFObpopwvSy2OtiG24JMxXNzb
lknUtnFD9r6vS7IP54z1D6C/hRIVcizdhPc/cuVG87hMmKm01Y6c9IVzhm/WeZFp+ntIi/Fpii35
+PU1P77DXJOyjH4N8F8OTO+vqYk8hrJQTZhys5QJWqJOJ2QhSFGjY6kO8pMfVNcN9nfJ4Q3u3vq3
/PW9AMUUMTGInN6IRUz8BPEKdJnGsp/H0XP6cyce2mf6Dnm0t1JJl9bWkmQli7C182VbtyqO+sdE
pMZdJyJUQThOln4/SKU/2BCs6s2UyCvsT+E3jUl7salkgX/JrBoaAmJR2k/s7ha4IzSGe4z73QMO
4fglhI6NOotz8vk4lN7lgp813hnWQDrw3KXFDcl887CxJ7jngdLrZT9JDwJHmpuRu62btHyZHT1O
tsQxqJ+ypcBl2Dri8QUBugSdSLGbJKIAHAaJJ5ZYkqPhjd4z2dRGuzQM2dbUlcsBBU/9bShit/Dp
Ujkeg68hYUfFTHisbfDZT8FbBmRXN/gxDo8ljB46W5o1J6Ipfy4K27iYCu5ODCNSLBQe5ZFX+5Pr
sWbQ2OSgxxDqEJUJpDVZ0CZRwHg6XuPZCgXCLEcVsEeqPODF1o4tmZ+82Sa2GHpYKwLWXc2b79+2
RJKaukyobpflamJDg0hgVlcoZdqXqouzFTStB46tzztaYg0qY8TmgKielKfNJ+jW3O2Qgg1IBaGi
R9a2T/84Nnqd0y/PxT1oZIh6dL3S4lRU67C2zZihf9oNDh0s216OnLM/WVZQ3fJtI/NgtnroPOh6
4lSE6XAtL8VfXdf1heoX7RyVKcmp5MXuQ/TVR27Q+OwX56S9AkOpM5xDjmVfpRjyJXc4xHCa/Jq0
wPC8zOzY2inLGGwKdEAf4A9y4zGuBfZJL1QgnzqEkEGcJAO5ISVGjM2c0tDaNFEB78YliI1BYFo/
ItHq7iQtuMVvWquedktRu9f8m5azpS/XbweZZvVewUN6QxrMjLAXQ+ceKdo+Cmg42BuG7mL7WjG6
8mDJHvhwp5AOn+/affM9oSMFttkqBoKayfeKQgAHDNsF/nOUa3FuIhTIRGdhrbHbi6b2mpOvl/NP
qkj+HhcKI2duMI0H5V1DYLKHeBrdZqmyhCqW+cyG0VF05Fz/h8/5rhfKWd4AfCuZ+qwA3IOvq8F/
6ql2BC8UzclJr2tVt4VhHH2D6EVwDlHUbKSjncYvCx2gLtAJXwef0hfRSzohYNjkIKVOEyDzamNV
dnGrUVs4ZzURRMjt+DCBmxJ49o3O0fRICLPW+EsCTnBjAb0CNwLwDpAEQ8bzLMoWyxelXf3i5Kv/
zozJ4TCuEbOAhTe9cGYvviE6HDmtLbo23LmahkYb2GhNBINCt5U56Nh8ZET2Wx7W+bKb4zri0zBS
eWww+Kd//u65oepjFMkezyQLMpv5flWKOsdNw0RJApc9qK62wBcrltAckcQsA8pDR3+kOWfcukJ6
iP6yoSnO0BMX9//N3pntxs0k2/pdzj03OA+Xp2aVSrZlW55uCNmWOc8zn/58lLt/V6W4i7D+2wM0
NhpbaEdlMjIyMmLFWqFrme+jVk+9e1KPSt+5dNmak+T2yWM6MAkNWZhFocLh1zdbqyocmMCssLC2
3KhB+Xv28P+zpP6f6Yz/77wA/7epoOuIL4lSp//Jf4kBnP9RmPw3ebOY8HhP/ZXfxABkPv8DSTTx
V2NGlQIvR/c/xAAS/xtYwsG+nNEJ/IcZQNK1/2GklDlCRlQgU0UJ5m+oAS6ff8wx0Y7muiG31HR6
8M/z9GcpGCBIq0bXWD1Zb9N0BeVkwCn9kuWbNFq4AC6z6ZeWphvwzNLouXpkGa16iiAbY3TZC45M
UiFoqrwpi1sJ8sGzz/Du9xE6Jz24vG9e2pv+fmYPjCwwDQ17tfWWIsRNSyWxD19hhPeIypVG0Zq8
+dJIrpOXSsWgnCj0kv99U5MfJYocfraEkbjMD36vhmclfWem+Ok8CKsBmhL0Q+upp7Syb4ogX9u2
z+TC5vqezViZdNamFv408SVqEsQtCgxZkuknj8fWx3qgpxgzaQNNfqX91cX0vCBMkf+Bf5JxZeFi
sqgVpLxV9VPRqTZN/Hjc9LrvLjRJZ5wAcB5kwAqgLlp14nWcqTlvfk0/pV0RbLTW+EhtyN8Cgs/v
mFvUF9xhIjA+6wj+XhWdMJJocgodvOqlP0CjKxXkn/oJMbtGhVPTSh6yLmPWpA96sKmxrNmoNRhl
C78OeMtjBPnjY1MmyEVXmVPBrMV4CuRgsKGirWHl1iNC2FDWorvKK2JEb+tjBvAJVmM5/OUXZQcK
HZ21r15gqc07xAWcQ5hHERNzPX9cWJ6ghvd7eUxZUXchoyAzF7yQEiqzQWOjnzTg9FtI+t7oERrB
ZMb6QYb5FczaWzQrvkFxNCLMBSihKG1tacr9Ehjx/CuYRSSe0pOiZfT8Ec5Otpm7hVm3bDIcI5Af
9IzEOvVdaFP2rYZwJ8kFEwr1KnXkG78cl4783CYgJfCMcpmaGKJahZ5Zsltro3HSqRCsNS8f7lPl
fVVW41av6/gUhPqG2dZi45jhTSSV2lvD6s2FfGvmV5CWkE9zE8BcD5z10tNqWw2TOmggTlai4ovZ
pO4BdNfXFrnyQ6Cq3XaIZdicURbfSxSMt4obKIeqj6WFx8RlgsnH4E7jCqMahdPT1FIvf0fOaAkT
Ypl0a0aDuR8cq/8wIlm+EJiEetdvM0CkCE0IhVIKEdIk8E6VVqmNdFt60COOxx5NeidiIliD4cIH
54J8NsV/RKHuluQO5lbIjCaXJGEElgBhp3s4HrvSG0G9KseS7LAzF4aNXwQptvDMgC5cIsNISyNS
O+lWVe+T4cgwWuPcyMZCKLx89T3vIPotoHltXZvQOEKCjl4ys4SV49zWrabAYGx80KUSUhM13ISh
Gx08O/a316+TmYVdmBR8o7LLMoG8xbm13sbFV0V9sKOHSnu4buRFyKX4eL4uwTM64N5tm5kOLFvf
OkZilZtuCac7sw6SN5rFUIiweSI4WNbMKpL0wD9JEu1Rz147CCX33n2rtbvri5nxtQtLwkdC5gE1
oNH3Tw26V5lh75ug/3zdxIwfTJko1PzkfbAtTIs9i56F3cL8zmDXqcsbf9+OxY0dedU29czbyM2H
u8oHoHXd5NyquOyBEME7DAeVsCqU72BwzGtMeuW+GLqvpWm9+3cmBFdrS28oMmh1T+VAI1GzEC3O
jaWU8kUKC0YcthyFGMR4E6Pil1unjMydgpH1TxxUF7JWW9oPXOc1bpA6t3bxoba1hcA353rQAPA8
kBVeiiIRQSMPhRprmPTUO5keE14HKUVQLcH9Zz/RHzuiiyu5E1qt0fknZkL3eqe0Kx9i2QU/ePHY
mPaPvBKyFcpAwBsv90+O3TIwWowob810m4FoGOK3jJbsaR5JAByuu8Ts1zqzJjg608XIE2SDfwK+
tleb5KiU8s/ER+7W0ZjTYCq7grCwsxaC3vPN++dF/xxoL1Yp5IDKYLZQGmG39N/TC95XTrPximMe
Mr2mfmkLqFw8Y6XQ8Q2ApCXRrR8/ef4hqdx1IH3ryrsk+NFBUgbF7B18xKsu28L4sUucaF9pxr7P
6k1qeytFOnjgg67v2ay7ne3Z9AXPgkPNhBfNNNk/5Z2/U8gp2MJNL2krI3m8bmkuDJ37gnCrQnxo
NsaAL/jNfSnnb4rR/+mVnz3ggyjRL5HZPKvUvPgoFB3hWYGBGQWSy4W1KHF0FmiOU2sADrAPVfbL
qb4pI5PBQ/NVa+2PHg/SvvjCQGPCyEF8H+YpNG7DJhutTZMew/beDIe1ZrmAK3YASxe8deYagyDq
zw8Udt4NG1+G2p/In8U07Ukw3zQ9s4464hILHjp31uFWMQCK012Gc+dyLwKZgdkcVfkTTdySqSyI
wBtdT26uf+A5Vzq3Iuw4VKW+C9EUxyB4rJryrpO+1YN+TNS/04//fd5AHuJMBnAuSKYul8OEqhHx
OPZPkfzRzxE/ZFb9+lLmvs0fC9RMLi2AGhq7smUpNYyyEdPkdnn/mjwGoshp/BLmF1rywldpsnoY
y2D0T65y7w3aIZORU9HyhWf37FJQg4VxElJmZBUvl5IxYqMxgUwIxvWl9lM+fuvyhbfJrA2TDi2v
E/DrzvT3syCimpnMgJbpn8L0zh3BRVV7uncLF+PLBxCXCXPB/1gR9kvTRlZY+MGpV1PUxGtdhdzN
829G18u3QajemVr+JQ86WIaNr0ZVJ1tPK5eoceai2PmPEJy8NzzNpbjrn2jTSqsihgN96AMotIfe
WNnIncgZRLXXvXHWJmAaJGApNUBWdbm9bjDIRdTwCW8AyqzaDBpg6t26+nZ4f93Q7Ak+M6ReGjJ6
WhitNYWkFkCi9mhQF+KSGoe/G8j5zwk+MySk8OH0aml72z9lzoe6zVe93awN7Wjn+fb6imY9cxpm
fH6r8jS8XBF3m6N1FFJOqfQA2+e2HB6kYCkBmN02GyJOh26IBunrpRFmg7WulMLgFKq/LG8Eb/jG
saF2YZr3+moENMx/9g1wggJpFM+T52bU2UHrm1SyyoqWeAsTGloaGzvZF91d+h1uEuBkB4AD4Wp0
NnK6Y8JwtSRhOrObTIkzgQAYmk6iKMyKimYYWBDLnkLnodYefN5fS6Fk7t1/YUNwDRWGjrQ3sGHq
0p4s2DqaEMLnu3qID0NR7aX4p2SrC24yc0ECoCcWTxrLVB2E0NJYakei6gUn2+3uQ2aiGTNZgtvO
bh5pMGYQlKaUdeklrtXUcO0kwQlxvR1PY1iv0aNY0s6dXcmZFSFWNDCp1qiRBCcfLo0GQCVQlQUv
nDNBFQrZZqZ88MPp72dOmBWt38tODS7DvmvScufBUX7dz2cO1G9U1TMrF7iqSwtOC+tsnVbBqZQ/
Bepd12fvffVOk+OFwuLcJyE0gIazJ/o/MbAGmlv5cWHgz+aTnryXuoca/qDra5l5lEwzxv/YEGJq
BkZLCWM9OOn+2BzBV9PWzPR8T0n/CLXZ59CponvZLu67EH7367aX1ifsYz3KBSB+bFf2O6f9FBpf
a+fXdRPCuNBzSLpYn+ANox0o6J2ZwUm6Rc5xbxwg3h3BNjOSrz0lA4heZa8j+sLTywK1d936nKOc
b+60AWeuWKtaB3GGFpyihqm2dFsYnwOGgJzoxyvskD4DkWJ2mrLqpR09b+xI9g2SqC9m/9hBg1Z8
lOX3rzBCo8dQGI3FjLCTWa+boT5dipp10KN9sFasW+ZD/p0RYcfMVJF8DZqRUzo43daogvdmifpm
VUbaOuj1JXjE7Ad65pTj7oXFQDBnRbqUFCqB1WLsARAGnEjHuEg3gbrkCjNJ0kR6DkIS/S+KTkJ4
7XW9aEqLe6NEY46MWgWVaaL/ovclQPcFHOTcRXxhTQizyuC6RRNibWQA4DOaSasyvlfg8NdXfnXb
IASY9w8dIELH2noAqgfoBa5/yNm4QhdNZlgcRJxYmoLiLnIh/yIb9qgXQOmKevgAc1sptzqIa8dl
PFQbN+UQdfvMZbbluvnZ0HJmXggtTqEqtTJtt+RABBJYK1d6WCzDCuCa38EFNuWpXQ0eE2j05bkb
QcJJclNOAbpeSchotYAG+7sw+RJwvTnlZ+sBKm+yog39tIVHzXSmhQKCjWqCBtMHsuHQtl7aRpyT
opjfBKdPQ1bByAhgBQRPFt1avbbTrFe80y7MTSfpLJRlYejBVYU5uY8Z572Py6dxacJ47qOdL0lI
VD34Ei21x0beHrPsMWjuB2Nh1+aO4bkJIVLaku8XRTuZ2OioZKnbQmJS8wmJsev+N5snglnl66Ci
BahN2C/XVVrEq/D/ijFEUmLm4d57TDWHjfSz8dEXTEd3zcgqrHhvXmMa6BNeMWVBoukcVnQlm670
JPe0G3NMAoY4mn4TKLm9t2QoUz23QKqzcpWTVlbd3kySJfjV7L3Lu4ZOINhB1RJn50IpDhBCk1m/
ep+ZQ7aLGmjXW+0nfFR3kCCdNGm8mcqGWi5vY2nfdjdBKi+0mGYd6uxHCJUYuS5LSL/64FQod05Z
MlFxv9gsmz2HYOss25pePmKh2jYqqMLrjASqVCJoCx3zxoB0bdvEo3ET5SjNlsNwKxu5vnDpz7oy
UFUFWl6bjF24j81OTzLI2YJTncfyUWn1fagwLWenZruxPMPeBEU/3Cz41hQ3X0SdiTocWhrQ2M9l
zbMw0EBNGcZNQVg3pLumgAoGNj6IRuqdIm0c6pGN/Qmp222gxFuqStv26/UfMC3qpX0gojS9SO/B
Gl2Eoa623cZsp1dK6N5Ztb6hPbVwdGedBkaY/5oQnMYOGfEqO54ocvZpzIv1KN9p8MReX8es1/wx
Ipa9St8H4exjBFWwL2SnYfSht5C8qoL7NvgRxwu+Mpfn4JwwZwOaRjNdvKggsCoHiMlOcnIchwG6
vCPVZj9ZuHVnXRLycE0GlMFghBD0WmW0C9fEJXt7WAHjWlvGt9hINwrzLq9oUgNqZRqCOfepbqhe
eoISh+UQ99gKEecMAnVdg6NVh63RLVwZAjvyf255OLeZfQJiAs7k0pLTwS6cV4TyLK5WvfsTqme1
gYjpdozd9Y1j52uabcE09GWuXTIs6Dd33fDzusPMeuXZj5j+fnbwIATiMkGI+xSGj8h0rOsAVqbv
123MOiVVoqkIAADveSPObCR27stAOALkq92VYR/6UGFm/J3n7yxoO8YFa/Mr+mNNcBbPjUajKHmn
G4g4l+UmqWDc9e+vL2k2XpwtSUwpUj2OgphvV6vF2nSZL33VST6zIEQkSwPelFVsWgr7g/neS9yt
74+7uIWz8BP8qAvR6X/xxj/bJoSnprdCEN0tNbYQHbH+bRQVq7B6mwU3UysIMY+8Rx/NkN+HRrI3
tGbjZ0h64ZHREuRnYW/FoBKZShcGCSv343AdWveuuzRvNOsioJGB2QCwoi516fTjKDm+heDiCdHa
X1VjjTejaXxJe4YkrrvJbHw8MyScrqIrDITI2dQ+elSSCFJcUmq0iBCRWf07S4LXK26pg5HDUjoa
hwIpc1o3wBw26RIpxOzXOVuS4Pl2mja5VncEjJHp08B8ioJyyfeXvo/g+4OeIODVYGO0HhJf26bV
d3gft9d3bMmI4PBghC0IbHEzm48Sub9AHLzuMrEZXmT8f3rPCd9fDnUEV3ocDTmP/TRYLSW/Brk/
1cGCo80v5o8h4fNrHqqcuseOWYV5m2hP9mAjJGUvONnsPYxIBpz+cA0xnnp5bvK6s7JBJfnuPcMC
xaUxhKwq2SpUjG0ZB8qt7SnhQmCaX9kfm8JZzeIC+KiBzaZ9lJVhi8flfb5gZPaGggsCiDM8SooY
EJAAYyBcGXlVZL8ihvJNxECDJ8ZvS3PXp0vUgHNLgmvyGfoOq47oFWkdNtN8ObV+xtn3RSbpm9wN
u30VZfHNdSd/bsKIiS0NRN0AAE9xWUTDVU1UNjqYSCBJ46GCsxhR0hPcJpWf7bN879S76REJJeQ2
aocNBEuG1XyoG/1YyVBiSnIEo/iwv/6j5qIipM0wcJD6QCgqHG/Vbkcni/hNQdBvSOWU9FdaQxHQ
bK/bmQtVE02b8TyIpYksxYgJ5XVvx+Ep9t4P3i+aYNf//TmvOf/3hVCIUhyVJ2bkTlkKssdcQU67
irzPEzVTyQWZRpvr9mYf/2C7gWfCHsH8tWDQjwy9GOtpQUgx70okkndjxIxY2GfWwctVRqNjx1sX
JpxEudcnXwYHjO71HzHnvBO+DWgYZUfYLS9jgMaUWmaYLFrxPiGeu6YVJpmfrtuY+3AwLTFaziQJ
YWb6+1nCGE2qc6Oahac0Th4qXvsr4GH5K4IZIZnhNeoIMtjiSyNFUAxDNqThqahSmDJleBll0ECb
Nkf0L2+5rB2Ic64vbM5jaMnCpkVzljKiEKapC5eDnA3haZDvvOqhNeJ1lH1VXLQikrsB1sLr5qZv
IR5+puLAJ/Ca0SG8vFxiANNqT50oPNmh9SnXVmrzNVQPfXqAxfOdkr/j/bngHbMWTfiGdA0IKU+1
S4uZJjOyFpvhqa225DyZnfJuGWroATxKptbKK/ovhWHvrq/zWdjzcqE6LAGcCYgup9qlUJeujDzJ
fZi5TsoPpGTiTZHcKvG6+e4+UaHplbXTn4oBuN+aSYQ2Oo5Q0frAW7zFcvxLz+WHTDpKoLfZb7E8
hSpnEude4Z+c4dTIGyVdcKCZ0jAGGI+ZWFJ5dosUZAieF0yYg5NEGBzRFrjvD1LpvjOHAiT1Q9c/
DWnOmDl0dZL7ZmiWmJlfOjDm6UwqE52uw9zn5fctckgg/bHyT9w1KAiUq46OPGPT63pb61/pKy54
8MuMgxEw8ggGaeGSgv7y0l5swS6dNol/KqxqHbTfKoYr2+5HbO78JFy4luZswTEBaIhuOFNpwmmJ
cynxMw8YiNbmWzX5MH6UrBEoNNJ1f10/hPUL3i/yFrYRhPLlqpzGt3xYeXl/6L+ikCQqPqIFsOAq
L48ibN1ETwATKqFGjG+JAm32mFAKqgPaI8lD0Ydr53EwH6X0Sf3sdAsv4hnPwJxB6YxbfeorX66p
TNTemIhzT1mHtIYEnYz7WXd3anRjw0dutj8XjrzKvycc+Qt709/P7ggJREqQVjzzFTPeIVuGYItx
E/vWHhL8Txq4Ya//NdbfpJs4qFdLFY2ZMvS0uX9WK/hl6dt9Zw+UTSRfOlhwhmeju3Ot/FgFxzBy
75zG2Fa5fXBhZ1ZlxJ9aWOuZqVjYhMklX2zC1CBiVgl+khfDZbJrZ8ZUWTGd/kat1bUufxvCT0Mc
7KsY5mnt6wAFUast3Z0vkwAO5cSlQ316yiuFRATGScVzspgwB52+7bQrWjj0uZdceKYoAYwesOM0
kEB9UfRhaqmBMcSg3cfhp7z35Q0KEutIZ6JcVyCtXj0YN+Z+bA8pgvLVQrNzJhwQZim+W2C4cejJ
4c8cbAoQ0FsGVK3QKoLfMA4/luWTE74Lwx9//xkvTAk5FayDkwQjporuMRyeMuNNgP6A6b23xr1u
Hl17l2WfF2zOnJ9zm2KVRR8tJaeZwnmNqlX1xjcOQXYbuvv+e12+9w19xX90ODjK/YLhGZ8FcURq
NxU9eWQL+wo1ANvdc3T8+KS3T3LxGD1VsraGtwjxl4+67e0SaemxP0VU4aCoJqO/fEomJBluuvyY
bqaUKCzzPu7L7VTYRW2CgdxxraYLYXCmRQ4O8sySkLvaqOqo3lRHS8ZmzRSjVH1OS3XLk0tzmJld
Z1IMDdqtn/vvVDXZ+857d+j/GuDDb5hwSkyicE6f3xFnrgv72BjK02qR/FHWpdTlK9cCIGJqYbZw
y8weUd4ksNeD4cCjhJ0d3Gr0E2UIGKXN1rpWH2LY52CTsw6Frkcr3f6k6EzXWu7G0pPt1CVU4+gE
TfC2VN2H6741c+Wx7j+/Rdh7U21hV8voy6WUDHMoAVznMbLKFUyNqxHZEZg5IFP4ft3oXCw8Nyqk
RA5jWdNznhisRA9Obm+61NrZ3dN1K7NLg6CJuSxgdLxaLh24gvqaIRKH4zoqBzTltcbZ1LW5sfXy
KbQ3o66tw+bvZIOnDsWzEg3QQB56+LSQp2Rp25iyr1B7iRmTaHNdWieatsQmNnc2oYD7x4pwmaiZ
5NlFR/FFleI9MjiHprjXOgoPSziAWUMKgZvJZLrnIp1t0htt4zYS7kEhbQucL99nhvVL5wDulMqz
F7K8mbeAyhQlrOC8BeBhFTKiejTsrsh0pqjQB0dra8iWZIxmFzQNBZIewz8uFpKipgJJKRHDYf9D
JfEOMpKt5B0Xq4szhQcc4cyQ4AjNgOBiPxlSfONkJf628FX4U9sbugQbpYLIMxj7neyEPyg7fL3u
+UuLFNyj12DCrKd72BwP4bgr4ndooK0Ub1hIpmY/F+8qSlI0aXVRktbOmRV0DSZnyKfWDOtoybi9
vpKZFJnpDSYRp8cTDFTCNa/FZRczKsLkg5puaJK6ZMqm8iWug11Ou9nqF67aucjEtIiCg/B/LPEx
rsVFxP+byYEQihoTSOyh/vtOCo5xZkJwDEQW25AxzuA01O9DZEYRK1ipSB5e37hZFzizIriAZqQy
1HRMAnS/MpZgWfeMc4z543Ur078i5gjnaxESk5xkF8YB1tKr5SqKi23R30b9mz5s0LVfcIWlFQmu
gFYbDWFg5acmr+7scDhm/lNffFbD8v31Rc0agkeFKiuYIVmEzjcQ1iv1xCZXyMNGLz4hU3BXyZve
KxcSgVlnOzMkXFDAuErDm56blZKTm6MLtgG0+M1NC+NwfUmz34n51Im6b5oUFW75MskVJ434TvAC
rAftiIpO+BG6ugQ+Jf/XdVuzR/bM1rTqs0xKATjajyG4EAtGu7dd6sr7ZLDf1pbyVFZWsIf//7sp
j9nCyZ39arDeTLTr1FrFyjWkyonuN4AQLLnOtpbHrEiWuh9SHRqtwg/7hfM1G/rg8oTUntl/+EYv
V1mN8qAXBuZii1qrkUVc9ozwLfj8nIdQuYYyFB4Alf9yaWUs3dzK8/g31I8zXGv3y1F8yYhwsJBn
TVp7QtlEyrE2SmZg70xU1a97xdx+TYMTVPoo4ZAYXa7EzQuw+Q61jsrSig9KWxQrQwqzhQfoTO8G
hvkzM8JnCb1Gr4e059Z1nOyQhoUG1i7+hhxMsotjJwRVrAwbrxybbe80JtSVkbxpXclHcdc0t+0Y
Qbkdm9oBjkaH5Hf0jlDHLI6uTHmMGDfPf+bkzGdnpPdU8zcIqFTXGarQYVVveySAO8042PqxcW81
J1rz2qsXa1zzXxtE1STkyIiYsEPw2ceOE9DRqrYMWtvDLn24/qXnYg2Vun8MCGvTDIhsgpEqEwnP
LRBDe4sc+dYy2oTyjv9WH4OFkz+bak35Kdz5yFORjVzuZjfQsvMGsmEjh108b1AOTzo5W0lph8yw
WkarovHSdWrzqMvR3fxaGtlSlXl2W4kEZHwIrhAVLn9DHHZm47sqt5PyjdlJJyxXfvT9+s7ORdZJ
6BLhGDgGbJFAEJpitVPdiCYgIivqsdCqjcTLP/0GYsGrFtrjz9XHFz56Zk3YVcXJTEQ7iT2BKu8s
dy0PA5nycE8TaAu7+k4qvyXaQFLWbG21urm+1NlwgUiORjUWbgNbCBcOehl+qhOT0nZf2uv+NeGb
b/XPvy8szm0HzgYqd6feTTYKdPVjsJQcT2Hzxf6dmRA8QkIAd7A6bgi96HaRGuxU5bYamkMof8y0
TwYCzEvJ6+zJO7M4/f0sqtRGF0rayKJC/UfcSzZ6pRFEf9BHDf5TqOyuf6JZjz+zJtxNiSypdofW
8Qlt4dNYlG+nSwNe71cUZrjT4dNXqMpwtC4X5Sp2K4fP0wvRYxF+D8PjayZCuDXgNDYhcoY0T2TZ
4WKImnIgZI0+GqGPH1N7U1Qf+yXWidkjxUsJQPhUBiZxuFxLA4wCfQcKXXHY3CJguoaqEbnmnVKb
q9jSV7aGgJ7hU6IImv2Q2EvF4blPRiGP7i002XQ3hU+mmIUeZB2veUOFvTJH1fbYYPq6X8xEKf51
PhVZC301MRpD04/ydYaRsqWlplWrvNnHobahaLHJ/GzVpQuxYuagYZC3GmgUbgAxSQI2MliuQlca
CNw6dMO3usyNqkIjODifDCM4NvIRrdvN9WVOx1c43iBdmcoHUD8xcAsRqpTMsmhMhBNKh9odUhQf
qyC6qyXkJFLZiv/+qUCwAtIOIBQODlEZM9OjPtb76BmXEdOizJW7zl6ow86Ejwsb6qV3GmHKEIAb
hqeaBiWsy8fIGlZ+f9c1n8rAXti+WS+Z+hSwpdEMEbuUbkeqCLV1eNLH5z4+IiOFoUOl7coxMuDd
o1R4Ge978+n6Z5s5AuBp/9gVPhtSCfFoS3l4ktAZ9+5k+7FaIhSZM8GyTEIJhYsXL5GMN5bsxF14
cjr7znPrWyrmbb8AhZ5+p+h+EIQycEBThYk5YR2V2Tay42HEUkHpPGXW0gT5nH8zXMDAKzzcDkn7
pTf0SmUwIGmFpylLhKIh2JkgMBFOuP495pzu3IxwS1Za6vJwA/0QxNDXxDvVvlEPQZkglvLluqU5
jzu3JNyOlN0KlAZZkDXspBbW8liWv/RGQbNPWaX2Ntb+fqQRlfSzLZx+0dl9nOp0EdA1DU+a82hY
d2awbQt/xaDNv1vYFB/PzCApWFdki+HJUxAqgjlJyk5TsSf6FBXlKs7LhXg7699/liW2SsIWEQfU
bPHvkS6t5SISPHE8Nsmv6+uauy7ZPxqJDC5RjhOBeGNkOFEquSBjUhBaVvIVhaobuSvfhFn9o2h3
rfxUPhk+JcFxEnC/bn3WXUA2gEGFDg3QweWulm5bupUmgVSzAflVeboxlZQx/DBe5RbDaiMcTj/+
nUmhHgTRljt2KK+eOkV5GzfkIinkjJOeQFXd6HG+9b3sFTF/wm/8d5VCGIGvM81bNYpOkRmipmZ6
uxKtr1XWKdKq9OND0rXRgslZ9yGbmx7qcNmIfcV8hDAWKRl6F/G2oc0eUp6szIVGwqwRZrCn4Shm
fEVutF6qcgZVaMPozSOYTb95WGxbzjoIz85pOAnCJFM43XHuh5Di8uILkDmKBobL5O9uzqsTWKN6
UN2FDGD+NJzZE455JGV+mhbYy4Pw3iu61Zgf7fFOCXatWm1lBFYS7SaKv+ZL7+vZvfxjWByrc6RC
hshBo2Ct3KQ6M4qmvaX5/+66889bAVo4XZmcN2E77Tpxq6A3wd5QD7eyYxmjMqbvrxuZuzWhanxW
5OTqFAfnoe+zgjrBSGgop6iMb1vdfbxuYm4dE6COYiu0JzBoX8YNdKo7qi6YiMDID+mj7jzAyvcK
GxAoMVPAL37RrE6NJGuMICDjrRHBHpBSK1ch1ffrVuYyAPDG/1hRLldiey1cNaZHnC/vU21ESwFm
ueRoSMbChfI8KigmM+eWhFhr9rEL23jNRel75Y0UG8iZASQ71I3fb8sgLzeeVlv3MlqiK9QtzXeh
Gt9XXffV6ix/JXljv88UL1jlup1t/CEoVvLYjKseffR1XNqfbdNjzD5jsr7SPOemCAPm+4LY31t9
3ZxqoPtQd/IQar1qiWVl1h3IbyeYPP1+ETPi5hpUNNSfT2MYrq243pK5B9bSZSXIjj63nachUJSP
UH6aKMcvv5WGJCF6scCcjXgH3PnoaMPa1pNpDsTcDmr4oMYfVH1CPYPyKu99M/ykhMW6Nd9p6fcm
9Ddjl91U3Rt4kRP7HlD9TlYfPAn5snRbx28keM5WOPXuuofNlWu1KYmFpJhWOTnF5c9G01MbZZ9s
3Mxvwy65D1rQvWN2Y/gIUA/jaQj9uzoBI54WPtpuPjTKWbMvqmqVWcGGVvJxCNStWwxLsrWzn+3s
hwmnONLMMK8MINtmgxrlpMlzrHT3cH35S0amv58nbn3oaLEGZruKg7X0qeifUnuhejIb8JhMBq09
0RWJA5NFMRT4S0lu2L8PnXAtL0nnzAaJMwPCGvyqqAYpwEAXb6A+xb1U9UPkfbq+U3OvBBQw/lnG
9CvOdioL2yytQh7bvX2TtseuP8LpEL8J6wWHnLvTz+0Ib4RSsR2ciUCkGm8QRe9BX0MIWkoOfYOf
eOD1Vc0VrsEDQwwA7IgDIH6dZrSRPSjwMlIhTR3XqBZCWpEAeHpfVZuwVG555KPAuWB3CgYvwu2Z
WeGbZa6kZGNHwaT0tzY0ljoJ7SpH/UjxrVWlOWuzV1aNUixh62e/4pld4SsGXWDH0VTE0Ny3Msgn
FqYwEGc425KM+vreztpiwnoa4qFDLRZMhopJk8HgS7bWMa4jdxUpTOXH7aFyAwq+S/S/05a92NIz
c8INFlpG0OqTjKbjPdJXgmjgIUsWbv3ZDJBBCKgNwXai9SAEeadMdCPrmU1QkQRaK7l/HO21Mj66
TFwnsLh49T5PpE+Q5qZl+PCa/fzHtniPpWORtH2H7S5+5w7VodarNUigVW4/OcFrql1nCxWF5f1W
KrPcYuZD4hXEsyTO9g2w2fs0GpNX4HLR6IBLaZp4otMqXEG64mdl1lGIus2NYq2iZGnL/UIvZdYZ
z2wIt8nYwC6YdOgLVXKzqlGWGpJHsww3HbT0tPuuf6lZVzwzNv39LFZyHIYMIu3wlFj5Z0UKtq5h
/URJdHPdzHzwYtoaThVYBhBwvbRjNoWHvjIjablWrgYjfpu7xm2eHNssu5Gi8U2eHnNnnXxfMDtl
nS9OGvOh5iSuy1NBOGl9I6cWWua0F91qk4XWOskf4Niq2499jl52m600WoD7EaXW65Znr1K6BBSY
eVcyTna5XokEJhxR2UBVIbHWVtD3Nx2i6/t/Z0VYnqsw51yqkxX4atGazoeNGxG+rluZ9RGQIBNN
KtoFYicR1Cd68iUXjwVnbbN1JrLpcaEXP33/Fx/qzIbgh3rBdEPS80jRQl+davPGeoxlLrnBX/fM
JP3LJQnuWFNnM82KJWnu0e4elU0ULY28zq8IIi06zVR3zemYn52sqOkNXxswISNnov0yICqrP4Zp
8goXmArx4OnoaVu24GgDir9B13GXxPUIVOFm8PXt33/+cwuCk6leqEWqWvFasH5kFYgH921RLGY3
cwcGxCgoKjAycC8L15UU9FIsdVz3ZXVkErn3NnYYbWjtbnReY8O6j++U5IBa2y713ifpmxRd8evr
nIu7jLjRHIKGFKIcIe4O0dii8sIH03FwGOzhH2vQuzaNTRqYm9GIHq7bmztW5/ZEl4+d2qkRWYdK
xr5hdn2tNfmdlA0L74a5URpG9zSdKWU4h+h5XTpi4cVBnPQ8HBqkzkvrzumGVV4cKarBBNhCpOjb
q4T3m5ZupB568o/NkvbA/Er//ALBR4NQztt04BfY6aemNFBUdNZ2uMTJO+tBZ+sU/DSLgqi3aqyY
xi6wVra8cC8vrUK4+7V8LIEZTPtYvmH6nzuyk5bUTOfXACYN2gyDIofgg63aSkZU88RFj/K775n2
2s+VcfMax/tjRHC8EFaG1J0GcykIBYV6tI0ftZsuuN38bv0xIkTYyKhSrRunHDfID65nb/JeOSwi
zmetPKPEoGeED2F6op0FWbstwsyWyf1QZof1o4FCr2ohtxwlKdld37XZ8MBQ/STcAXxdlB3NlSwf
vBBTvmJurS8SIvB9djA6b6u/au8AXOHMkzyfSOmLOLpBWWucetTyOvW+TbDzKlkoes/dTxOq679G
hEOp6TUa9zKZn6MG5koZO9TmusHaaXqSwg2mLSFyZ/fPmGQKKd9MEwKXnyqw7BI5MBnXRlGZAmQd
rpmg8XeSEpWb1NFpmQRdslQHn/5VMa9gUvofq8K1ovtJPtYl7aexKo9oIq+RQN8PCtRWWbodW+fG
GtqN+qi3zq4PnJ9Mh7yxDO9khu/GKDxq0v2EVpoYZa4706zfMgNLvwH8qSLWr4ECFOro2KTdVN8i
a1/q3tqmY/rvrAiLN+KqGgy0eU+6zFuPTqnzYA5LVfJZPwJn8KxNyRisYKTzUjkh041OmWpvYH90
ZajXnGE9tgsOO79n/zWEaNmlA7kZQ0KDJIXPtfKo1Y+yVa8QGXxNdPxnPcBSLs3wiJTDqmU9udNv
VM85mHq0iRcphmcd88yMcFvpVShNwBfYEVx1R0P2HWPzThism/puGhhk5uMV1xe0kvA9wFbAKKtw
fSVuFMpSxHn35Tf9eyVhTa9wt3MLwuWVd51fjDJhy+8++OPT0N41wVLtes4JmB4BvIPcO400IYqo
WR7ZkF2TjKbhwc/0A3PWoeEv+MDcxwGbyfwxiftE7iD4gGRVXhP9P9Kua8dxZFl+EQF681pFUp5S
e/W8EO2G3nt+/Q32w65UIkScvdvArAM6WS4rKzMyIoz2QTUQ8FBbERAAqGYIXEq5YiRhuLA4c85R
mVQsp15cTZGnYV/cYxK6faXRrSP0/zQBSZvB/fbGQKN60eo0NyAtILrCf/HIwHVB8WRqxwFX+bVR
t48Nve2SaC/L5zy1cZmuuFfFp0GZr+47otn5vLDE7AylS8s+9cpo77adPfWg+q5d6i3oK+DzjKLz
1ry0tBvnbeL5hU40NOizJDht0YmZNHbRvimAmUZhNlvltRRvRiOCJlXU8xYe71YQhepCFn021wHa
mn8sMx5xyNw+T0Evuh/KAS2+ggdE8XBoGgHSghToMJ+IUHIqw08guxfuu7njgeBkymGCGAqN69dL
msZojRUzJYLKQfTWp8OwkYfoHAyqt+CMZweJvjsDRCuQJAYW8trSUPh6FgeIVKUutzIXIbdP2yiz
lc9KUndt/pp0hlnp3/c30tw5ubDKUkiIg6u3iYzQNRMOfr1Lcw5I46fe2wKouTCVc/fapSnmHkg6
EWSYUxUhAWSkAqStKA9V4KEo+HJ/TL9ip2yMcmmJuQo4jImPJnRWmZE0iK0iAMCoT34AcItcZKi0
1o74mMgD6pBud26SVdhvs+5jzFqnWzqq01G8+RjgaMDRBX4VwB6u17XRvETzM6Ru1TI3oW/VJ7l9
f7xzexRKI/9YYCY2QGkMZDKwAM5Rs4k0CxO7+DCY35/oA0SZELHmTRMT70KxXA56xNC+sorRkZ7x
aCZCzOm6Zje2JJN6kdRNs+PipZbt2U16YZo5hHopBJk74qVQxrYA/+31xEhKkMfXtFMXqXmmBbld
sH8HytxVupYoCOURV/vGC/CrVPUCu64iaBeK/KqSV10PQkuDP9Yht3Dfz24VNFuicipBvfUGIOyG
mugpE7TL+9Ddv563cDBmT+DF72dcTB5AlSYqgYiD/k1elkctXSl+ZoEdemEg84YmKUugPVF5Zy7C
cIiMPh6QcZfFzOrjEYJ1wmpMbQ54/Pt7f3ZrIAIDY9TEFsfiPRQ5RGQ5oe/qhKdTIRfq21ZQ6VYh
KWa51AIye9IurDEb0ZeqCAVKTCBnHFwdyA9w6at/7o9oWoTL7QeAOASD9EmeCEweAgtsipqsM6RC
hYyKQBI8rxTThQqDyX8138FSdoRdJ9YWsyF4tSxLMdXFA9ovwv0jGnTc4/3RsEEDY4FFL1WVN8pq
gNHk0GUVCd748rduEIiO5EudvQsTx3avK4EXK5qvQV7sECSkOow80pxE8uiwFpdquDfe8HdckxvE
kx7lY7ZDRorjvsqUUDokoWu3YGAqTaNNwQ2cmYb/bQSOztemlC/lTG5yj6xdZgeqVZcaiQ67gMqM
e7BxJ8Bmgm3O1vEjHKpj97akanbD4PVrE3pmkFsCogp9O9c3mMKD91mIfOnQDVay7lQClKtBq68i
gbYZAaH8+5LJ2aWEdjXguwjn0FpwbRFYg1Juwkg6GIUJ0BEPdnOFBN/Dc/jShwu+6qau+zs8tCmg
qCuizZN9b2fwFnGT5tKh+YtE+Lpdc47k9K/Rc2TL2oKx2YH9Ywt1u+uBdW0DCW4jxVRCZzQjwjO4
EL1n7zsz9c/7B491jNejAtjy2hLnyShld7Ck61Rp7eqr/wv6tVi075u5YVNh7YjXdsAPqIrRZIcj
/CH4g5KqirOdkJZGp2FdvlSf2qbTiLpwlS1NJLMnqxJEUqOUSIcWTScBBIWgYTSatb4Bkx0X7ool
9qEle8yDy0dTUe7GGGaGuAP6CbkNlpboFD6WW+50f0qXTDFHnA+MGMxn2I/cU/QYbT3LTUn2PPAk
s/5/hqbb4eKN7HItSLHq7HdMIL15czkCZlUOPc5UkBY2/u09oGpIvQJkBvgnup+Yje+jVS3Gi9k4
9Ki/hxEP4n1Q1uVHiGNAYPg78IqljTntgOt7FES1YP0FwgcRCCo116OLijAHsVrmHhQfGollbRUu
0EuCRroBTKc4d1q6jcqWcGFEhPLUeJw5QEp8YdzTYt37CuZ45FzYeNmYQKJB/BmiVZYeC211fxmX
TDBHgRO1qOWG2D00smiH8cbotp3c0P9gZJKRw/opUAxn9gr6uQfIRrXuofIq0uanutg3xkLJ+nbj
g2kUfykI45BhZp2jrAycECPz6ejRVjkLx1yy+PC7Mo5xqkL4aiFyZINt1CSvrDH7Y8jKUcDL33c8
gFJpk6QC4Sp5iWTihugTXGw8ug1lcJoAfnrDaOp3oH3MtSB06jHdJNlTIBOIJWRQQYPcdIhXPfTQ
VT+yjJGU46aTCuJrwDtG8TEEqWOotpY7/K8vcfabmKEXYs7VUeeFTigb2yJ9kjpj48UPbbq0+2fC
FZCKouwGNnEwQOnstokbBa2YKEI7elCbhfaWpxmF6tfR803jgSe+Iwak/zGUBRf6+6i+PnYoe4Ov
GXTNyDoaLP5MGoOq5rMmdhprWCFOt4j2mJqh7a08SzA5qzJ1s6cQA1slRDR9EqxUOzJr+0X41hcy
kb/cmPe+hXEBoxHWod62sROLwNCexowENWh0pBZpyV0rgCgezfHf0A8PdeQnq3Y1QEIrXqMxTuTO
dUCiP0Fi6nhXc1YH2obwLU6fEt8UwpB4x7Iww+I4KCT+I5UgN6I6/2bES0ni27OC5AIiQLxJAQ0R
VcZ7h2M0iEWpxk4RZ9+6kCEw6p/+VwdzbYLZk37OG3Ida7Hj8bju2k2vmkO5gM2a245X42CWQtZa
T40rGOFXyhdQSjXhQwvswtJhtAwFpQIi5tawFPTdOujroTEOWmpBCSkOsKpwZsTvqsASxYVn1kwQ
CycDKBjap9HRCSKG69uO7zxPcasqc7iysCvtJJRPMugJuwDg7cGMlc1EidBVEXpxFkzfBprXlpmF
c7u+kcaszpxEf/ojZaWlx3Tavp24cJXOvLmuLTGrV6GukOZekzl5ZGuC6eGRH5KAI52+qg8DAeHb
/S05OzIQBKHDGAJLcCXXc5pLwJIY6BN3EvmdQ46k1Tjsj/cCNH2BuBQgTRco4yVATfqvMeaC5Xs5
CYQkx+CaFiyMR6n50LJV2S0pOs+85jCL6GFG8wqedDelGC0sxjJqsF5+V9BK2Kj+FkG7hu4SLjwI
7lOvnkDZ4U+HcMETzi8gIFVglYBCNnq3rifUGNNGyLgic9xxU/rQAnyJeVJmq7p60fhT6e77cOEi
uGlxwFUH7h4V6VE0aOC1zkyrVkV5p/tq7gQfo52ePjnanYB/Uiwdfl/c0WYdv2jmUmQ9d+tfmZ22
1kVozSO93QyhloPQ+kP+SVqRTjK/XGVV3H7M1mpnuV9iuJL1Q3dEsuwFSc2+f9daS1U96/4uFmec
99W3MLNe914t55Bcd7g1TyU7tKMXcROs+p1hRTEFagAUk9QlvoUuJtKRwSM8T3Ure5OXyue/EGlm
k199yhQBXkzLOOTewOdYjXADXjwnGwlyXDRdg8j+bByKfbj+u0ZB8KRbwub+LNy+P7APIOiMHlXE
llA0v7YcioXOa2maOxlwnYOC1+ng0ai3wS4vejnxpGHBW80aBFYQcFXEyxCmuzbYDbXn41WeO5Vy
BmiB8t0hdD0zVJ0KRB2gNr0/vhn3MVUeQWEPfQ6AQRgvXGgj5w6NmDvJ4DuRm644t0AtHxSbxsJL
YO4UK6hKi2DbQZUKVI7XIxslPhGCMiicPxVxzWiF5Ax58Y7iQkFsLoa7tMNqAXiq5AtjCDutHT/X
z+O5wG4Jj5xVmO1ORhCHYO7g27rp2j39GIj3hH6KdWKnq+bTezI2pX1/iufOEXwmKh+ogGhgYL0e
N6+mIZxXUjhlHtIsC2m3RF0wZ2GC1gC0CW91I9gt5k3YK1JaOFWQCLteQyo71Jqla02c7kn2FEKq
QgLyCqCPm9q4keXgvy/qwsk3Ii2IZEdr1G4tZdeTvUfV9WjFjzl96Uxt9RLTpdze/CD/tc545Mzg
sjwVG1jXq9JK0lw4iX4wLHi9mbwU0AwXg2RWS1a6pGxKDFLcps/cOVjjeceT0FwJVN7rdhCS7H3h
/To7MhT/p+OOY3HDSZK2SVxFQ+FEI3Chyc5Y1Am/4WqerjPAGP8xwYQkiqcUeh31hWOsxW34BdVu
9101S6vaC5a7Uz89cxHxPxMFXZlk1musBLDWVBiVv1G+pDMm9DU0y890F2wG6Kluw0fd9i3DNJ7v
H7dZP4O+Tcwk2g2m7PP1eQu8MKh8A+dfSVGzrSiSRa7J1ytjlXogjk2JjhbK/2RzolRFUz7kIdn5
TSsffNhh4dSmTEXLPsVOSbZLvQyzUQmc53T4QEoPkaProcV943LS0BUOhJtW0Tq2OQuRkO/Sag9W
ZNLspO+O+OTvYoVx7gWkXFj+nfSLG7hM0iEBNBGTeuzNctMT5THeyceRfhhms9MW1nCaritPA6ol
lLKA3ZgiMOT/rsep5BnYQlO4THCHZrTU/Gatgh4flHRaa95fOnF6Rd2zxVy4visYITjaCifpn5Pw
+2f4A32c2uTq3WB46PM5ViiV5A9uaoLsRqmP4R/8ffgs+2374m2qwY4XwSO3TogZP7POXdl4QqHj
m1TpDAC+oG184Ynz34vRp7xPok0brULN9BLKDauxo9oSS9jtu/DqC5C8u14BKKJASVrCF9TdX3ft
un+TgabFcZQ6sxptRXvNxlehMBa8743P+MV6oXiD3Bdqmey6SznUM1u1aRy9S6xcfWiFrailFCql
pPa+7y/8zR5TALrFtTwR9E98OczrOtCkpiggVOsUSXzOI89Oc5FWTfN638zk5q62F8yg2GdAJghl
MGSwrycy7ZVOiUeYqQbPyqSnQMlXXYaS2BLYYW48l4YYfxtVSGglDQyBo+k5zHKqJ8ZhlLOFaZsZ
D+7HKTmmoicULTXX49HkKleSMsB4cifvwYvjv0DbNDOWSswzW0EBrBDuGwor6o0XFwI5CuVuAML/
VQbkhpanAj0ghn1/dWYm7coKc/hztWv1TB5LR+NTWoWnwBqRM75v4/YsoZ8VQS/omMCcgiTYFFdd
+M46jHMgo8PKEVRuOGRtIaVkFMrWxLsGvXCKSqPKjSiUuApqiF5B+oqLQNYYLVWB5+YU0ArUS7Tp
D5ZehU/asssVqXB4DUImirzig69ITqmLrnzZWEri3npWjBuX1a8gJEop7NsiTMNOjHWvdMb8ffS+
skJEjduURBTaUIOWumzN5ac481/63Db+dLW3qhNzEByfXytiS1GLUKHonOUkbo9Gry1pb/42vzJH
E9+H9OSkgAwsK7OVozJqU77TC6cpjXWdplT98iU0I0p/hG1Y0eg514gvodVpCwlcW5c2eX+oJt0d
1xrkQ2kQP369v1XkW2eBllakStFEBroRndkpTTNGda9riHGH4q0wIFIcyQvB5syO19ArP9VKQCFw
UyJHg5Lfp11RO1M7ixhse08lkbrgJGY2GuhOAagHiAfkjzchWFNpxRhVtZNFW2H8WxiGGYYGFf2R
aFK8kJ2d8UhXxpgzHGceyKvVsnYUUI6KzdHPv9r8J1jC10y/htktWBNcS+j4B3E+23aCCkvflgDk
OWr9yUmTGFCJPniRKOJB5F8UlGLu74Xb5xYeAzyoLScmLfAN3JDod16O5tWucXyIYNQh6g9eYirV
ua5FIhlOtUljAjzy8JU987tokz0b7YsRbbFTHXVXyev7n3O7b+RJixEva/Q4AqU8bd0LJwbc/cDF
ctA4SXqq1R892YfaEtPAnA2kFye+UAkUPAqz/X05i7lEShunDFHs8I5phjxT+7/mnTGEKd+BRUSZ
DqnT64HkKa9WYZM3zmjXeB+kxJOtwCXi0nP5dr9c25kGezFhkEVTKrmGHeC9JJu39HAVJqt2JHq5
cKRvvcZkCWcaz9ZJApGdNqmTcxSLGqeRVJ/WQn8U02zJm88MB6lsYOKBRsWjimV1qwrPGyE40jqp
aUcUqWYiL6R5p6D2+oCB4PHCAjOMRkWDjK/AAiAudkEzGmx0+2EpXy7euguwI+uoKUIJE00FLEYo
0AwoLkth68Rycuie1Q4RfL0xICToB9Bgfhib/Mz3yWao3G08WoN7cHvZrlQoZ0qW9+znVicFJD6A
ixqU6FmQQa4jtqFoyS2RLM6sK75UQ4CKPhGEw0wMrg+NgMdJ0TquXnGbOm7BRFgNP/fP9Q3oGU0O
V1aYWzAvy77MB3S5JOOh8SgUQmMf97P84Z/kpKfK0evSghjZqefT1/yv6ttQNIKe5IJ/mRksiG5w
7qeCN4DszGe0merm0KcenFCEgEfbEGVhoL/hBrO/YAE+FRElj34+5lHVog2Sz5N2QEIihQc9R4/h
c/MKiepTRZOVasbEOwUn3TfBV1RtRPKtWvenejrxNx8wEamAgVYEooXZ4JwfdRFXiYNTpajdJz4V
sl1c1eZ9KzP7G5c7Xh0g68PV+xuVXfgdNUYn1ti7gyOk/VoNUbPoNJqmb+JSQu62WIEUINirgDpW
VbR8ytOSXljq6lTl66ocHfSYmf1G2uVPniVuetqZqTXsBhKcPPo3XI1P90c4N4+Xdqf/f2E3SIIm
5dH945zN01IiZ9pm7Bpd/u5pdi9+tyyGNaRJ8LsNIq8+211NYqLQh8heQp3ORMfXszfFUBeWhlLj
0H0MSwP9RCOBmR30jbxJ1+OqOlfmR7UeVpytOshKk46WpmtlCydu5kCAIxN4dVQbwIQMB3P9BaM+
amnRZaLTD11EUy2AmuVbCF0M+UfhraShKF5Sze1I/JiJr2VlZyUaIdLuGLgV0ZCkzCFU1GaQLLRE
ndxf49vrBhgsyALAO4F2DwIh199W+gnAv54gOyMXjxRSYLI5iqq/jvu8JSXI5GxOBSsLH0rq6r9Y
RowMejMDWkLMumgQ8ZRkJC+dEhiTDtiLVE8I36+8TVadA11Y2HG3fg8AF3RGgCpdRuzPeiVwxIUc
SOZkJyjVg8LlNsRMFyKemUhSxzsM6TQE5MgDS8yQhEFLUFM0ZKf2rfwUuqjabkad6KvkJ3aSfe6I
HIlE0u1B4CvJdh0B2XYSbDAu0XapV2Hmvrn+GGbXha6RJpGry87wwBdQ8N4JMtUQhQXg0NpUzVq3
k+J5fO2BdKrXom00m/vre5tEBesnYFVTy6cGAhw23Z5Bgm2AcqLsFDIHwCeVhIdghy6VlzwUidps
Y/8gNttI3yoC0UDVpMd2qHyGzWP3ef9LbitVv1+CCx78AkhXs1ljTim0Qh1DkJZ96TFQ30SuHyPv
yNHgpATHRLEabpUUh2Inbv2t7IQP6rHcxo/jj+BaIhHfBG0N6JWxBgVyjjOycJHcxmM6LilwpqiQ
JAbvCLNQUVmhyTPE1w31V5OnpDYeEunvX7k1ywIqpPnb/dm4rVFgNi7tMfczJ8MZQW5dcfp2pW27
vWNsXfLy4Tx9LwxMmi7aaycPSyoIuEGSDR/Lory8JO7ENIoURzqipUyvSH3qR9t7DKxIsVWQL686
nXT9I/B96ATzdsWrIdjioX0f/2jtgbNH2RJre9QeFBWCrD3NvdEqbG4VyEsNMbdX3fWXMiFDHZV1
q6mJApBMS9SJPXbcKvIS2OH20oMV1J4A7Z40t1mpbdEXek+rOsVxoTlbjsSQ8Yp4DEC31vslkX0i
yzUxosheiohuQSXTmiPGRWcYmiRRIL1284ZSZUPCtZCBLb6UHQcSfsFMK7NNiDSs6+A4ABTe8I9j
sDDk2Xm9sMuELsrgCo1S1Qo8H1jyn1OseP6f1g5cGAKGNwWdTPhe1h2oKbJRcZqgdkYtWrd6vZKU
fuH1Nznvm818YYa5KVEs9KGJ3CuOEisrBSpIVBvyrxJJ2diAeE8QN0uESjN383RRIWeOtROR2L5e
NCGBGBEwQooT5+9RuQtqu4qUxxL3CkQq1n7PWfc9w9wIQbYoomMG+RBBYWKyTI00afRUxen6lMje
myJ2qxAaYRmIP8olooq5+3gC3CIFh+BZYZGnUD7qA14BkSQ6rVTCjYZmZWmqLbigmegPoFYkHfGU
hofFC+x6Dv2GU5pUFWVHjdFmrndUiR6T+FVW0JMjWyo2Sm8ZPOmtrrVSEM8On1FqF8amhnRwYBvS
ewiwVc0rpElABrmwpWYDBnVSg8KDfOqmYWZcAV1AI0aq7KRhvK0LnbhJYnJYXzRo+KoIpiI8DF2O
uq6b0fEjTkbSVKtEoJL0DKKGXHkzZOI+GSFpm30cLKXGbutjcBtgtEG7o6HhDme79MthrKUOLdGO
AAplRaJiRbqyWqOLNScfrglodKM8BqeO082Bf4FE+n/YkBfmmenpoZMmYbsjOO2TgtT+0FlBWBTQ
hEQDGWYT2AhjkBZOwdzGBPIcDBRQuAdak7mO+bwGbfKAS8sVq2qFBFdoyoMR2wtDm76ddSeT2BvS
U2hQg/e63phaDnKEqJMQKz4jwrcsmTwadP/oEfuPQeyvVUAOPN3gXzWHM6ll7bdv1g/52H+8PDU7
OpBvn2zXT9Zq/75eP6zX5+e/D0+vGTF3puecd1uX7h6WIFNz/uHyk5lLMte7tq7AvwaofA3W3xdt
2HVaYbfCUQBc4/78zEYpl8aYG8tNvLHSB1l2JEDs83ILwKOovcipLXxyhS3LVvIibfV9mO9cfan+
P3drXdpmbi1UdqQqTLE2UvwuI3nZlWazFPXdsHoDcgbSgn83AOPdPZfP87rXZGd3zkhvAwRPeLzv
MyKu4o1GCgKJb6snuqnRE2iD6221x/NYMxVz6Yk8F4DqmoZNP2XCwVp2vRUjuZGkOMI94w1/sn7d
Tve0R+rxGFQ7XrHLdImpYu6IoSYCoTZ4fwREzN4var3gygBQu8LliYIWKn+hR/f3bcGeLiRp4bvA
NYSYnxkSEAUpYFyx6tibDUc3zyP5UU2ZfGmWRn9c8+cU0MJUiRUCxfG01jbx+RUK42R4/F5qhJs7
55dfwvgwfQCZ49hOY1V2g+NKHV5gfwCEWLjofhfp3oiZi65SPX9INYw4IcM2IeezQT6PnyAbIeX+
/Gk/b3TzJ6EeEIEGPX1155S4JCdIMPdUtD98UtPIfthlVrN7BRngwtfNHSgDbWUTjxgUY1mU7wju
jDTIG9VpXYk0w7aV1lnSLriM2Zm+MMLMAKfUpeGLler08BU6EJaCTsAto2Uf913T7O69sMNcEJWG
bHFdYzCN16e00So0ihTRsJCvmJ8ybWrMUaaOgekrLtJWfKmnxtj2qiMpIh4K+3ZYC9JSkmAuwgSt
LyoNiJHA48949C7JWg+yGSro/QCZfEVPQv6i9egURXIi+7w/bbPLc2GLcegi7yoydEZVxzN24xcf
mnlRUqFaCprnnJkxQUCRbsPtrTAnX2ibrlT9QnVy6IWG0qaqeDr4hdn3DwimehQTDePx/shm7kWs
E563uMbB0cSK2ut5Gnp5LKmOoQzDThf8wqoD8Cnk6qFClogWY7BgcWYLaoidAXXl0bcFPPH15jAG
WUs8Dk5FKoU3SOA88G31fH9QM8t1ZYLJEmhBJqZ8A38iRDKRAOuVkTYZ7eR/ph/DPaih3wCPACiP
AGrHbPR4DLw6EmCoKL6BDPHRLT/0C72EM4fpygazKcaa1zythI06+oOxNNpa6Bfg0LPzhWSmrCDR
MTFbMUuiDm1cD9jefaympB2HZ1XFE1/mqphEaOO4vzpzWw7NXgDuQe8OHNPMDSp6aZJVY6c6nJj5
VutnEggN9Yi4lY/WqSTwV03mLxzgX95U5opBmljTRHTuoRDBYtWa3PUbIeExRDshB41o5DVcvZZm
Z2UIVwJS0KNHfjRr9Xg6vZ9085FAPpfsQQFl0o6IZP23I0uxy+xEXHwTMxEJB1AhuB6we4z6uQ5A
exPpTWoWKMTIxkBaJV+SqZzbS5ezIF4vdFjqqoBuONXR0ZhZPobiJg4WKrSzJuBOVEAgptZMZrt2
aZ+oHGrqjgyFcO8JpKLooVo433MuBACzf2xM+/nifjG8quSCWoafHLuvXqi/uKyy7m9SdZqKmw1z
YYM5E7XElw0y+Wip2A7b18rCm5rW2Dt4TeMnIuV5p9Nme5ZIaSMIfv4Bpfe0sSJsLTQvZPTxZ/OI
47NR0RAUUJkEVKOuT3r8Y2lFm/AVUo/kraWVTXiyVsyH/7K9VAkJkUmjxkBf1vUstZU89EOmYbEV
T7ZFL1ZXkOI554O6ERsxOaromTIXZm1m0pAz1Se0FMqzMmMScXokdFqsOYr2MsQbvIAyaOOIWfS/
Bxho9wdxGtjigQBlCyLJ0AwdiJs0hDFoYYCWcWbGLarvXaV35P6Q5g7pv6ZQLL2exThVykJROOzn
qnwK5fZV7sU3LRBqonqDQv2mb+37Fm8Uf6ZbBeVt8D8jdTblPK9NerEOm0GiOefanIDU8FVI55gx
DfHOQrcXjY8V4Uhr16ZudfQsWgJBSnqNYsD9L5k7ywiuQMeHrO9tY1OqKAW0SUvNMbgtpz7w/A8o
YRe2zOz8ApYCzVzwKANsez1YkEYpQ+tlmlP4Y0hRAztVGU6YoiCnLJ3GcPUfhgT+QNS8IdKLjOu1
OYALRjFwa82Rk5Ao6EfL9I96fLlvRJy7UFE1RZ4cjTCI5hjProHXnQuGRnNKFzqr3a6r0eC5Foa/
fX0COVyr24aO5kj+VKjI0MmroqGxu0tHqHCuA+6xb6FrDi6cHjIqg9sdPB/kSbFZNSd+CXp82wkx
bbZJCRSKt6h2sFwuXV+XVVkPmuOCOJdykg2mvg4PPW8j1qYiUBXtGbQSjf+wDlAuQjlhwgCibeB6
HcpO0sHaIWmO0LV452j1A8eBbt9FsnGhsvlbmWA9+aWpaQde3BZlhz4BLoSphrZ2jx8FxfKBQgoR
h6nAn8FjuunNBM/NghwRBvQkot6+tUb0Lsbk5K1+PIvsA8wC8Q3qbx8eGmr8hygPhFzgcEAvgwhW
0euPRAI9VWIwiDjBqD4jCHpWS62gbi/yC+ftN7y6mQ4E+ypgVKhssUhjf4zzeEgM+GjcVPEmIq0p
2INVkSPKWGvBPAbkpyVfMdlnm5zoBCQRqPoKFnwdwcDvn5Tf98W9r2HPY5Hmfu7ha2IV9JuNaZyH
7JvrVkq9ctOdmjihX1FJRc7OQH/OJycAfp+RstoMmSVDnbEdexskS0QoAMvmdoa0AW7ZzNUdhGyk
cKeHeE5HtIYQpQTaD38L2QrSRMeqsSuO5h1ev1TVCe8EKipYSWV2qgtar40CEQO1XRos1vDeWKew
5mIjcmFf92OvwStAljYMwCu0BBSY8zsoFaNePb3pkJ+9tlBBGANn3NMdrT/Vo0ji4FmXUpo1C1fU
XMYGfWJQ15nAQwBgMGcKRQsv8FMsW4lzk5EzOJlMDbERanIEtxJoMQz0/qkUm+nR3XvWz5dOvr5k
opICB6u2KP81hT8D0a2HyEQmgpjQ0FvY6jMZgklCEVcXyofQqWBemm0h1prkh7ojeR/88JH2FRjN
Por0w1AKS9aThdvylowDrvTSHnOVhUVfSJADwOzrn7x3cCW7iNdgVXM0H7d2XhC+oElH5Ng0dkHY
UaO33XTjIyhUh4dahFZq2dNYsKRBwgbc4W1OXWRNk6eqMGPhfRDo6HrgBYQgxGPcvurtE9RjlDFa
R4vSBrPXwjRvUxMHMCEslLNvuswrlER34o3ev7vg1INeo7GR1220G2WnX6i1zqXMwW7/rz0m5vG1
SDX8AvbauqZjlrwpxhsPhSj1qGTUMx5yHZ4a5AhjYEEtCvSFrrJERHLbQY71u/wG1hf5ICqYuhGc
HiJmPnXTJ00EQK0kIIQwjBW6P0T5AREMlTSoYlC/6y2N/+CD8rH017nvEmGxa3faMqzLQN0W1Ego
FwGIzFyTNe/zJViPdafD+jtSgQxQ9pXnVFW3sbcuwgUPNdOGMtXZUUJF9K5N2c5rB1JADJnLvFx3
EgVtkZZyUoA9c7z+vYAOWUVG8H9km/tXwFwh8dImWwNHlj13VS/DtAMBDQofGyJCa84CeQ856eQt
hZ8AHZo5ENdBI7aZLBQyb9sWp2X/d8xsPmJQi8qvJvtKDy7WiQ65B/KypWhjU6uVP1S0ro5QWEjS
nSyaVbbUGDr5yts1/mfOf5EoF9dC03thrXSwXxj5VuLOukQ1fsNL6J/0/YXXzOx+QuQrg6xARxM4
s8VD2VcG3S1xrAeBgD2KGpUZIyINtR2nnkSpgEbngheedyUXNplrL5ZyqZQA3HUkyQLDrZZQDZOL
QjCQD0St3/IXwf17f0/NPVxQe8fzEIxC6ItghgnO1kLi9E53AoU36/TMA42TRc/3jcyuG3K1IAEH
eyVADtdnZSgbQc5KXXPCMKGBuHahk6m5Vg35PM5b6F/5fTnfbBLsEcCfkaHDq/famMq1wKtXcATo
/jbDTbjhKToRyUg8IqNK5JFnA/ewDxYoVOFGkyOfqIKt1f0p23fm+4SRckmy2b905DumKUI5kKOg
iiLaL9/3Z2V2h+Eth8QDJubmvexzqlilHRy54qeO7mIHD9Euaky8Quxo6P9EZUG89Hzf6NxNj4ok
UMaAgwKRwYQjvJA1qIfDqF5JJI0QjeyTVWOAei1DTCIsPO9md9eFNWYtirqMwkLBhlbhEnPxUxa/
B7zW7g9p9g2JeALtjQZAT2gpul7xwUiiVOR8uH7uNWkqEqufbbVpumfPO8f1Oq5JA2AfZJAl7RCm
TiKse4g2JlCfSbXP0DgME1FAAxqqIbdKKX+roSFZBqtcX+Xd+v63zpwERAhg/VEQDUL0l8mRRLI0
Qo0G0+9BgUHt32X3EZ2DJOpOZbhEeDWHDUXKB00ZEyhsUty5npfIgAiiAelnJ0agj7ikWPv+atTW
QzmJIPvAKJOxjswISbqW9CP+owhK4GelWzj+s35twgaCs0xAko1nPsQTxrrIuVZ3BM/yFSvLVslj
U1JICxMf0GjhsVq6nue2+aXF/+PszHrjRpIt/IsIcF9eydpLiyVbsuwXou12c993/vr7UReYrmIR
ItTTPY0BGuOoTEZGRkacOGeWDRiJ6oWhP4W1gLe6Nwo/vDSCz79mxut3GXVvHSnJx592zeTsZDUu
7PLxgMkhirajSl5ff+vjx4wpZS/utqqgrUS6NYPTv7+4DROWN1ZtPxk8uaekQm3d/bvwng1k3dKg
PXy8vKVoRceN5xLYgYnS89qa1shKVVLBeUh0ih/lWTIPnWDroBgh0DXfGmElwVqs7TGBPbGoTUN7
73nwxfK6sktBT4BTk4HImKeeV5N3yL8oO5gD7Z/qtrD109STkOxvEeRJrf2tckaDp+82jVc+7eQt
sysFVnM4IgBzMuVkzD6t5LUDshTUh3HkreH9knO0Xw3Tzro1bqal+HBpafZNYyGP4drAUuz+rMXS
nt5Cktls4ojqmLDySReXpUpM0yOkC+ny7JN6re8VELcbDzSfyKDCnSp7dqVnjiSu1YbfgU43W/g+
ogH+hJbmLAREeTt6RREYE/okCI8MAozGUc9+j5tW+BGhROPnm+ilEez61yBN+jQOPBDAYZqj0n8b
9L0crQkiLUUlk9ldXaeWRFCeY7OKyCpTIaF4nHQJTc+XUnpWza2v/8yF5GhkXxQve1WU7x8fo8UP
fGF09nqL6C3ofYrRlpgr9H9ALm7q7E/DnAj9y5WbcfqAN5vOhUjDlRufyvH1mRUFRU+DBmNikMhO
HIMgFOJijfNj0Y0urMxORzMGsdiOOQU56TQkdOLoBrVMwXeRHQxrgImldxe8MNxr8GxBgzkvS3cK
ZIBc3ZTB3mpx82v0bMWFdAfZjWfvNV5BGC0uja3jjPDihmT7egNHqQjjNKwo64c/zJogrv6qqu+y
sAZqWfpQOhkZwJlpFvomQTaCWGmTwXjozW/B+GDWf3/e6yaE7Xs+bKrzSfjSaN2a6QjjAS5mWyt+
9JBAWOlroXp2p/31sa0pRM2djjmbabsYxbkZiS+ULgxDxtyYCN2Ocmln8td4pAfzVFG+XovMS+U1
oKP/szbnRKUfEsvgp42HtDKPSnYvZjBLhT9K4Silf/mQarlOqRHZ/Pgcxv4mLyU4fsZTH5dbtCzs
ETmhqnPE6mj6r0aP1qL16HZPyHG0riPAdt9T5A7OUXGSxOM0BjxWJ3gnjnCdmy0H95kRYdhB7FRg
ciS9g8S6GWwheTa8wJaHzcc7u3AFX611VrOE+tkNIL8wHirZf+7qPYqDDpB4JqnOjPx0x1paazkt
+aXJSZsYSoBWzFt6HdmjEtE1fUiM0AlT8d4U8uPHi1o6Ygg3MDDHqaaQMi364pq33KYZoKk0HqJM
Ve02li3HUCACEBMqSrnnGSuXnjK9Bm7806LxitIARJ/znqEh+lHS1K7xcP+m2RuwLkAxX6cK/9vP
+1/h5ldGcfaNf3o2LWlnquur/LXXY6d9+XjpCyOfzMswM8VjjMYzvN7Xa/ehpVY6mZ+i9lsFFSRj
k+jnyD/ozVEcj20fOd1DXcH0fRIBu40+75YduTssifUafcf8M0wcWIQH+KG4COl5zD7DKFspuaSB
Vkz4lbgKa0cYnMKVBc8d+NrIje4CYx26nwvIQ6KsI5T3yjDYsr4N+z+S1x0EJbSZR1y5Am/Kpe82
4eRlDJXbAke63uPQTX1aaC7ytv23TvsiTBIhJYVK09wpY2iTrPS2z3zHVssUw/FrJ0mL7TQ7fcoT
45N55PtvMUQSLiYVAH3MkiBXCKWorvgtDN2CvA3us3flJkCZq+Dm+cmdm5q5Vj50TdREaGSGor+v
yCQrSdp/7L7zVObdBMjbqXrBgMpchH6wcr/TexQllepe9s2NjpwoA3hODExc0F//gzELngmOizJR
ulx/RstsWqHOMVZW/muvn2q13Alesxeio5k3a+nq9CEuY8T70riJaeaTOWnvkJeLoEQwhC/IwpqQ
PLlG5JQp5AXKygtn8RNZzGoxhcCy5o0DyIMY9DGC6C6phZ9aaAxfRCPxV3q6S+ea65FQB0BiAqNf
75vvB4UWKXl0J46pHSb3YNXpsHs+kmzNiqmlTQNdPpEZQzeCovC1qcoaXQYcUUNUT5LrpD/XxD+W
/O3yz5+9jTotQcehK6I7mgziqOxT7nMzHk45hZwuDncfO9zyaojPjO1ACCLOLluriFstbYhVvajb
cACAjrScdhUkf/MKmVwNetr/2ZmlmKk4eELE+MldHN9FWUVBpHaM6ntBAiG5yU4yS7vP/0CgvBIY
Fx1jmpWFIWma3pwF/DaOk7z2iUVpe6roxvjFdz/5Ox4/m0K8r+9fO+/rvzhKZStkteYRiNLksQwe
K3/7H77TpC2ggtvi9po5uBl5hlsFaJoW0n0ekdXFJ98SNh8bWXS9CyMz1wZ5GQVywVGN0o0b/e1b
8Vcp0iu7EU5dLa5gTN8HlefRx7iwNnN0N0m7rhmmWAeykoalr1V2hBrMj7za65l8N4zmYyx+1Rnl
98hVa9WpquKYW9vRlzeB9zMpn5LmaJiOBQYgfhYzhj6N2u4L7fnjbVm6zxl0JXEDKQqYbbYtQSq5
eqWy92nsWMJPWRe2Wg0mwbAF4YigpBc9fWxw8VBeGJztjNlVaqA3EdGsdDe1lW9C4ArpsFJYW/za
F1ZmR8PwTYOpRazUzZ/US7cCzLzWNy3cxHm34lhLdwDgXiDe8LTANjwrXSv+EAj9QHhuDfe3xVBr
1f/+L1v2r4XpF1ycv9AF9WkWqLZ2ecaEVRJu6DA59NGClYO4GFBAisFeQs0OLfRrQ35SmUElo/Vr
hT9dFJ8jBHDcxglXTscN4cB7QLmwMzvwYhZ0niZwzSTxqW87J23PvNDMrtjnZbsdYseNf/nyS9Ok
zgC7epffG6H3VFOyS4cebftqZYMXveXi98wOAZhHWap1NpgKpR8eOs34mgmVXRTN3qsDbyVsL54A
6nFw3lDUJ6293uWoLV06XBlHzopBN5xKKLC6fOUATMfoJgDRq+N9xMAId9O1kVTJrW7sx+hOM7q3
wleflAC6ErRTsw2qw7vQCOqVXOhmdH36qvCzQRCClB8jqLOTPUa8EfUWkx5N3U44tMnJLd4Egyml
4qxn2UaFwBBugXSiMfzx8RFZ8lzSsKlFwpjFzdsHpUem5uMU28IXYWyPVlYjl9k4TEasdNA/tnTz
ANKZExBKka8njQWzjsLOLJ86dHd4uaz4yZqlWfqCxG8NchZLVlyfmZ99jL36XoCFRgyifuXjLfnk
v/tHV/HaXaAyYBRBiJEVH2OG1n+W5pc+/es/fCM0ORmTgmjk1oaEem+ScMrqbq+q/tmr7iPwBfFY
rURkeek8Q/z+P0vK9Wq0UhA8UW45zyg+IbVLt9jYWu5GgM5FqvS/vW64j/tybyXJlyGUncRIn4w4
++JD5CWN4qH6q2rilyhsd54nIbNu7KPuB8prh0GsLDtW+6Mv1EgumOj0juJaWrd8kJAtpf5GceNm
2JymSZw0AT8/7caXUGMQL9iXw2/J9B1Tc6BCPaMG9QBe6ex7CO9Iykp8XnQ8+kAIP5GQaXPCnwau
6Y4BGg5T4kZ7KTT1Y5slyqtCMfWhFPJ85dpZdD5wucB+aCxa88YCaOk+hM4P54uraqOKjb6rUzil
u7yQDx/74GKuTiuK+jMQOejfZ47e6oOihAK2MvdLK+T0Us0MEbH8K6CHk2gOL9CzbnW33SlJtQL7
WkoULk3PvLL26x4WUym6gysicwytNZy+lddUshc3k0EtGON4Y6OvcO378uiH5HrorGv0nTjJTX2/
rmC/5CFUDBT+eq/jT//+IiMZXZF8JHNJb1OIkwxwfVF5iBoa9yDrV8DCS9tGH1gCNs+kBWiea1tZ
pFSFkQo85OXoq8HckJxVa0PsS5t2aWP69xfrkWsh1f1uWo9Xwbp0j8TcZjUnXdy0KbWayrFwhcyM
mEUiJ1psEZXqHo70nzkS8X7Q7MJV2MDill1Ymn2eweJTaK6JJeUfM01tsf3n42O0uF8XBmZOlheq
G/ke+xWIe8pxdhSIzmoKs7Zfs3yi8Y3QZeCW+0K4Z+z9aJb3Q7uTxXT3HxYDBSKMKiDEb3gkQKPV
NZqk3LPlU5bEdjm8rIq+L36RCxuzdMz1zGiIfZw4FV7aChpjv/4P2cIkC2pxRiDYUWYW2qoGJpJE
8V0RZduyqve18lRE9dbT114JN2QjJHq8dWC8pwo6Yfhn7sWUg4d0V0OIqQLGBX0SOkGIug1kqJZk
N7IXnVv6/o4fl8JGdes3Bc7QJg7Ls9ZGwSYThWRraJ1dmoL+ece8+mkzxzSEvg+Hile+2JZO15/q
GJFlc+UJu7wBjMshLE5DhT7mdbgQvDZp+kYI75B93XiZegi9F5AUhcKEjftaTrCgkwCjuOrlTgDE
oT6HHaoU8hqId+EYqhMliUamAfJbnWWIgSG1opFRZTBKAZq8rRXJjpK9fPp4XBmZ3ZhD6pnv2vB3
A6WtQBm2AeOrtSGu3MwLpx25HkXlbhK5lufTdLHfB6DmEsI8Og5NKgDB3gi4sgKVzscLWrJkydQ7
KEWT34izr+cmWlXqApb4HdtCgN60yXeScda6tUxuIQ+dtLd5DymM/TABfu0nHgjwWmAc446KeLCR
a/VkpC2IRaH6QTEsc9ogXxMpW3KJS5OzMGDlelJrEtWIIUM92h2eY2hxvFDa/Ic9pGvIPDjTzTQW
r1cWlZKXjtLA1+rkzm5b9EiK9oAkoqbF6uffJjzraLfQpoBVdT495QLIKryQ+KwOL0ABNbTLP17M
QnCGB5cEVIfhknfaLJ5JaYu8au3Fd7HPRHgK19VEP7D2Pl74MldWZqFJjPNClNIgJmfa9Q1jV4TN
us9WnqeLVvgq07QKOO95s0ArykJC7Cu+cyXKiuNzUd6bdbGSyU5+OysuAH7818hsKXLsB4kJaeBd
kRndduyir2JXahs/rE07gLN8WwuNuQnHcOUFubw4at0muTuUxbMMOvTRA2gtquyi1Acbsai2WY2u
o9F8/gHE+v61M4sQscDAj96yiWkeHgBZ+EbHKEIPlHsl6C0ECAyBGyb0aahuzk5rVxbqGJRlfKcr
0sFNaoKE+iDH8qEVJAkssX/82NMXNxCUmAqEc8LlzewpVlP6RpnGd3Ui73gYb4Tmnyo2Vtxjqb7H
5JU6DfZCKM7/uI4Oce6PclyxrA6tHlojoLPjeGtE4r0vRfbQuA+d+asLjTevdp16PPl6u4tC5se/
WdJWqPIXM11b+ULQv/pJs5Vrlq+51E/iu77ctjyJImZPucfaJlh5rix+0n/XPtdnl7LWHIa2iu9a
96V31YMENkU3MieFi6FZYyxeKhXATIWSCkDkKR+fhS5YdGq2No/vskGoX5skDo9FJ/lOy6C1AzIu
fTJzs3lOFY8JzzAKNwB8/1I7NXwq2tR6+w/epTNrDMRSpV80OzZ6IsVZOOJd8El9E0TIEHJD3KTR
GoXSe4I5jz+MIYjIUjM/CtTh2r/MUa5HC76OO3eMYaro0Rs2bS2FmTN/KmV3J4bV3lWbfasqjivu
1eifhCZw9DWKn3p/xdmXjtTFb5kP9ChjG8W9jGOFFa86YAl+n22zZCXlXPKqSyuzTA8JWDkbUr6z
GH0XMuhH7VaFOvPHWtd8CWvBO/t/WzuHy2U9mGS08Whk2sC763L/J6+cAXZ42Ie/GrnduJt/3JWw
vnQ2L23OwrqqVEmlmIQLEaH6hC5AgthMkbzQ4FxJ/RbPC3CHCRRA2FXnGXMd6pYniHyttngyqg09
UwLSqJ2k8ChXG1/4KhjbSHLC9uvHR2Op7sSD4V/Ds4QpByQkSUHHvvbuTmhPXbMdFTvrdzBbTg1B
ZuLstohX0rRF57ywOtvZvCljzzcbwkMIdWeLzKgbrb+HFq2g58RIty4xRDlzTq9KUEsY8Zl4zDYe
88lW9yJ0/+UE0OieBHQmNqXZmW9hQSn1iDPfSD99pdxHvHQYCcoFu4/X2LZuEKqEFe5jCB8nRBXM
K7OvBTc5HLxqmtyZarOtZekISubgoY+if7XEowsFqVdsteJnuKZVsLSVCATxloMtABWBWWYVkL97
RlAld27+0Hm03uBdjteMLAWTyQJdS/B6/H0dPrVSSvTKsJK70tD/bjrxW5XDFZDI33LwW32wlpLe
ZItEE9Bbqgw+hoGlOafc0FNpFkKvPxuxQ8tSEKWdT/5bSWdPUfde1a84/ZI9lsYlM4GmmXa4Xp6Z
1HHYd313lhvmR2HxZ0xFEr2NT29v16baX7SvzEMWVqOzcsgnR7+6l1gpSrATNThj4rDQXFsWC93t
S7HrzpDOhV8SJJCe+0j/HqijdYBe+1FUir+bWpTvlDRs73ymfo6WgvTGxz/j5vPyK4htSKxNx4U3
9fWv6NJqaGrB789Jo1CP/Zmmmh1bxd7KzyKN/o+N3cRu3s8An5AQApJM42222WWrRbkXGXzc/kFp
w22kavcAYg5Bqq+8bG5v/QkEBVYBmBqPzps6XZx6fjQYmKrf1FN3L0AxFLx4L9G9+iV8EE7lS/ar
+jU8f3p9GKViS42FCvHN9S7AaFsaZn8ewPsNXeZYZrSVhchOkF3/vCmchskcWu98vpn3DNCoNllS
D+eeuQKrOMW1b+fSfRq9fmxn+iQzL4XpX5pE3A1qWHM5aCPJdGkIm+Esh9+94i1cw17cRs8JzE21
YyK6gftuHj0tWmuJEpnDOSuDnWC8hhLKQHkEyjq9M+N046dk+bnhjPJbp5v7z6/O4j8koFR4eNRf
e78iNmOcBVZ/5rEvO7WXAAeNi37ljC24/TTDTIcMfrVpDPDaSt0j3B3VgBMqUdvqtfhUBuJ9VpWh
zUDKiq2FeMZI/CT+Ctc3EwAzv5DlMR2LymM79RzAeqsj253DdJtmcvIrMALxLuNzHEiixO3He3lz
G00E4zy23+FzsMBOv+yiLeKPBtMfCQTtedzaPixQuGOhrzy2F40YTIOIoEIhip7dRqIiZFIs+8NZ
hOChKjQHI7L82RRzWokFNJorgQRi/iIdpFpUoiYYzk38J4pqGFRCshTHXNmwhdBLUYyuG+NBBMN5
JSmTPbVsCnE4x/pvQ9hpdMXi+ISSpGO2azCSyZFnx5ijNT2zEAUGRjLt68XH0RShdoM6GM80FvZJ
7n1rx+Q0KP8wuOHIsiOVL43eryRhS98K2VbQQYRgEtaZQ/RdKhT8FEIwMgSu+pSi0kGtZMXhl3aR
cGtMEpS8bedH2AJz5GcBpNU5AJlI2OaV8ice8ocmN85dnK58s4VwOLUVRYi/mKrm6XO9j5moliUa
D+OZOasSGb+4QVgiHs3PXyS6Aah2Aj4gSjcfVatgm8xCVRvOgV+pcPZYxAzoqx/biGifSbW8Mve0
FDVMrmT+S4eAFsH1spRa7SwXmYCzlCYHMT8rvvC7Le3SiHZVMe4qLVjJfhb8kVxgqsox7MkqZ2EK
CUHLiFRfPI9avfWlcZtGQKiUV2glEnnbqxu6UysmF6IwJhnsgv8HBZv3qfKLI1A3YSUkISb9wt/V
VrIVejiO/ijFyl4uOCTzYxKTz5MKgqTPjtowGhSx9EY8u5UEOdkQqj+zzPB3uY4SJSKQ8aM4usX+
4+C78AGnNgiw5UkKB8+8/oCDrgVVasjjOeifTCic3PgcSZptuRrPRt9O0sPH9pY289LezGFy3uCq
luIwKC4k2xFuh324dpUtbeSlDXm2piE2Sxd54XOrHY34qWMez5KZy7nP63hl+xZCFSiIqb8DMhuh
6Vmogs7PSJFSgeZ3CPdCBao4abdl564wgC7sGk8oouEEe8PabNfqvqjTQc0Rd+ul0A7c8qkXt2GD
Tlq+1ttcMgVBIiOG4HRJuGdemERRGaTIzp/RL4nq6EVQE2Z+K3kD5eVKVr+0eZempp9ycbAyY5CV
RsJUrD1LkWRzs7jjSkBc8AXwerThoFKYAIozG6gBimId9sNZh+NMUh/V300LHsJgYmwlsV6I8IR2
GgYECpnrcuZ1CSvwNZgXz26u2AIIU3n88/HZuS3v8GQkOYPJmktrwj9eb5hQ+7LUqxKL8fKnLPji
egez/paLx7JDo7Lw4Sw4ReK3j60ufSWGooh9+B0Bd5bq4pNjkvgyV4omMLIYjAdFiQLYDJvPX/to
h9Cm4HvBAjs/S6ESKl5nsDrcwXOLTVjykrfC7cfLWd5E+LfeH6/YmR1ZU+/KQRf4TnkWbgbhn8j9
q9sFjxCmHVvhYVjDVy4EWFou5Ld4xnQrz8zVHgU5AzG9MwiHjScCVk1sITL2oXwqh+HkK2uyPQsH
GIO8GkwkbiRwQNdO4orZ6MdVPp7VXgOMm2UvgQ9gwgVjsctH+ffKdk7v/FmCyPwreFiJRJSvNzOH
cLpvNH01notC7U7KNMzd0zV0UDPpDjkjU/aghtBBl755joJeOShikD7qRqyXTH1b9TlKxnTlxl44
irTeSYKAPauUC2dHUZZGYZDrmmSr8UVyVCt02iL/rNAUSRxW8KD/58udz7xSPk49r2jGc3cSn4a/
XfvjnV3IdCZdYWZq4YrlOTFFtovoWIump4pZR2rlGvvSZa7o2Yx/x0Z07NxYZM6jjqA8yFZO+0K8
tMBG0KimcodY+ey0Cw2hRDcGtk7voQ9PN+3wnKRcBdWI6Mmvj5e49Ia/tDZvY3VlI6tJ2uKrJ+Ot
eIVIMt2hHfRmNk52lNesLe4oNR3+nphC5nN0bl/gwxU7Whr1OZfFAxOEh8LVvw3N7zh+1NwXppru
lWpjjJsiPxfiVu7CuyIh6YMjUHtOoI47BGiQf7wLSweW0qUBlpJ7g+h3/aH9UZ/YWfAjRXlW5fuw
Q+N5fAiTteVPScL1SYWdlIEL7icRFOxcB9czSwUALJFI715U66tBz75AT7n8R5Pq1zBQHZORdv0k
uJ9/Q2KYdh2z2zI0VnNZei8Zm8jQCr5y9auwWtsjvYX4Qdf+lD99zfarZGVHbz/0xGRB7kUpQ6bG
PV1pF0dnEPU+joqSJFNMH4iRNGCRWE7yu0Zm3KI7hrnUbWJtjXLi9qaczE4IkikRoCt9bbazxi41
akKhHn8XlH1tfR2DlXB7e5tM8BRi7TQHTh1jFhTKJma+zMdEhtTvEGyGTrFV69UaRuCX2c79NM7X
wB4JB8ONFLnUeeLZGHElaCrhQIxl+ZCpdH55wfg/pTxYKdDctvPfTaFvRzEZuvObZ9Ywqj1XyXjO
f6dFuk+EZtOo1V1Z9wyx+5uu5UnppQxY+ee+eujq4ikZ73Q1horVa2n3d44ar5G/LjkSDmtyXgDh
8Z/rLxpRTJL8hLtUSn4wc4KAQUNPVD5U3l1NofHT+TDvWo4oKPQJ9jIvmcJ7Y+qhLo5nN4Oh7B8G
FJs1UOHtzXhtYrYg2i+lG6kSm9x9b8dfyuffQwwDMZVDC3LShJiLl9aJrqfF9FYGgb7TFIWj5zev
ghF8dvAIZ6HTSdCkZMmIvHz9YeqGkezIC3iTg27W9w04k2NePiAXrK9kpbcX4rWlKf+5iCWjaRBL
CyzJMAGGUrOzrGDD7NF58PyNa61kLkvn+3Jds7tApXooDS3WQuH0R64dT3G0YZsL+4+vnKVIBcCM
aWXqGkhJzl5F5aAlWm1ObpCGGzfONzntv35wV1Zz2wifPhMDMtRNpo7KnMWuz7WSHIbqgkDI0NF1
Vho79IcUgdNi0/l/p1b5Verzxy7y9qgZVYG1chPcMJGKs18wc3jObuqSznAV1OFO8Ku7KWpannUa
0BaHZkasX+Mg3wXuRo63EZzY4hrkdHGvETZmn4FeSfMXqNtUatfW7IGYP5hgDTLtTqg/O1E/rRJp
A9IIqnC0Qa+dVBPaOK9bKh5691c6PjPztFpAX4ocfEfQDPgLXZfZOejEtK65J8hSNu2hfPnYH29T
IH7/xR8+c/tElStvNPnDa+EUZc+5fz/qzGtuP7ayeJSBpFFiIweiIHC9S7JHuzIPXHLb8oCApiac
u8wOS6fpdh8bWro2eL/yzad5XSC514bEwUASLMcQfZ17wR8fYzf6w2z/qwKlqdt+k3ndI0S2Uj9c
cjTKHBxrIsjUL7q2GgpxG3ViJJ7zqHLC8l6QH1Pw8f9haRdGZnuoofxeJVoonvvWes29Zpsh1gE1
gZObsmNG8rY0jF2SRSsBayku8o4DLkESCbfDLN4HQ0WxviuI9+U33fiiF42tqI/sbBjyXii/f7zI
pZ1kbIv2Cq29W6FqOc4HnBVrVt2/VYJ3FvrqLhHC48dmlrz+0sxsUanl10WBdtAZkiitdZLwHKbU
s18/trLkjAAF3qcouCvnMdizIoWOcymevUMsPciwIQ47BAiETbr31riQFzdueq7SGQX3Pu/JDoWq
F53M9aXJ1I59byuF3y2ul49XtLhviC2IQA/ovs6RJVaTFhWjEeLZDA4DU1qt8mjQaWujlarr0mqg
q4GEh3LRpHh7faBKV/HCsmpJZggSKsRKEhsmhb8+v5pLK7MbqkyVpGj8Tjx3T031RzLehGEvf3pu
hwuCzJp3PZVQ2M9nxzYAvtnGmSieB/k0DPtadNxmHzQrG7YUYHEw+jLM7NEEnTb0IlcS+Pr5MCgi
k6MPKWtQm8rpPcdqB0jQ1l6V00+ePWdh3AFexD8hVp83W9NepsDVC+15HEmZ6z4K7TAt+68ff51b
jg16MjLzTlwbE6vpHHrCbxfLcHDbc5GcC+OtS3dudk7zO1P+IUivZbFxw9PwR/3ShXvYzAOoPuLh
zvwaCCf/kDGYhAibo/5Smk21phm8UMm8/mmz7RaHqrJ6pkjP2V/tMd48j/th90O80358vAVLOdTV
Fkzn8eKzhpGVuqaPnRqmgvG+gyEYdSjD2qbK0UdS9EcXPanKwX9ZjSfvicvtR/5392c3acSnV7oW
02V2DMSj4u61lNKzLUsnrTok4Xc1cKQ3wTcQ9dm5cIZ/y4Qv+Q6qmlKAufB51Km2enfRAbZy2fpT
y/tSvyvHe4//M1o1O/8lfM49O62LQyWcUpPh7dF21zS83gsOHy1jViQ1ja4tldZqzxVz78GpDF9M
V7Ll7qWWdDui02IYdki9CeWtsXP84U92XyXZzhOeg3AfgSAPMzQj3rTcP6pnzXuTii9putHU1K5z
lYm4TTxGjtagaP4SCv9UnWcHsEqscSW/dyA/WsZ01Vw4gu73hlX0XndW0y80B/t8Myo6ol2HiXxm
tFsne/F/JzbyWu5mJF42qR1NYhM6X6E4x2Bk/APMrpARet8Hc9Oiq976myh8zUSn0M/1Y/DUH72T
vFVheLOaLZtm81nKk5R8zXbZFwFx2uFRfTKtpyR8iYSHXtwj6/m1fy0kO4ge2we0nzLZ7hn7A+zq
PlrJBrYby19Jghbqlpw8kE0QMskT5/Dse+aDKVQ9JYczjFlA/oak2uplMR6TIvMcs0/lc5jFie0p
+iPCQN23pGpCp++HtUHzG45CSMck3p/UoFVSc+i7r7+IFLdF03ZBdx5xFzCYjqS131rq3VRWnbGs
z+afwkAdDyBFVsBoaelbRTxaw89Is+ywU7Y9KsfUWGr4XgMn7qItHGOHqdgb+whmiXYBX3O9b5BC
M6fKPnOyZnJG0uEg6ivp6+paZpsqN5lc5JYPrlE4Db5jvGkHgWORPSpnD+lrzwSDu+37g9VsggSq
LZ9qMa3J7BhJj+GjYiCueQi2QbtHG8+VN232d7bzTxQYDeUJ/TOuC1v7dAbH9oM+I9mh2cJldL39
fp61naIn3fmnevyifPl03L3+02cbEig+j8qYP92tR75FuUvkfW2CW8+cqZshSA9WO25RGf3RKHdV
7vFo8tdu2Rvp7HcPY7oGllYeNOTf10s0wzIUkybsQJQMj4IofIEPDD5r/0sWaac0GGHrLwEvE8Yy
GgaDvBHR2HLjfSZbz405fvXb4Tf1u3sfBWM7bqv7tnAPdG2eXS/hozqBpGw8ZheFndVLh3TstrWy
U8yz0TwjfHnwDN3x1ijDbxNINhYkGGOTiHbdgEhyEQ7d2Ey7MwLEYCDDzaQ+7VZbl57Hx9/w/WFy
HTKvTc08BBpZtSi9siN30J9LL2VoF8xKpj/BCvKiaMEmTgVw39CRK8N928VvbZRv0ufa/xNXtQ3b
zKE1RbtR/urKk5Kojqz1ezk5rPzK21yKXzkhDEhyaIxqs4/seq2ZVf7Ynb04MHaD0O7SVKo2iafD
EC/U4V0muA9gxon5kbqFirrY1GobboRqQOENkTVnrASVg9c0uwJACTS6dX/neynkE32aboPCtImS
CXWWUefJWOu7Slbr54+XcUOT+u6r5NKg6QnPcEZc+yqDDzByWFV3ziB9NGRIHxt4QoVMO6pju6+0
o2nu++EvVXAs/76wwp1p2anU7UxpOOZkMl30l1ysibVMRmceALqGJh5NEGYK55zw4PekaWtRLDTd
59Ta19mThHhoUyUHYKlFe/bHevfxRix8TkwyBzq1JklZZw/LvmDe2IpETEalM4Yn6CM3H1tYXBRU
vJYOoI23xazWkNdGJ9Qx6PeUBACxiFp+MOTYqdp9TM+5OWXDCi57Oic3u3hhcOahjEimWpZhEDkG
JbBNRgi0/aBt27UTu3C3o2VMTXmiaaArN8dil5bQd3HP5knGIczCAznWvfbgiQ/V7/K1jd2dJ60E
iSmO367tX4uzF6Abm24yelgMwkPlZL/Bmx9Rqv/4iy0aIWUBYPvet575ROOpkalnUocGGrI1w0/L
FXZB8qz47bFJfrZrjYBFB7kwN3OQVE3GPPNZU3zs7kXdMR+roxDa6alacYyFWA415b/rmjnGIKtD
EQ0YasMXOUvIRv82hDtIulbO1MJrC7+4MDR7bTVVrCeGSYxU3hDC+eP+SBzlH5X5TrtaaW4su+CF
qWnNF3l2LI81M+SYCr+UXxTRFrbNLtnou/LEBWKsHOW1DZzdUCN119zoMTY4yTNj/N0jLBIf+97C
C/J672aZTKjQWzDKae8e/S9tjXZD+73Z+Cdx1xwBtDXfV+xNJ+bmRF1s4OwiiHytrDJyiXO9Yzig
eEn2yl68823hqIEoXqN6uK0TXa1u3rdLi97KVGPo6DEc2uah6vHFNZDA0t126X5z8ELQNrUViJzf
JraLwEkOqW+n42Y8y6mDX/i2fxb25k60N0a79X+unLLFJeJz9HIAgjMEfO2RQh+kqeASfplGOMUV
kb6X7HRtkHDZTy7MzHzRCpMkEAQOs3celU32p842PZWGdtd2O8v3nKEg8vtb+K2clRRobYEzDzUE
WQrD6cpUo60Z7n1tb47D2jFYPGpUlOmGQTTFEPT1LuZJgy5dK/NcSI/qPrxTzlls6074WCJ93djZ
Md6KiH08qeXnH6y46DQzhogpyfV8ZqyGXQWVJwUXpRrSyuOhebO0bGukZzPqYH1l6ij/AWea06nu
Snx5x5zPD+NEYMOE4zRdMn+jxmNd5bWrcb0V/pMa7yv9uxG3/0fade3IjWvbLxIgKutVUsWOqg4O
L0LbblM556+/i33PPa5iE0XYd8YwZtBAb5Hc3NxxrZ1R3q7qg6kDdJb+AFi9kQINS7sjSRIY9Gbo
dlP7vLCPc7+p7pYa+78HibVZvw26GtFzyHpDOSsRJdUIiNgcgyfJqZ5+K+v3ZXqVWCKRXv2R4fJN
YqmWxD36bmbwjpjWHth62/wmvgcP9R5wU6H1BDYGfXddplAkczaB/oU2ER43SFVKm9YEy1rmt067
n6udYYfXRYicCTTh/1cE+4SzB8rWR60ZMIF1E70Y/rrvPfd+PsYyV0zkQ5xL4YyOCVApBB/ZDJP3
ZLuZZ6XKbs3R8GLtWvXQ9XspGNgnvlJEELgeOkIH5PzBaM65Ylo9FSVQJeYbgGVsqj3doLwAHvU7
8+j67X48zkf7Mfmxbq0dfdAP1zdVZB3OZXPWwS5Kx1zXEjNluxHVE0znHa2X6yI+D96z9aHqzzqI
NADrcDIKJICI0UFGG6Dfeu8ckl2/z3a2X++Mk7Itto6kJMDcL/7ynwvk/MBCzYy5ryFw8mewjl5f
jnDHzlbD+X6dXkx22hfYsWLCiHvzQOYfsTLe4wQld+oTdeCHYpyJ4jR+But8NI9Yh/K0bU71c7eh
b8BYOoyec1j3ybEJsqN1aA7zLt9rX9N7+xuoVW+6R4lrKLzbaKsBrArgTTGtd3nxtDQywGqMFZtA
977PQTxD6lKyq8JXGPM1aPhyIErly9cO+hFrnZ2Zu01e+ifj6GwAOL1Pbtt7sCWO2+uHKGj8gk6e
ieOeXj21sqoqa0w5/u727lOPm6dvkw25qffT4/Q1vs/fnpD/lTz4Qt05k8oZ/6xc88RymWICrn/a
oF3SL5rnbJAk8SRiPqKKM0tZqHM5VBbEjM5eaZ/G9QFUz4ssMy9KM53vId+oBqB3zPfYFcQ0+6II
QEh5sBrPKwOwbQTk2D0Z3goAxUdz0/h6OB7J0fn/7Sfv2yy0ArTa0GA/ra/qvItj4mXtDBhbiTsh
vAEfEK4YgEDDCdvwsw3FtKjqVl0/3zTrjrGHKcEiG0gV2qwzEZwXWtgA4I2Q4L+ZwYMWd/cEWynR
eWZnP5nFMxGczldJPaaLg1UU4dR45TcTxPLlXTme0DX3bqmYGmUk2deFaqxefU0op/KWTS2S91gX
sudgQ/ux3i5vzq7dAwVva9+pP+HwWj/T/VH/hnBCqT0ZRIOgHYzddAa/y84OXeaXZ2f0w5y5XYsP
WB46sDJ2vvXLqL1uQjLHw+T72yADKL+uLciIXUpcunZUkxr7DEgIR9klyabrJS8c04bPuwpVJLaN
S8bTCBdUsYzWhPlyMNFhvRb0qXkE1rAnreEL0wK4xf+VxJ2fGjVTF3W4YtnrdAQa7lY71PtoX/vA
Kfknowzny8Z8LAMx5h6aqFtj1RoGGBQteNBHb608/et0v35xqWfd2sfplzX40c8qQKRbUlm4wryC
T3t6Jp275DSKS0OxoamggQaJS/XbRcrvQN8zzUOW0XlqfnWltJgjDFQA1vPfNXP3PmlrrRnR8oM+
dVQ2XXqr6oHeHdKHWQexaN56zhKW7oHmX2LrhwsaZjfbRtMh6X9mtPxCy5d0Hu/7Rd8vsiEidrLX
9oMzFw3AtyqjZqfRfjE0BThJm9X2tJ9lEtIc/OL/FKmebwWnalUCTO6VjFC1aKM3AcGr3PgHlOHx
XKLS45X727oIkmf3cN1GiU3EnzPgcykkMtJ1jbDStDnkj+1CMUr3xWq3dHxuya8m/z4SuFxO2Et7
DcS+8ZlozlYMiotBqRTHr4bRnRV2PtDc/XozBY7XBPOx9TSJ5RC+M2cC2SNx9pT1rqkm0aTON9Sp
SNAoM6YSI0WXpG6EHsiZFM4DTzSSL1o6YVnpvtU8gtjCzY6GNNJl23NFR/lCoblUWUYHZmqBHHHQ
xm+F+jAQcEVHnl5brCxfKQ/6ImPEZKp/TSxnqODzGOqSY3nATcp89z7aOvul95ov1xVT9JBgJhv0
KCiqWBgsuTyrImrjNO/X+aZaEt+ad2MNr1EGAyMUgnEVDO8B4QqSLoXMCqlAIqojcteObk38pg81
UzYcIxPCWbm4ApyKGWkIcfVXOjieah368nR9t0SabZ4thLNXaW2MtNMgw4meovSHAqK36wJEBvFc
AHccUzthToJAAPqrnMUfwL1Tb6zmgEGRucKwmuRBEq4HuSsMOKIIjqHFy4NJ644MpIK4+qD4MmgI
4YGc/XLuQObYTLNqwC/P9igJflUkEcjHxDZ/Q9iw0P99PHcYLBs5zw1+v3ZXeOH8MIOeyGvC9I2E
9Ln3f+N/ttdPR2hKz0Xyx+M4ztTbBBFk8gIcIDTmRcfebvyhMAOnA0JU9w64s3J5qpsWLYIq0FXb
wVvoN8l3sK3jlo4xFLZwJPlczHpfnlsbUaNPbQMXKk8K2x9NvX5znCQ+ptqS042Rm9biJZOKpjKS
q8VTFNcG0CtSQuZD1trufsScch4oRqNmgGUrnKNplvNtb7oDRZtYLevjF30vmynFacHWfJqBclIn
V/qJqXWHMeFyKJSfVdPkO426i19GZnxjr7psGEQolFkbsEphyIkveM7arCZAfEdENb5o05vbHZra
QNzzqzaerp+HQNPZHDkiAECmoe2C/fzswRvBzZJPOSRls24ERhNb+1RrKx+BgSvResGigN0F1HQA
3iL25U+e6rUyGCq6asH9ojYZ5jnXW5ByRcrdYhXP15cleILQ7IpmEqRK2BgDp+2L2xpRZ0RovB/V
L8i8otXKvWcjeXp1r6ZrACCN8LpEwZuOEStQATLUCd3lgbFHVIow3k5UTDK4dFusmRs4ILc7DICA
68BvsvsHcWwjkVDG2Cwf28elU1ZTie5hF5CZOookSm/sMtV5p3Yre54EB4e5JDbLomOE/RPqauIU
4FSbcnJjVBHAg1s/nlc/wyS7ZazPbS8rOYnOjgBIDw0jGBXCnP6lSjZ1bFs9GtqBpbRuk2Xfd60b
JKmycah97Ozya2OR97/fTQbwgp1EXzkAQi9FjjZV1ahw1Jvst17ov4u+Ad3ET7Ae//4HOTgyNJ0Q
zMLzud4+aW0w2g7kpsxeSiPzMajeE6/rGsnjKLjVMB2IfAEMTFg35OV6iNaYZdaPAFqs4q+2W2+n
1QwAfypRQlEBHtPDGK8FZoOOqJQ7qqrLOgsNSeRGU+o1NM2iDwpEYVsyk3njuKO9Wea+e3fcVAFM
7kgPo+nIUB8F2skoghkYFvilPoErDFo20wS1whsH7al9Nm5zp946lN71rraJs1/XT1AU8V+I4ywL
MeLKAH0FubFT1a9RlKztJjDmHzChbp7tLDxAlkH9ubS2MYhI/97JgnTg/KPFEb2NBhcQzQuJmhJ4
rDcVqTw7wpO3RrvJddAufVfXu1w1fuVKLRmCFVxIvNfAumFzNyDk4YSCALzrsPvkpijjZzDqll/K
UT8o6nNl5lvdqiVdp6IDNdHXCAALCDT5+++QMo7cEQ27AHYKyhTN5VF9mzTZtugoCFXNSJLAFy0P
jiumfBnJkMqj2GrZqqmVVWg3NPZXFZVQtAPS5m6kQI5ub1M0sFxXIeH6QKOCsTAAsaMKe3k5+2UZ
rAo155tqHTwGfOzemnmyL9CVXWgycC7Bs4SJnP8K45Pd1jrNTmN32s0wYvZnJA0GmhDUFkkSP/aj
jE+RszsOAH0wf42EIqZL2dQ4pymr3ueAXi31sDV6P04fbGSHpvn1+v5x5/UhBKgmeIkwL8gO7HL/
ULnV7cho9dCZ3mw3XKfOo8ltFh0AKjVWanBdGnda/5EGJwIGBsBEH6WSMwdJ7dpmtLVZD7M1Ubwp
TTbakHcbI7GDGgX0tR8lKQjuxP5XIOan8QdUimhnv1yeO88tqJKJHqKtLh3CFo36ZX6kgBK8vjAu
gPqPHFhOJC9Z+My2+WxhOhju8gpmPWxTffBZacvTKRl216WIV/NHCqfsdTKZaTJqehijemp2OwYm
OdPGA/fzdUEi1cOMJmIL8BOZn7Yt74omTV1dDw1F9Qs0lyeV6QE747oU8XL+SNEuN42ijxOPHJYD
GOntlN1jhMSzSOtJZ3tly+GUXIkxdFkZEATtw9DGKW5eHVtiaEUaAIRPdlOBb4BFXS5mXdbE7HVc
pA4txMjrJuNDZuQyrD7RdcXTjIQ1CnaYeeT0uXKHiXXPGeHgPjn0wVSr8eQCnL/Wxieq6MAh0ub5
cP2YRJcWU/Tws5D+xwvCrUxv6iEdMX0Xlm27cdr3SDmtKGZgciwABdH2ujCRTpwLYx9zdpGcaO7y
tFagE9pdnXwz6kPc+pEpAeMQLckBtZ+NdnAYV55SSBkBnmRViRECAOfVnDcrJkq0WwB/7HtNhlcl
ksVm6xCi2+B25Y9Mz5sEJFeTEcbPyfjdwgtI9V9FP27SWrJ3AhWE6jHAbhS1Eeyya3C2d5pBF8OZ
Uyuk0doe0OSL6ZIcTODXT0iwHmblEH2htQimjru1beuQdgBYdUhLwM04oxmOpPVRAwZ4GnJhZkK/
XhcoUAmMRIMMFwCVaPLih5HM1cisLC3ssMbtCxTQ//l2Y95g5hwzYYsMzkAoDXVzVIWAQqfxT1Sf
TV1VdZC29GZc+MjzgfZpNvN58GdtdX4AwDLWJa+H4FZjzhNQFXgUWQsiZ9eHIdEXY8UrpTR3OiAx
Vgz1lYe0dO6rCM1ztJUoisAegp8JcO2IRDEtyw8YNwWmo4rO1MMIOEFW9VbEs7/OsqSicCfPpHBv
Yqn3a9NUsBtox9NHtFPCwZ4qlNr+4bW6WA63fak6Z2YK6IiQGCsaiUn1Zk1IAdpRIx2MEym/jaNC
Fgk2HqW0yyvW6FNcDSkFZm8/74w1VJbksaEjxgRyMAzcuzoG+CqvAS9O64w3i/mgT4FC/TjerwXQ
/ppGl/i/bG1nGUDmeGg2SCOAy4QWP2A/X35QqRWtGtWRHq4uYrTo95JrfnIPyJg1CuuuAK/LRPd/
fx8RUCCqQAoPUyjcuc5NpWVWUZthDvgbG0SSY/ZULO8xSpbXBQnUFKP7DIIcrgb6ubi1deViqz34
KsJFuXfQNQoMSEsSjQl09EIEZzLTdalRkOitMF7XZOeU1iFTsxEzz7npwdpUkhUJLDTYdhxAtNkm
MoQ8NiMdpzjVHEA+a1VCb9ylLjy9jCqJhRbt2weyNOtwYoQRlzrhLOD16sfMDGmfwpsHckCbAENY
Fj4L7oKOGgiUDvcB5pIT01lw4hcwQYSxsUltDF+iY3sFrc5gvKighb6uCwI9hzD414ia4fnwSgcQ
vQEIwa0ZIprdVbT3J4C4tz/K5aXL460Kap3s9R8kAhoBDQIAJ0Tvw+UugvmdjkYFiQvVXvQ4zo5D
ob90bW+jORwM0naexIdxUZRgBdJrcF244EXQQa4MOAO8s5ahcnpZLhmNkrQyQ8vYmtGbHii+Ouyn
4ZjKZqlENwBDY8jJ4yhB+c4ts4GbFKlKj9us6F6hfZ+H2Mujzs/c8PqShOqCthjMiSEABODj5X5a
7jQjxRmZIQarNr363utvdnvqAU4zyWq1IlGwGajC6LoNAgPOcLgdgLVgoqwQPVp3K/Vm33IlB8Rn
65jhZeSt/5XBnVDv2GlOstIKnXHZplPzQi1ABbTvVVn4dR+DYHzedTR6TBOZyRedGCqoSIGzlC7C
6MuNHMp5opW7WmFhgZNk1e1AmyLf7N0HhyS/rx8aX+n6WOa5ME49epq0a5kuVmhpUZXsUElR1Q0I
mOtbeyTuT7JOFiAjE+vRzcbjiKGoO6Ubsu/LqDjbmDhIykTQcep3meZ+uf5twn0wTOB4uvgb7vXl
PqTxRJCPya0waqqfS/9dowAIoMX3IpJy9bJfxb2ySMAA5hYoeQwMm9PdNGqa/30mQBDnAT1TIUFU
2vu+V/yVeHHZeEPVvfdzsdXI2/VVip4M0Jgiw42qEqAKuVUaSblYAHWyQsyu7/JJ8lSI9vD8t3PO
vBmZCrFy/HZgTgA3JfPzdZe/XF8Buwn85iHfqRLcRPCPWlz03TtrtzhA0Q2d6p5igHvWjv8SfWNr
cNkRnsJafprBMPM+L9XKDqPipsJawNd+fRGijQJaEsDHGJIpHtVLZUuWmdqkaeywjRmW0UL3INiQ
AsyItgovjQN9NjHyZ7Ofn0VwixVVWbfMFhJVuxiDXU9y1mVmHfjTOBfBqfICIgNnHiFCVejOdtCF
5CabyAFmRbrRGuq3s3pI2skHhujfp3sA08TCYBCP4RJx/sKUR0hcMLtVRZs2dQPS2R7IfLVhlNhm
0eN5JohP07r5qGTjoMFmYea5HIEZcasQJOSU1lML4rm6JMkoPDXgXyM1DPMAxpLLUxv0dnFI7Vph
XZseune31InQHCxDfZaI4evYpF/1KV0hJm5t56HoyLQHQddP8HRLfC2RyQHqI5rwEVYBUoszOQq4
Cxskn+2wt6lX9Kk/tTJsH9F1wvgxOmWRgQGVDGd3lhUTk+1KYROU2temDixGYaGlXi/l/RFIgrrh
ygLcHYfDt68u9RyjVqdYoa2+TvC31/YG0DTg15S49gKf40IOpwRRP69DkWJFOeBhnBPG+LzBLgJb
Cxd7kOQLBJrwRxbajDkPwJ2GaCqZwqm97mkYtXJS3zH2f23xGOgHohXkCVAJ5Ba0LvHoqimeBhgK
I6j0sga05dr6pF06r9VsWc+4QOuAqwZYWCDywrXhU+huT5zI0ZB4afqf6OHyS/J0fUHCXTsTwC0o
pQDSigwISMi3LL/vdAyY0sN1GUJtA8g/sMWRHkOd79IUZEVPu3op7dDsD8T8jaaMpA47tC9cF8M+
lTPi2Ks/Yjgjbow6UdoBS8mtJNqYLfAIgbcxemVFEr/rlrehGsxDY1XuU5zXEnPHV22ZT2ggagaD
CzpCMGvFqR/4j+MIc1xOaKJdQhuXfTkC0fsFEacHIL59HD9pxdtgnkZjkFwyvn32k2jONGmN0qyJ
DdE6ZBK9P7btuiNxFtiwUj9LoCXTaN5Q3diXbv7QRbnEDRCvXUMjBdEAGINuycsDnjIQQzVjhgZd
ABINMz2CN+qIJAhgam4xW3qjWfFNWtfAanOqU5V9vX7uojuCR4ZhNWOiCGCYl9Kb3MjGCq9NqI0d
wF1zLfMTVZW5u4L3E6VAF60wUGFkKpipO/NC1rXKq6JpnRCeoTe334D1tJ2MUwpcninZTsPv64sS
xRgoLACDDj4iG6DgLqaJASlljlQHuCHBPD9lTlBVAHDc12q0B9Fs0FttsDrPyji/1I3XujGQtWSF
FZH5RjgHxkvQ3bC9vVxz3Q3Q1r5wwzvabyN1P7a+owS5rB1HJAZwVijII6WA/hjOF87QPGbTBSl6
ZbI2kzvu0SuzGeimtqwD1SRWQmSMMImCoB4SLfT1Xq7JHhpQvU6GFeZzDRCYEvXIvNPNQ6HV1lYD
R5fkdooMLHIINkpT6PBD2fBS3rIoVMkSHYGpi+Ee1ax1Dzl9oKalMlou4coYeiny12hL43kVHGA9
mu6IlS1jj5YmGxABU0W8ht7GiSV5B/mxog+bY54J46682YO0t4NHG4KuEPAK05Jb+9qsgFqngIYp
ADrj6I2N0QU6TaoNmYuNqaUYJ+m15yqqVKAYVMt20mPNnyKbPKI/tNnMeaMfERWVe2VJMSifyDA2
RJaCbQ0qmwD1sHiKkBgFW7UFWnnYVMsLKMAP2C3JOyAWAccKjJ5wFPhCUBY35eIgVg6T3HqvSfN9
URfZTJfovrAuCIb4y2hzuPui0ayb+97E3puTn0dk5wzDzexEPiUtQHniv5sl+Dhq5LRZkIICGsI9
ToPzrEgA7GWFazGRO1NnGHeLO+0MMCv+yOd5DK+bPpEeI2xF9yl0GM0r3PLcYems0YVzGgNmyFzQ
oddVXgdwRLfcXpckOizcFwD9Y2Fw6TglLhQ0rk4Vc4NHO9kuLq6lZTUypBDheuDU60CVRejAvxx1
hykJq2YuVjntMq0C/iFg+mpEYblskka4oDNR7BE7e6QcM0nIbKEMiYbiMUhA4ug5hSWbvhCZNDij
AAQ3NQslD87V0Vi7BQWdVuhGteYpVt95sb2OANaKZCGRTBR3QtOUj6iqMqe+snZTYTnekGAqLZ9X
iR8sSl2CKwxt/qhhoRGb57yMMC+YWUaK4Kt8TMffit0HVr7L521iZ8AbzDZu8khlMBlC1UD+HvV2
+K06H70uBDh0bgqhZl0di8F4bJ3q0YgB92l1p3/QdXgTDAqAdQpzqhE30bSMOXI1qpHf6zFKgupf
Tld/GApExwxogBG78hXbPqdW6xazHY5Nf5jcdptG9LWO1VtQR/y4vhqRCTwTxXvb+eRkzepAVGZ0
R9N6T/Qv2tBsWf+1lENHdEiMDAR/GOwZj6UNP2FEksaxw6naUMAcF8A23uSyhnyZFE7TV6JiJh2O
Z0g0r15P9Rwgf11X2+v7JpKCxk4wyCJWRo6T/fzMQGCNpCYFLJ42FLdJctSo7i1z4yvozfprSShK
weIhSGZRHyeJOqujEBYP1WBj8BF0fQV9zMbpi8Jz3EYW/Av0AR4k8oPI4kED+WxT5FJ90dvYDecu
2ZWrCw8Ep+kvSuXP2fBe6FEu8YAEptbEIDq0XUcKHGSDlztZopuvGebKDU0rf2+SAuhMsyJjBhGE
tGhPhT+IFQHVz+GUoitas5im3g3bwddyYOxCMwBZuTZe/b2qN9dPTGBrTfzDUAuBUgTf5XJFBYFX
4SSDG5J0rT011ajXWclzbZi764JEh4VEmoG4gpXL+fcjcuNmjfXWDVPy3pVHt1W2FoTllebb+pfr
soSLAtwnEwaMKZ42GS55jVGNxQ3pcEKTW0nuMhkAuuBOsTjtvyLYcs/uVJbGCTghRuyba/golGwp
UJBVWgbJFEsulWjnEAyx+AV5VbjYl6K0OSmaqcFqRvvHmOrH6qXFhPLK5ptkBTWR6qFPBfVlgjLS
pwn3vK0sd0Q1KxwTMEz6cbO5T49OD+BlVJSun5EofwBU/z+yuJhsyZyWLq2KHcz94rj+QAene0oO
yehtFCBzySCGRAf2Rxzw8S93caJLVSmAzg9toJt0N1pzO3+x1F/XFyXeP4aeiyYU1Ku1SyEYZ1A6
ZzHccJq+d8krMV4KN5i6wXPpg2ZkwSwjLhDqBvDF/k8gZ5BGczIdqq0uOsKo51hAFSNfs/WxUm/H
ppMYP9GtsoDlwMwfHpIPMJkzla9GlSwok7moxIfd9DxWj1PT+9c3UHRKcM3ZpQUyJyoIlxu4WvPS
FYDeDIGd5pMyNKs5iIzfUv520VpsjLLAmwVO5qfyUonJqZ50UPQo7rMAzaT1yW3V4q7Uyt0/rAhD
Bwg1UC5DvexyReBubMvViKB3+isGubwqOSG3Ev9D5YUZCNQQEH+jwMg9GrXRV5OrtlHYRkFm+oPr
Ffbz9ZXwkFnM1YMMENKxnko2anS5lKLoDcxOqhFGlc10i93tDg7pO781ytQH8nN5S/L0i6Y57Qa5
tNWfAB17LCu73A0FUR7ShYyBscbrroh1daOPGXqzdHW502LAx/SYyd5c/2Dm3XK54Y9GDiSzwFqO
LsbL722A1Dj3thuF/areRS19LJXbMnrKx3FnojS1uN+uyxNdRtY48n/yOIsWpTGtRuAnh2ixd4Ex
jTJ1R9+ojBRFFLWcr4v3TVUF+0XMKApjU/vlRgQMQ2kRtMicoLUF6PgEoUu0TbvMaw1ZXkB0cdCA
xop7yL5+ujjOmmdLhtmtMJnegK/mKf0Pp5blOkRWAODOEIOYAlkVTtFsoDvrSZ9GYbHYgMVWpmxH
Mv1b3xgAFFUsGbiY4Nww9sSmWUBoAvoP9jlnho1Mmhv1MYyOaZ605HczjOyWWiAuK2WcxIIHAtEY
69GAOmK+nHuF3HpFV3CdK2EG0kOjAvxksfhkvF1GNozsG1nkr5XsVRecGXKeQD90WRyIp/1yfVHp
5Ete2+weLOgO82KFejKlFMnAtDzjJkPaGsu7lNG0ypwqi6GE6aTtRgyXRKW2dbPN9Rv2WQprFUTS
mLGWgx6K2z5KGgy411AMDfeLxoang2RUM/56gOFSyidbGhEXnTxRaJWTHxlVEMv4yT4rOJOAsq+J
UXWQzXAaF6msLXEqozAHtKH+NZriQOnvivHxX7brjxim+GeKPUxqEelJhXtUKu1N4hrrkUTlvipd
GbTw5yt0uSDO1CZzZyQDCPhCG2g9XRAH5s7dzX85k4kHCJUmlGGRr9FtNGtz21YkHRyQUXPZiFYR
Ob6qbm10VKWAbsx0ibcj8E/ZvDVkEdbqhOTQ5ea1+twXpK6hBf22GB7UZfRN43aZCl/Jt1b2mGvP
dFK2uVtJukME7yyTbDEEeZN1eHLHhsil7moTm1l1P0j60upeaYN9odjW1k7TT2u87Rp02CXOQ/RY
tltV2YA9w50f1Dj7akTOc1vIptU+my18ETZD1dEfiUE8zoKAEcjUE+T4MdT1vQQQe2L5Y3XE4zO/
aEPs0+C63rJfd/lwozEGCQRMj2FeBDf9cuuRXGx7eNgRII9gFNtRiYO0qg2JrykwJsxNZ2weCOZB
XXkpZVJUCrD+Dtu8wFxlG7iEXiObKhTsHMZQ8LbAtzPhl3E7V9lJNikKDP7azFu38/PxFYPMzBGs
l2BZfhb2r+t7J/AOwO6A/DaadYHWj7bdy2WBRcnoy75VQrvq5nbTKAQ4BQpGZYCfsvbzD2tsU83D
vEfxrKAwNfgN2nd7TIv37t83MjAFdm084aA3Rwf25aeY3dgoTmkqISlMFOeb5m02RtnAIQ9iyawC
EEjwICA0Rt30U2S3jLO7VDoW7OSephUHwwZjEjwhfXF8t9/mJaDg7hw9e8DIwnZQMK/1982D+ATW
yYu2LqDu86GRWdoWRWFXCSftmLZfwLjmdD74O64frUhhz6Vw21m3S2ZGrq2ESv21cx51sKvWq0TG
Z58ZK2GZIDgoqFjxl2JQ+pa0NKMnpE6SfLezp5e0Cpan6u9HHpGcYZAtDPwBSXhOTVfAFUwrKegp
pTs0DwdZfeeuqT9k3/5+087lcG+G3VlD11s5PcUpGt+W5tiw2b1a8loI3r+L1XAmO1mbjpoWti1N
VxRHjtW4j0zLK2NA0ciOSKjwtubichtoerZUTg+auakH4nT0tFbfcn0D4M2UOHtdIY+mcYjrPEjb
RzNvvDnstOYwzI2s/+4Dnooz0Bi0+fMF3OFZIHysadfT02tieehE0D1rCopwuElsL878OkHqyG8j
/9YvGsnrKNppvMosPwBg9U+oAY2WM4K6kZ4Y396ySbv/UBzOi+QmiG4b8O8R6iAtitCXC9xXYD8A
kEGnp7x9qOuNM+ziSaKbAjcQoN1/RHDv3KSYWhWtBj2xJKKit56l39t5vJOO/YpeISDIoOvYZu1K
vC/jAnDajpM2PvWPS3Lskve5venrxk/o29A+RGoiaw5ijjivIGcC+TinXEEH3ap9fCotyxvX90ZJ
wSGIBUYMDOG2IrGnAYo9Tzvv+nUX2S82n2shFY8E+odXd+bysrormOUhOGvrbeaYcJO+TCgjLwZq
enfOIIMnEx3huTxOS6q+wLtpd/HJHYC4soRrFnkMqVY2yPExbcnvKFwiZJHwquM/uKCkAdTE3JVT
fNKyvbl8qbub2Po5OZXX2rdoOYMrXNE7DaSU5Yms3+fyqVO2TTHukuYf7sX5h3ArtpNYxQCLFp/a
8San3zvtNZ4l6iO6eozq3UKuCQ8qzy6au+m8xpoen2roSR9pvgogyn6UVatEuoKamAO4DMyPYFz4
0j2ZB01PXYsm4OAKSPV9rptXUuzTU2/3b5nzfF0xRYpyLoy7605stNnUOzHcd6BMzsZNRh7j1tO6
fvP/E8S/DgVB51Fnx6ckyYJ6eSd56RsdQeJEk0ji9w8TaHi/2ZQBEj7gnuKf1h63WY/SKWzKjZuq
244EdQP0Jj2I140bSZ7YTwEZL457YwcCwNBkySYwSxjw73ytDEj8Y7V/UuukWSRwll9LsjUTSScM
/+CgZ0hXgRmD4RxkLUEWcKklWm0mphnpari2zTZXQFhpONOpnZXCB1DRoU/U39cPUCQQ0RZyRKxa
i9GqS4EFadvRygqCzllQrpXWPldf7R6vnZn4YyKj/RNJQ7CFJBvqVRjp4A5Rmyq7mfSahHOWlL7Z
2T+iUt1GrfN1GJcwoYYsKODfIkanyQZZNcQDaLXhGwacoq66GiMQ4apmvj2at6W+vqpKdURe26f5
8Kg30aZvHEkuhB3Tuf3kxPLNA0sCTOwlg1g4Fr9dOCmu2r1ePziZCM5Ep8C8QJgZI/+bacci77co
eEquHG8ZWfsDGtGRYMc1AhYAd1ptTeN6sBN6cmmxXW13h+din7Rfri/k8xFdSmE6c/aIGpabjFEO
31ydczBvVn6pu35BnvI8Aw0wKnXuHQqRT9eFypbGrM2ZUMA2RtrYQ6g+YKaVohO02rgNkdxmtkGX
aoCloQcUIIjomUQp41LKkhlrPZuQYpSdp7eNb3eTj2nSPJW1ZckkcdoQuUupZEtJTyA5RXZhVjfg
Z8lkZXXhroFiyGLYSEhec+uZzHKYuxpSTNAolS5wXZpA+h5/yilA7ZCoZN09uLbI/HNSGqVWHWOG
LzzNNtrqqeJ1NoaP88duW2bxx8xzhum5AJgR4XWt+HynIBlKDLcV2TDA812eV5mXIDEZXJxXrBVw
blLAvqaGvb0uRbCLyFLAa4SvAfQJPnttlQbtIrxmJ1crD8BQ8HpCD5n1cF2KQCMupLCfn2k4VWIt
AwZZfCKOs4nLl9o6xn29VRrJKP+nAJEdF+J3BIhIPSHtxJZ7JmjW61Q3Cjg2evSWDaB6iZ3ALMN6
/t2090X3fVCJt5iHacZYBtgyi78FRvmQj4QwuliwqRhzu5SPZno0wtIywStJghjUp+X8sjyhQ1/m
fYvOjU0AsJcZmFYmd8c0WjidGyOSSKN1V46gNhiVvW08/v25YRCRsaWi9wex5+VyZvQOOnk8Jydi
JkB2sX0teuhU9D/LOAxECoKqAIIXoAlgrpkzgb1VtvbgLMnJdHYgITzAZsQqKMPnSJL6FN0q4Iki
iw64M9TA+RXRhmYl+BJOkR5/Bz1v5hGVZsH1bfvksCFFr6J5DqqI3YMWcqcDkAKwhZd1diqGl2IJ
BxtY+6Q/5MbWyaot2j/8tUk9hDCyoaCPitallWd92PjXUtE0gxt9eWLasKgO1fX0pNiLZ4JKcXV2
qoWh9IdZWfeNnezs2h+SG8PutmrfBG3+tU1l/CWfNxkNhIwnAk07aOTi0aLaJIpqJYmyUxWWJxlw
zacUDDYXg+/ITqAW/6GWl0ssjalWUpvmJ1pgluHgghw7Os3DcJuM2d5VNxn675J7O6t3TrwD+82D
G++rWgthcSTK9PkSYuIT1WBE3Thk44PP8MzatEYCcJ1xKU5L/lOvf6FPspkkFk0kApqENj90mZqo
n14uNtHAUOCiB/3Ufm2GB3L3191p2E3g//wR8D+kfcmS3Liy5RfRjAM4bTnExBxDUqZKG1pKKXGe
QAIg+fXvMKtf3wwEO2i6vbh1F1WWHgAdDof78XOkiJmmpdmAn7g6x6bpKV3UetqEhPs+R6H+9qlY
XQqYdTERh4sUqrOXS5nyeKiY6KqzYONRxAerqR9KohxvW7mOJM6yVUjngTsBuFm6Nuk80J4RrTqn
k3Ui6G/o5U+oijxV0/ttQyupASzhjC2VCTyi5YKLnbVqMsU6Pk3Z+xmYSdn3oQbRSnFqWO9rEECy
CJLIeAsVt3YALgxLr/c5sZxJyWHYas+p6DzefMvIqR3Jvqxav+BK0OL/Ch8K9wYuHjb9QepqoVzo
nm9vgfwMXnwH1GlofoOaYGEzvvyiIKUCiHu2qnPHmZfkiZeIr404Wgg9xF5IqDc8aNXeR/4PcDIg
vdLCwazt2CiK4Lxp0zfSDuAxL9uaotQ6WkdhaLk/a3W5yxvCD7dXuoRNKazi/YGAjvYSUgwZTl42
XBnBpAPaQMJOVomXgB04apA55HVUxg1ja0EcXGAuLsKl5AVyp8t97UqTQlB9rnFSKiQrgJ08krzN
AtbGQa6I1q+GbNiZFRkCTMIp+8axyzso59Cj1lTpIRmmInDGutwY9lnbfjRnca4QMUDFJIUKgcHH
eupahHS3viOx+a2yyqNRxsepjR+6+pHmgC/e3vdVXwdvLaBFS4MLHenLrTChKz6yzKrPtvYwfk/F
nhsI72O3R+O3S/a8S72GP1n2Sdd6bwHJFC/lqd1iJFy50NDGw/DRwuAHTJXk6E0HXE4S1w3U7THQ
NhudE2oQt9q4TtZCF3Tdob+BJjDuFClrGDRS6Xg7NWdnj3bQS2kH6sYXXAvBny1IB8gwJ6rPKiyk
SEEy/T2dn8mGiQ/nlI4KCkeY+8GgB9Di5uJFny7FXgy6QHmnPs+q66E7Q5TvcaiLX2TvQLOkbgMS
H/RU9UQdUutUlm/gSBNRDHrb6s/UfK8fQM8wj6EY9gIvLlPfMRVdlttutbIP2GINBwwlLgCtpH0Y
FAbSXg3TuVY+7adhkQEA52hKt+qsV7PKiJDoRmOeFU0jZxG+vNyMuTKZVhNe42lPKs9uHfCuqz4Q
4SEzT+rPNntp0R1vTb+IA2UTvLDiUBfWl3//6VO49TyLOkVdXAVflfMwiwdFOxXZ23+xmctrx0VN
FD1pqWoHhcFiAsARYSFW8NApvAFaBHm69eKR5Smdj71c3uF4ISyDydLxUGvIuSspQkEyH/oW6m3J
I0ftv3e9GXArkd/Tdp/PAi/Yxnedc53tgEEEDZoPMUkvc075tyx7TMbdMPpayzxoNOxr506L6UkR
G626lXiBlxGqw6C7QYYoc4tmgwD3lG7X57IBDZTpYCaStcUWKGjt8wILBkIid9HrkUEGrTvOI7dI
fe7EWzKq+wyMzc3spc6f2x/4uiiGnvhC84kpJ3ChyXPRqlYWTjGUzbmzv7gAvGb9Hycu/AlANPen
KJ9FbG2cz5Xr9sKiFPXzcSjzFK2PswM+ua4OOugmt8UfvasCrmQbxlYPKWidgO4G8BpASMmBtRQS
BTMRzXma/LyBGnP70thPbt8HlA5+klkvBTtSTlCzIM9dtlEbWXssIqNYSJFwvwA8L8eIEog7lGGQ
yzWtV4vRU7P0Pnb4rrOVJ9FOP+om8QjjX6uxh7B7P29cO2vOilOFKjjozJDiSAE7nbKYp4BJnms1
Vnb90NWvU6+oG6WEFSsLIy1A2ngv4TKVTq9rpWVedkV7HrveDoUzj8cqp9pG6rTiqqiKIHnCy34Z
YpP2sleszrU5ac+MfC+TB2gr72NVO2iZtnNb27cFkBD8L0GTiEuAyQHVCIAprjyZaY52jUWhnNSd
q2JwfEtrDJ9zskU7unIkYADeAaYcFOs+FJA+xfJyTutEUfruDIKUr2oZZgk/2InwM+v3JtJg5Xq8
sCXdGy3Jna5BdeBsTmg/ziRK++lkumLD868/FpweosMLggiFAhnUaNaVmvVdTc8q2TE2Ggeid2RH
x/yU5+2DntEfw6DqO9tJt0Y3rzNZWAbp7ZJqAdcvQ3BKHIQJ8mT0PFWnJscTyX1AJUjJi8Bwz2q8
NfFzvZ+LOSAQloFb1N6Xs/Hp21GuA3lmW/RcWUHPI6V5AGhmI4qtbCZ+McBrKEigmyWPXVPY1tyy
Hs6a6CIA4B6d/keRRSCQ3KHF96PJQmMzvbk+0+7i8ajXAZWPZE+KHIIKHVII+YAta83dJHLdVxgA
mrevn5XdwxS+sQwfosqCUsXl7nGL1qVWWuxM7V+K+VybjVfl32/bWNs9jN5AAGThX8adfWnDFUWX
2a3JzrmhBWqmIFEt0hPvS/8EhZQ/RZsAbLQlObRSrQYu3SULmwsKCPjfpVXoDVl9UQzD2ayMx2Zw
gVY0ji5PPDR/utS8m7PMK4r8OyvSwIqzgOcPedlvBOaVOsbyKxYR1KXVi9fN5a+oIBKdx6wZzlBG
CKwxxEXpsTLsp3+I8aApqtc03O8wE3B7y2XNNuRzl3aXb/LpVCiF0wkxdsOZ/RFO4BCvUM4tSHvm
wHxIX6B0k4YjulOG59a+vfVMWbl1L6zLCkVVMpu4dGFdzdQ3yt+F2CcJ8UatDxHFp/4AMi1w4AQE
l+7thV9H8qWPpIENESDDRVD3ct0jypt2ziks1++medTFsWjR0WTe3PfhbVMfFcjLx9ilLf3SFshA
iwIvAHjYwsm0b+PHgbzUAjQGEMEAM/TUKV778x9DPNZ9gorGXeX+QhOSinDccLOtVUtPaDKhr98n
fDjrKT+aLtggICNvvlW6czeRbMPYylthWTdK4QhL2E/5EQoRBhskh9Vwbq1Sf3cMoZ5QL3InaPyq
9A+bmaB+NsXDHBYgd2CeE+eqBjk8Wjc7wgUL5ziv2qduQIsqqUzys6/ztvSysbS/NFWttyBmKIQZ
zpaePZOc6n0AivpC2Wtq2Vb7tDGZehx7KzciR6nTx8wQ9RZjvKzl+3GAUIpBLRBKKijKqJcft2du
MermhI/rqWGzHw/5o3GwD/FJDaHhCBkIT7C9FX1pfloJlIQDe6M2vRq/Pv8AyZMzaozUrOfhPHxv
8x3xkmc9rIpoHH/N6iHvmGcfaRcU2kbCev3uwcc1dMBSMJuAYQHZqVuRFyzFulnGSr+14thjel0d
Rjvmr3YVJ+eNU7Rs5NUp+mRQ9t2ibqgLmqFzPnZQ+ukOOnA4tn4s7CYYUHWsxpeKzD7kxG8bXrlf
0eLA0AH+iQqrTN6EcwrpLU0fzlmlG36RFMIz+ZzsbltZuV9RoEAgQm0PKbN8vyrmQAfVLtm5q6Ih
+yfWf+vGRqa3UsbDA+OTDemOsePEVhNoGZ0t87vKz1154jQUYdPdCVAW9BGAMP03y2OR3t/T7i0B
APv2Ilfj/edfIN02tS7mhImCIUs/pQm7p70RFPR3WmAmOhwixxgiKtjXodjialj7iKj/wF2XmXnw
JF2e0jbtdVehHTsrs6N+aXKkL5gMiL/dXt+qFZQUUIlHkwj10ksr4KhJulan7GyajXosddodTUwS
b8ATV57KqOohgQUBBBCZaK9cmokpz+O2MNgZs3s78ubsLb/xIdH+YvjDQ002/F9fDpZ88D6bk/Yu
NfjA2kxnZ5Fh5NbMxgKssSP7QYSVBnObs7uWKvMjRgkxsm9odWRYMepAmsN8EPZk4TwnQ4CahvqA
8e0cHezKOZZjzXdqOotdr2AOl+hx99IVbvnQqDPo1ZNsa4ToOsEC0H/Bq6N7AGTAFRf/hKcP6TOH
nyulTd+Nrkz9WlDtqRGJdjf3bYw5bKMEswG0GkDA087DSQOb7K/bHnJ1zPEr8Mz6GJUG05782mKG
zfspLwXg48YxAy8JTZPjMGyxJV054mIGbogaHUT18H+XHqKkE4BaOhM46Wb5PXEGawSvi8Csw+3l
XF0CH3ZQXgbf81KckmKyodRFIiYqzh260EFpVH9qDkZAUk5Qqcqa4La11c0Dqd3/WltW/SlX1XPH
rBMkTGfLrWPftUolnEuwvFMUSv42HH8sDG2mZcoYI7PSBtZFR8e468UZLQev0+NTWfHAzuaNy3v9
O/3HjHSJdgD95AZ4s86pY37FaHt80rmbbsT91W0DAQCIhPUl3ZeiUqYy0WYpx7bldF9DwtLq6Ek4
Wnj766z6wn/MyCAt5pLC4RgrPQ/674GfBISEef6l08cNOxvLkYUN7WJuTcXEp3EwqWyjm5H3zLMG
fSPsLVHtIuqhjoQzhHIk0D0YPpSCbOsWelbEozireZf+09gxGE1TGnNPqBYPCTDiQZzpUwBpsa0q
wsoKQZeF7h6oKABfkl/0ZQsVA7sqxzNTet8p8RC0aKhhavr2B1tbIQhUESmgbgFmteVnfDpOqZZh
17RmRDErbMlZ76FQXY6aT1MsjTmAiVdbkzsrPrJQ52OSE3ANJM3SpuptDw5BfR6BGjEqr6MMcp9q
/jtLG8xmjMN0uL3CLXPSzeVQw+C5JcazEGLn2nPvDeAP8Nq4GgMzdjbu5ZXDjAF3OAyqI5jZvYJP
DTqtjVQdz3VZHYjK92hu/S18FE752YR0lAnTBfji9PFsla+kF0Gv3BfkLY635HFWPfA/S/m4TD+5
Rk0ZUNm6MZ6L8hWiJKFWdNAhmTYCk7RhKLXomJNBRoaSEmD8cgMwxauwsEmnR3VrFzvVjMGKkQ5z
cNsJ1q2gYQIW6KVfvjjJp7WoRR8zu6B6hKbouNcz649VZ9XGRSjXUf5dCypjiwWw08iePRb5zAZ8
n6iB3lTr0SGfn2qVTk+kb/swbbRiF1dmmLQOhf/1xZ3SlMLLx3wO0xHszSmY3k+tOlseJJtH//YW
yJn///l1i0rKItIBfOflHjjZiOkBXehRms6Y2NE9PXX3heUehVYHVRnFJniiMxb19Fl19nVne8n8
Qqu9o6PuZG+ck+WQf4qsHz8GWK2F+wYS5ij2Xf4YRVHzSkHnHfoQPuvf3Cr3aLOPp8mzig1Ta9/e
AmYAFTVMAl9V1VLUl/pGV7SoV0x2KOBrflmM7YYff2h7ySvCnDxwhvAxtD6kSFrWtK04S+BiVakf
mlknBxGn/GCO2N7MqdXzTIY8aJzktYnxnc1UqHthsCOJi6+gsWNH5iDppBPEm7Sh63YQuIMAhOCG
T/CXvZzGGLivqRI4Q6mjxgu22z7WytBxGiVwjdk6cBOSB3XdacEglBfTKKpjyrUY26p+79lIdgDi
puFtt5IukI8PCYyXhskIwFKvSFo7uym4mIkedeCeOTBHjSPStsUvkvb/iIo7B2iIOsFYUuPPf2EY
L3GIOQLjcCXTlxau0QyJq0ezYu1o3D7Uab1re/poq9PBSKZTU25x1q95EujjQKcKoC9EDKRMV8kY
HVNSGlGKMi60vE5jP211l+Tn8ceGYuYMgymAcaGHIKeDII5Dod+ArHG9n/pdt09f+n/c2ctiT7xb
P4stYUC5dnRlUFoVOjsa02MYzI3RS6pQ+6kUXvlmfSkyz3hLnhIjYLG3RQi5bha1FA2K8ViunF2T
trA1Cv3hSMRPPA3Kx+LeuuNkpzJPewB1xwt7osPGNSDjuf5dK/AfiDo2qH5lit++JuOoYgov6hnz
k/k+z4JGhKb66uQocede43pG85KrilfmfzZRc6shGFya0DkHXByIMqlOODYxJLlFrEeK4oCCKieY
0wc16uwTJ6mOVQNicK5aczg7Wv+LJkq36xK7OTUJAXje7b7UipZ4ljYAZJHV9K6n45fbh0q68//d
H8xDgeQE5TzEscuwnLkKWjIKaqVa68znpupZqBuDuW8MsVUHWgscy+jVv6ZQ8Lo0BaRKDThtYkSz
EVpZCojm0dVRPyybI5KCO33r4ShXTKS1gf7x0qAoJovqBdbGSHuaOn4/VepOKN0DyJJ2OW38Vo80
o9wp1uQDzOnT+u325q6uGE2q5T0OuUJZ3RvFcY72a2ZEpAfgfOj6762qBro9/2itAk+YOdnXWbGR
4K/5HNp12Gh0eNGIl0ENlhqPSpI7apQZp2J09rGZ+GTSH9z5fXhNoO9hBMZ4n9htBPRMMOOHdLbY
T+h9bR+/FffCeccljBwEUtYyq0ycuHGdzqUW2VW1y8yvca9EHYhcsrDkDxPgZXqrntT2MbEOFKDa
On5KnB9qnGxcHSvJB7JO9GjxDUCWdvXosZO+NIjQorh5wJdG+InDaY6BY/pduNlWzJEeIIvfwZqD
uSi0t10Qdl76HQTiOtHGuhY5CfVMbdxV9bR32uJVWKaHnpMRt0EGFb5SZ95oRradBHWVPI+0f8rq
IVSmrcLQ2hWz1AAgroBkGO0K6QXGJyutGsXWIqp2L7P+LSUYGC+rLy4HW/4EutcRBQ83GY+D8arX
W+jztd1fql8Ig6gXwRMu94MVlsXcEfkYV5RdNZ20vghrUXqYV9e2cNFLGiklZagV/a8tFGQvbRm0
SR3w0GiR1p+ml6H2BPHcV+vOGk7ZZhN5JT1YKIowJYZ/LDj+S2M5Pr1TtoUeEQNyKHzyXZDLpu/P
Of3aoMsnrOTeGiZ/AhCNYkAhfp6gkHI7xKz9BJAULuOFKqApMjzWtVheEObigKHeFyi1hRKZXW71
KeRq8IdLo9uFsiKKY0hTpNitkzHDcEuGRxuP91oCDLb51aC9b9EmtI301IDbgccBH4qj2tVePEYd
m3dt2/5JJ23vIgKVIgPzw3sDQbBxro5amwJBrB4h5rtx/K6D7pJE2WClBCwCzwAp6pekhWpk0evR
QJnAqyvskm/ZEPbGUY2DLLF/3/4AK+aQi4LICXVdTFHJ8/yGlSsaHfHIahPu+mICnxE1D9Rs/IxD
pnSgEy5wsdWAXEmmEE1Baowyr4mvLmemmpvWCHWaDjYEN6ytn1UMaLobuGZ+zwCTt1/y+VfZvZMk
1JaiSzFsISD/H79g0X/EbAyUbqV9BiGKqwhl0qMxEzkGHppj3sZ3TIUIsvOz0v6kSv4lEebRVvrf
qJnhnq99PvL97e2/Pu/LPjh4kABEB2oWKbaMaVknC2NNZH2rTDtMCRSgqx0DHIa55qErngFluG1x
JZhempRCTE2bpOIVHkCmwliQFUa3s+fZOOtDLkJnguoYyUn93hMMQdLSKP2hyhxPYe2WVvpi6DLW
Xf4Q6Z5pcsfKENT1yFVyZTeWafc0uXO5I5Srz7cXvRIAYAusGEAq4vjji1+GOkvJe94AzR3RlOxy
AkS1RbIXyAjW3PSV/jEDPbnhNeMYtnEDEvaHUvHml8HyrfixGnfO+Asoi0kDyBNl28KDfMvWZ7m+
dS9/obQbSZIW6KbqepQ08TtJMw9KQmBqDKfRi+Px1JZfMNe2y9TX2DlW1R3Sv0R7yPDOYls1cbnr
hGh5+VOk63amoGCcsZkRA+7xCwRqNdXnxlHwQ9n5VRvQfKNCKLP3/WsRgHoMvSHFAWPe5ecB/5IL
0llHj1SjF54Qj5bwZnFHW8fLTe2oO+9d3h40IBXQA62HHdW+TiBpGVJoQHa7KYlY4TvJxq/6UOWU
HRQ/B8XfpQoDKo3LX9XpbdcoLZ7PkHcqv+pT1od1wsdAneZ7GhvK42zm2ULCa59z3mPa363VMBm0
Zy22wapGrH9sNojAjS3H75q0DDLX4YfU7d/wH0Uuns1PkKD4rg12cRrssn5uCr16YGh2ByMwbT6Z
q+nIWa/9F0FnEataUkngsuVC6XLlW5wrHyUQwT3UB6fnRnOhWUUaxW8c68lwE5BSNqrmemCbcP7+
ikNeuUzeL1KlV61g4lSDboArKrI4CTqK/qvlOW0GJVxPmSwP0hhbXQMZzbQ4GOA8gEnjW6Kf/hEf
PtVTLVuxY5AtG1FlMej8cpV+GbnTBCwr01+gopvuDMKn3Mv6oj6gDw4+rtm4SwqNArGRTYBzJ+6b
aAcNoO6u/O02UJqsyy69U7p4i69iJRLg6kfVZtHIw9SYdDMVY1LmncaNCFyL+47o3Es7pgcM+gy+
nsVbnfnrFAytZXg39KBBGYAs+9LL65FrORs4iZThu04yr9kiP1q54xAwQM8IFDdm71wpnIB+hZKk
FCSKQR+RN13QoU1jWM8QH1y4Sw5l4fWvt+P98ielkwvqXrCu25j2wKSvtKamarjdDjmJZrTwD5Wh
5vclo2A3TB3NV1mehy2z2t1to2txE1c5Wh1IpQAxkmlhLASxgZSZGdG5+Q5yw2NnpF/jzD3MjD12
PEoSiHrP2YnEw0aoWsni8E4FjBZvRBQ85DLR6NZuZ3KHRC7V3eMAwvAQ8u9g1IZU7y4rgG33MP3w
m9YJ3YglSwyUdnq5Vhc9FOSleCpfek9sW8wBv6IZldz1iqaCr77QaeP6XnHRZYQHjFNIiDGdLmVJ
QDKhEIU+RlRQcKIl4KXxXKXbGu1a20SgK9FyWTQ3QLNzuZSxUgDonkwzUgceCWL4dvo2xsc0ScN2
ilGq3ZRSWjZH3jy8KVFXw9sSCGJpXRzq2WxoHTMakyA5L00WxB3Vg+b8MKGR6dMff6qt8unK0UAG
hDFMx8CQEQLN5SpxK/SsbSorcrNvdbVTi30GPospqfy6GDd6DGu2ULoEiTYmN1xDlr3Wxy5haCJZ
kc30fWahJddpGLBS9kZdeW76/e/P30d+B40oFKOhJXG5NKb1nTIQzY4G5R60zeYQ1tm+aaDUqhfP
nDl3LgmqZkv78dptwKOKHcUEzDJN9VHC/XS10M7JUnOK7aiKRZjUGve5ifeCa0HEcBSBZVS579Jx
S2bz+kx88HnjVMB1MMQlHTxQeMwN3qtOpNNi2rVafqBFviVIu9IhvLQi1donBWwpDamdiHXpdyMp
vFkDQ4mSB7HT7Iw+DiCp+iReDYDc3TTqY8Xj6TvPs7DdInK99iX8EsR0ZA6qhmmI5TN82mZb6XJF
ZYkTtZ0aVtk9St7txDzdTdGG3KhKXN/Al7akZl/s9h23cFdEdZo/QT0Lz3ArNMrHtpy3gs7KpbHY
QnkVCRFGPS1pXeUoSGdS6kTasqUKz94yqBaCva8tApbQwgeCVD8llQV8AwAf91ZXiNfbB2fNlT4I
D2AfnVa5OjIWzRRz0TuRkoIvUB0G4RktIfvbVlZXCgwFAG1wVwAOJV/qRULUuWZOlORfxrb10sr0
SuOxAtXqqFb7PO4Q+Zwgz37dNrz2NVH0QTEN9QZIeS2e9clzdJuPrE2ww01XdcdZjOOzmaj3djqq
94Yl1OPfmwN1i4PbEFxjuFAuzRUK5Bd5MTsfN6KiPAr6I0vxeNG2iihrn+2zISkCuKPRTF03OREH
dwOezBi98m4vZcuC9MUgkjgxUcGCSiLdfZnSDZdYC52LGhnqj7iJrijSR2DpiTKoTgSGGS9+58/s
0Zj3oHcyt6pq1znoMhcPviOMUuFql3spdVWY1cgUJ3Kbf+LaQybNkqCcQr8ePWH+3QwvHhtIwjCO
ifyTqGg0S+Ejcyg2rbScqCownE6amPoQODU3gtR15gWxJDTvQSyB7i5GnC79jA8WGynt7ahWvjWj
6k9O45fTxlK2jEjO3BZQqlSzwY5yPfV6rnqtdv//bUR2ZIPVTgyKvqguE19vHzCiFoB49rYvr6wE
qRZegAuxOuYtpezO1fB016dUjaYsOYBKMcq6wu8IDW6bWXFpvKIQalDAVcGRuhypT8GG6kKYGebx
IyvLAjdpHtvkriAgSyKvcwnK537cQGOuRDcDOSvYJXAnLpXcS4NTPVczIrYatfbeMr/afmNQz92q
0KztHnRQMN2IrBF4/OVXfFpWrSYjm6pZjZA784OTlUGh1PYuHbd6PWuGAHtxlscMKDOurvlEUdVB
x/4B7f6DWp1fp+4Tp2Ij8qyaQUsV6BcE3qu6KxqeFmikYcbAmGpq36f5F2Z++3tXwL3zUc+CL8jZ
fdoWakvcXo2qbvAmuqs5D3n7m9evUIfb6k4vl9jlUwKi64s0L0gpFmWzZcGfPxAeRQ76oGqUPAzx
/dA1QWdZKNad2MZTc+VOwPQMuoNL2EE9RfIEiB3Oam4PaqRYP0n8BzzRt3dt6+9Lt3Wv6QVJBf7+
PD04zdt/9/eRZy0FIaTtH1nKp40yRi0vrY5DntTpegRNsE4ULj3cXsSae6G+BWk8cJWjvyHF5s6s
UtrmmhoVze/S6HxwjEGZbSOvWf3kn4xIsTk2NQVwHh0r4Rmog/kj/Dgx0zdD/YH5gI1UYC3MfF6R
FKP1PkkKPqhqNPB+b+hv9ci8wioCc0vedS2AIkRDE2mZwweJ8KUjGxOwohyfLgJXfePF/cs4nzE/
a1i7aqt2sepqiDK4FVDcBYXDpal4SPBw7V3E6oWVaQaT/BaYYW3XTCCioWWyTOrKsG9iCm3GE1+N
MFH4pg/krEJMwci9Mil2tz1u1RIiNO4egJMQAy7XkirmbKdofEaWsauIZ3Z4joLfaGsCde3rLNEZ
7Xhw8KMxdWnGKbhIK2Q+kclcjz0MWqigRqxxG7pCKZrVG7n02jlCNxzYT7ytQd0rRbU2K9LGQAkh
smNo4aFTjf8mbLbkLlaQNh+AXtw2SA2BL5Au7SoHjMi0s6XD393XyRhlhTl5ee3sBvNkucwbssTT
MCI1NMndqJZBvCV9vrav4KIFOQ3IwZEzSgEj1hM3o1qhRdMweIS9NM6TW8DUtKdW0JTPt51ly5rk
LLPVWhgdqoAwrVKPkjbsE1VAvNRzkt2sTGE3GM1GtroWrFCSgZTCUpkBlO3ScdS6KKkGgaKojfcE
1HKO4Hvd/Z3T0udk/Pn36wOaHQ9q+AMwRNLBVru84BjsUCNwoACu7EYMNRgnmYK884DB9Mys3AiP
q8uDzCNICjH6gHfm5fKsPDG0sYGj6gAG62CE4DUUPqoDqs5IMrdQE2vHApBdREhcxMhmpe/nWPmM
VmGvRS30IKyTHt+b+QYZ10qbGOnEJxvSSa/mrHHNAn0qyBZ4wHvh+BF/cL4KTQsmAjGk+oB+GM9+
DVucF2t7ueR+yGdMjJXKNzRuVKb3mHJbyngzyAOa5JewFB9iJUg3N8Lm2k6CiQKapkjZl4fh5XfT
Um6wKYEtCwTqcWG+1F3rD3214f3rZkwUB0GWvFAfXprBFQQ+FI2h6dc8GwzTeoUnyi1O0bUrAM6A
TiVQzSgILvv6KbNBHbJT0IfRIpF0PuQfE2XyqPM0jxtvwpVrk+C7QDUVxXgDL91LO7XV9gpZ3gJj
WczeiHbdQW/6LaGEldUsYWIpFqFiROSqzUy0aWzqUY0cVo1hYpA+NGbN48kYJE6rbETElQ+Etw2K
iyDDWkQtJW9vRGMaqUAuRfIvuX0/9+dNlah1EwtVBoIg2gzSoY3xYGIxww0NQhIXstfWfT31HKI/
/cb32TIkrWV0+qLtsNjIav+Ar7dNnydzI0lfNYFOzMKSugz0Shcm5qE0PVvWMs2150wn3F9evaXZ
tOpnYLdaWFJxQGQ/q5RMyVKRapGhxRB6nFxyRNf09fZVsepmeKajY4AwAJqpS2cWmG8xC63VopKI
IWhjs/AVYsaHYU7798wFtPa2vbW4umSboKwGidD1/MHcu8JsWK1F6tyxI3Tu5oCYXe6j1KOiVqSk
oZ1VJrRbOzg6zzFWoektuMvEFgJqbeVLvVlFZQySMbLLD26GnEfJkXI0uZfo970bv/A6sBR23ljy
krxIb1M8HRzAOvDocsBwfrnHOoYPJ9B/atG8o5haPg3GIS29ffEVKeOw4Zkrlwe46BdE2VLtQ0y/
tIXpNZfbAraA/PLM9hBPSDCg7mu37Y6Qb7dXtpJHLYgCoBdBtY/BS2lhLcaIR7XHt2yqqKojxQEk
1/oxszZwjBfmbMSodWtobiG668AGLv/+U3zX0LLuUoqlUdzAVQjyx94n7x0NtC0SvTXXwCX1fy1J
EX4YcgT/CpY4xIrtn231Q5jCt+qNb7UWRT6ZkZPeUrgZOGmRNPXOK7iafDV9g8z37U+0/FTZ9z7b
kKJuMoJ7FpKK8AfP2TftntnhwzD77F2UG6tZ8zyknCDjA1knDpX0eWbX6XjRjEgljFYPnH6uQ2Jn
9IgUlfl11SaPkNjauiWvlgeMJLJNYGeBpUEbWXL3Hpygdg4MRKTPs6fHyVEk/PvAdqPrHjlpvWx+
F0X6cntPr74bykxLWEaOAcgcQPqXjqjSjHDKdSVSquZR6Y65Wp1ds9/KQK/CxmIGWNgFObI8OOUn
A+hwFJfESlRWXaC5X6136Op0mJPC6F2yY1l3HOuNYurKynAVoJGLgSWM1cjv9bqYMdRA1PSuAARp
kcnjs+eKDZfcMiJdOROCP+8KPb3L1GOahdAQMJzvf/2FLtYhbV0MwV+jMmEitXrox/0ROMFbwgtX
1/PyUP60V5LrKZ2LR52Y0jvrVO/oX98Z+OsAleA0oeS8TOtd+hjPSvx5G19C1A+o6Xvmq2v/U467
ZDwNzZ8ECuAO/3u3Xur2i6YTGs0oQF2a7CzSQppuTqFXDPSzS8E4bPsj3wgTV7F1WRjqSstcCX64
KsVWkaRoBQ1Weocc21fUApiP3tOq08T/3PaBq3h0aUh+Rqm1Yyk9BOHuQLyCx+9rld3F1h6Dh766
hfC69mhUghYSIBSesKarSzdWDDBZmtVdhmPToYNXJl7217cF/vBnI9Ln4T1BgWSGESUFT5ULC0q/
q6q/PpywgmnYJa11rplx48nMOc9JdTc7byBw8+vyVKcbX+YaVbEs5ZMRaSkDTwuUC43qzk4AmKpE
yCs7oG3xfXL4vZuDxlrE1NMZCdMJKESDYsSw7e6AU/RH2mIYaat8sfYBreX9SxZyHoz7Xbp+mg7N
yOssu3PTu9a00abad1sj7Rs2ZFUiMk8kT7U0uxvdH1R1/eUMd2yrTr1lRbrvSZG6TU+xEmp9M/vW
gwIX06l3+2htGZEiuKj7qc0WI9BYyiA2o01DYGbJxjvug4XtIndZJGAAlQDGB4cLtcHLr9LrWdZA
l7y663npFU56mOLEKwhojX2HFfcqa8MGZBRgBrjTmlfQuRol3fG+Al678IvyN5znoPbkqGetN1MR
3N6E60CG9znazviFqJ8b/0Pade1GjizZLyJAb15pyolyVVIbvRCjbolkZtJ7fv2e1Ny9XZXFLWJm
Z4CBgAImmC4yMuLEOeJ6OnIylMBxFWGpN4AOWxLddIqZeSnkPYNJ69LtbXvX982lPWFlocoSK9RK
ihC6qL4+N6D7+H9aEJaVsi6Z24EW4UhjzzQ/0rX3wnW0djkE4Vru5WhKDANDQD2z72q3JrAjfSjm
c12YPtKigTmuXKRrsybc0iAJxZOyZEWoFYavGPe9Ja/M2sJhuNgH/PezZ4kzFHXRRaQIO2U7zs7d
bBwMukZ1vWjEwvMRjL/IPVnC0kxGmsRsLAswPuIlgsLtj76ED4ny+uOf7zJ+/+OJjgOHqvrlaGgq
F2hwrYowS0DziZ75VH9Ad9gaGGrh8KAchOAGmSCIjol9y0oDHLeE1uEwg96Y5dk/hga9lmtk8ktW
EGSA5oCr99niE79pmdOliGpCKgVZKT+DmvkTbGjArK+BURa2GVYGbXNg/0ENQ2yUzQc0IvdmXoTO
nBd3kZmoGydtvt1em4VNwMudCnIICI4AfLlcG4is2KWe6UVI5LjZj9Bcf5fGgbgt0ndrLn5p6s5t
CRtusKmK1DBspfOrXNV7w/g54k7W8zVKymtYHB6NyNjyNAyiwisuzrafkDnpTZxQS9owRATeTLtt
WdeepjG/lyGZWsWPLDH3Tft0e0IX/NGFaWFCkVTKODMEThWq4i72vuozhKJJEbTst0Nq15JY2KXT
WrVrcXLBy4xGdQSLkH+4XEiFRo1C66IIG3e0n5nsJsnO6ve3B7e4W/4YEV+pIIgAl0iPkyyDIzgq
XzsCEeHc6tcqW0tbH6kSpPXRGoz8vjCJwIlCy6SbsCvbRD9oRTH6E6tG9/ZorqN5nkIDeQhvDYEM
LP/9zMuqdm1QPYpLRE+oC0rZ3Wh1D8iE/UrR1uo6urry+l6cPTSDYD9CEw4MQZf2tKLTc1D+F6Gd
FnlAp7kIJFbbm0JO1kjLliYQ/Ia8CMN5vURf2NDOMGuNlqFTRdtGbdD2GhkdMDK3Z3BpRIAVwXkA
gooeCXHTdUqGLyjKsLGfJhOKn3gJNVkf3LayMBgkDzj0Czgp+HdhndqU2RD5actQl7fgcYaFfxF3
ITGCkBCM8KB0Ea/CpCUSS+q+CmlaPtkFuyuS+UNXkw8j1/7x1Q66CzTR4GUA0hNUby83QccymitO
moWE/CUV3/Eq0K3n2/N1vSqXJoQYl+u6dX1BshDFvrFPXTRZKPnrbRvXbg420O+ARC2AptgCl8OY
E8hU1CZssL7aRyYI0l+r4d6OjxrbyuCnkVd2Gp+Wy7j90p4wbWAVRtlMhT0H+Qr5fvJo/jrYe3lN
snFp7hANQRUPOXWkYvjv5z6B4h9k8LOwhJJNHpt3LL3XQc5we/aurSAcAvEd8mFggoGhSys2KWJT
yscsHEc9GKdjr+f+ajLpeolgxNZQzNYQFSGKuDRSVXCelYnH/VDNXjFarj6g16D/TJPRQ7NlsW0K
tjKu60vo0qTgt9tJba2ux0ufGJKnDN8soPSwIYa1tP3i/IFpFKlSpHsAR7gcGoBFqTnKKuwMepCh
Q8oB08AqhnZhNEAecEbTL5oKkbZ8KnEJUdPKQrVknhUpeJVlSBrIp9WluvZw8NJnlgQ/Os2ZXLYG
LDnd93S8d4Y1rb5rA0BkQU0AwQHqcYBiXk6YaksKEkpTdFdlu5w2myldg+ddTxZvR+LgT8ReAH8K
lxt47TWlbArnTurqgErf4mxGc3d+4Ozstw/PNZsNx2IBvATuFjQk4fl3OZhpVkoQOlYRYBS/89Z3
5G8oeICzP3LVyZVmdddLBzQ7S/b0XiKTULZhXO+1Ng2MtQaa632IfBbonQHb4tB0sVOvJE43a/0M
urPJHsLS6lkwDygT1I6c7VZGzSfw0gOCWI7zZKFADKilI/iMpCbAvtI2Qi2k3Zb2R5uQQGuL3Sip
hzFjT2YuI5PfuD17B2nxa6GSlc6zhcFi0nmNwgFI9YrZcADVWoNXjnRXar2vamEav+bxWq7p2s/j
gYgGcYRHuPNRBbxc27EAf/DQIsNa6dHGMUcX3jGenM2UvHXaX7endGFA2KgohHD8gIkn46Ut26gr
rezjNARn4zuz3nLlmebGt9tGFk4eHAiuStyRaOUUSQ6rJmtpZdA4TMeq82eQnYHzRF/DqSxMG/h8
cR+jiomtIfp6lXXVPCE5DbTdPVhZHrTmgejPStZDdPX99oB49HC5D/HqRYUbkmoKuh41IbpQM3D9
J5GERJ3d+1nS7JGcjrRmA4Vgj5WflbmS3L9eJdhDUz1fJZwwURClSxAyz4mTQuNy2unJHBqldOeA
SOP2sMQZ5NlppCfQtc3JufDn5WZI9XG2UtohyZlm/V3VSBVKSFm+kQsJsTN4Qz2C2fiHRwqtd0i8
oMMAuB/8V5RszUjMdLxCSdjkB0l55SWl9vP2uMT9BxPoheXqpZyh8aqw2ESplas0pWFioT2nGONT
bGRrbdrXk2fgsQGuIWx0FQVMvoZnUVM62ASygy0NI0DYbGArIksNpn74VYCxkEAi9faYxC3BxwRA
EejDAJayMCzBHFRHZQM8bqHVIEULJnmC3paft22I0dOXDYgGOsgpcfVAYT9YnZ2S2hlpCOVwbyoB
ySn+MscncBm4Y/eS1W5fv/1zi+jsxV2CsBOPNyGTOWdqmpU2ZWDRV37VXTo/QTp3eLTh2P2qqck+
icxpO1ZDs6VVs8bIJR5rPl7cKmB0QvoCjCHCeOURJLW1TFioO+CvIK29KzvjR2sPfjeMW20+rAY9
SzMMjKDJ5xiNvpZwoY11q6cQTGGhPUOwBR2/mhcN7UaXK8tlEiWewbQiyGo5gsJU36yc96soAgPG
OxzYZLgx5PJE9KzUSZ09GiwP585GsJpW9dZQWO/pkIvxrWYot3JbVgFVy26nlKD5duOROPt8HDvN
zc18CqBG3R+LNmJ3aVYXRwYBtZVk0sLhRX8+RNEQ4nJMmOBr+9iA8I2msBBKNzRgkl6/MUOqV/IS
V7xNX1PBBSVBYAIspdiJBBqx3FYqG6rFr0X5SR6Bdyy25guIGKN7qnolNAM+NGl3e7sv+AwOqwfo
EeEMjphwiB0N0nmzguUvlc+6/0geVOmQncjrbSsL2/rCihCW6p1VZKj3sJDmdzGCIwpFdesFfFiV
wVx5jebHFO7Gvyfyz5iEI2xorRWXRGNhmxmjN6h1DO4aQw4ips1B3LSxf3t0C44QWBHQf+DogvRF
DC76mFLO/8PCqQBbI+77Q6avXL9Ly4RhgemJ86bg/3bpaw1GuwYniIVFV0I8VSbOPR5FySFXmPVU
qGx2y3ot0lxaNIBU4AwRVnPu+0ubyCClLc2wH7voaQqgKOsq86+k+iQft6dvwQOBXx95H7xYdOSv
BDuTnVSyVeMZ3vQSmkqhOHaEmF9zX0Z5FUyDZOyRbk0epkJ6B2p2rTS2aJ0zwfI3MxhGhM0iUXSn
gxYnC6uRbhI2gI+++mlVwGfXQS/Vp7lJ3nK6smOWdiiCa+QfHaTK0AJyObWDPlTAsZrIPETU5bXP
MXmO6pMd3J7ZpY2JGxq1GATzoNnkv58FBHlqtNYABbuQtYcGZDRafF+ulfyXdiZaJ78Kueg4FHne
Bs3ohknmNlLX2gG8AMkCq3aHNXnKr1aV84iXn2rIRgMKxt8lQE9fDgZiPvrgZGUeTuVTChHAPJY9
UHCT5lmTXTkH316xyTpgCt7qqHWl8rFw/EhygtqM3QF6lkmkAWTdWmiMTh+b4YeS7KDxeijntZfx
0qyffyifsbNZ70p8fk+aPNRAoouCNbTRNzPNVtb2egvhMQPeJy5vifyf2Iwvd9U0TBQ4MbV/pUcN
b+5ZYTtQk69dS9fDQXKek1gC4wq2E9ENtFUHNGMp5+GYFa4CziZJea864spz4XFOEGMAnqhNXhV6
smUJ73wKdOrs9p2xSaTftzf0QrgA3RQAXHFJIkN89VjMBzSDTWYEPE696fIgemDOtp1/p9kBAcIm
aYddNqvgzIbE3Pi7NNLnSqu9yfwc0s3tL7mCMODYXnyJ4LVmsyolFeJJoWn5+hQA8fTYBf2m37B9
8mQf+r12LHqX9m7DNmXxMFMX/Re3v+GqwCZ+g3CtlhrwIOCmRorZ/zEEiUcDt/vRPqwdvS+QzOXR
uxyr4CPTupWkrHXgI4MuUDZ92O71QHlxNsUBd92BPqeH+a6/a3dW8AT22I20BWvwFmdrGz9+7rJT
7aItatdvCz8PwDa8sVbc6fVNhe/Dewdngb/fTMHPVWNNKhCh5mFFab2h2ozzb1u1p7Cu28oG0YIm
MaMgz9u1JVg4hbDMcyQq3gyW+OTSZkZMlZA8pLPktuW26ryauU27v73SS2bA3gRQPe/7QsLz0qVk
EsICeazyUDYYw8sHqhF6cV9DNCtdS8cszaWJ1wdksfBghZjgpSkHvtx2SnivsQZZnwGwaNeHWnQH
JjXgcaqfBl1zMPzjxd3FoyfOlYteBbEbYrbZBAhVkocM+mxytZGGDwsDI28RmtgjBQ3lDCyxcWgo
u2Gl5fuqZ4GfoDPbYsYGzZBRC1RsHtbzLyfZNgoS2PFPVrVQE3Kr4rkbfxX9Ju5WXhSrdgXvEUGn
jZICdh3b3FiD42fNU5HslYODfQSx7LkD/+P0VkAb5PZOWvLmEMRBSZJX8pAmvlxeohZz3k81jopU
Ey+hOUEhHjkjpSnWamxLOwnlWU6DgtAKau6XphJ9GtAwqedhaoDm10kSaduBJce1omHeFE5LAmJa
HegI82rluHyFjOKWOjPtCDnFIatmBhx7Hsam4WlUf3XMt3bYKA7Z9Hq7V1rIKurBDJ7NkzP5eF8O
4yFVv481u4/Meju1T0jU79Qns8Ir8/YCXLXk8i13/m3C0lt6qlngHcHSOwfV8htlFydoU+FcXpt4
enKCEW8WXF/Oym3xVTS7nhTe2QYaCgi6CIYHs62cKsekZEckUvaP4ECPvpmF91G7iofMitt6LFDd
0v3+E2onHvXRZuKVXrqJN/xv6iOeCqKVMIZvgquPQu4I2XQOijYEz9bWrelIdIADzbddWnjF9Dhn
m4Ll28StiOPW8xpN3PUJQKcgXwQgVZHyE6vl0HIZ1Q7sbSFhs+FadXwXOXLsSkm1u73S10773BBS
9pf7n9Rao+q0Bayvt+8ian2PQedV67ZXyyuTqF9NIrfEYcqc4BYNcJeWIFE0IIsCoIbTJe/ILnVe
z7Jk5ZJd2LiXVoT903Rml7RmD2SX5SAIbD21/HCqysOLzpuK2U0MyKJ1EDeQAsgqNG5p6Cu5ucWl
Q9abc7ujs+vrC88ia0MfZmnkM2o5r0jU1sq9rL7eXrRrp4VBovcY/kpDBkG8adPKbvJIHopweLba
Q+WVhjsnXvSDJit+4PrddGmIr+nZWGy1yokFPH7YOmiL96Vy25sb40WuV479op2v884z3BjRpZ2J
anpFOhlz1ho4Td8VcnKazkvrgw0i3NuTt7jjz2zx9TsbUxK1lV3GsNWCHUgLJiXx4ipYTYZc+wxM
3ZkZ/hlnZkhXS3pkjwB3WV5sumidBv4pDgY/boNR3dwe09r8Ca85O7brLJuUIjTTTzshSEweGfJ/
krlKdLM2LOFqnjqa5SVTAevqCnRz5ffEGmtXVUdXBdq5zzfRpDxOWrzSGbQ2QP5ZZ7PZDNDLYiYG
WM/6PYv0HYTYfWPYIUfhWtoK8nt5jHC6lsVz7CJ9baOMMfDTBoyNn1H621Bb18hcbEYlSz3raVSG
lS25PLo/BoXly2fAPqYKk6oY7yRyG7vymn2kP5rH29tk2TuCXvV/RyasntkjtEpAXBeSNOy+GZL9
MrXBQN6mut/Ow85B3O7Qbo93OlqkVvboVxvK5S3KT8Qf48Iagp+XKXiDlyGg67mblg11JYMik18D
dunG5vTDUiYUK4DBtAJCHZBZalX6PTJN4psZyQ92K4HiUwKT98q08Kvn6stMMC/ilYQsgi6c1Sx2
eikagLbLHtK7ypMsV3qlT91Jzdz56d/Y4j3bXFIKgATB1Rla1jjphOshsbep/kMrXC0aPfPUDF4r
/1RtxDjl9l/ZdJDGQ3aKt0denh6H4RZpDPiidjPJRhA5P/rqpEIDWjtKw2s8f4zVyg3FRyHOKFje
AK5G6hDtY8I1XCpKE/UZnOxc5k+J49y3yhTcHtXSKUX9C9gOnnO+4o4YZAYCw9zGXrZ2LdzAkN0l
3eAN8lMWMTdp3yr9n5VgOXEAtH3xsuVAa+T2hNPjdMS2mtaC+Gncelr7W2leo3nliPLb52zirmwI
h6TsknHIC2k8QisO5ATUA2+210ffbs+d4HD+tgLKaKBiOE5DFKrNpZKyqE6mY9TO8ilB5sRHepns
qlLJAqlO1QczmoaVwEiIWv5jFEVfkLuBQ9AQLt7KabsOidPxmNS6yXn5pQx6sUk1TZs51etfoADS
vwO/W26GRIqa/e0hi3moL/MAgMEy6Kvw4hMOeSXNs5RJmNmBlA/2vJO00AD2uej3PdpMB5UcO2Pn
DP8ssvmPVSRBQamFwEZMoptGnc9kINNR7466xIIu8aXubTAPQ/Jye4D8+8WdAxOQYQM3CLSahOlN
KRBQiZOMR8tBysWO6k1UUNNFUUv2tEhfeyIurSZe6GhWA4QclJvCnWVldBpy4MSOU6w1R6cZxtQ1
SG32GyeZZoaatw19wCmewMQTmUU8/4uJRZDNc1po/zcNwcPobKZK3qvzcS5rwBZT386c3dhmH0wa
f2pavyZve3VkoAODAgyoDUCJgyyXML3IP1RZX/XdMUGsMxmQyUABuO7fpeRXvqb8drWU3Baq3Hg+
GEgUiuktRZtr1kh2dzTTYZOXKogegcPs472qrszi9amAKc4JDBeNhnJgPy+vhoIOvdVodY9qVheY
wz2261aPxk0X/WZW6cZd6XZJ+tKZ0krMI7hvG5zLKtwpriM+pSirXxq2Migt08GGWnoZe2P6bieH
NAEsCPrRP/vI2K7qqixMKhgVgADFVYFeGVO7NMjwUJ+LPJWPNdCZ0JGKkvJZHQme8f3KHb9sCQUt
oN+AOxGHZidpXdOCyEc1/V6qQNptSYyUhbQGgFuYQjTiQMcDIiI8dSVMYayk45jMjnyktfVQqm2A
KClES2tl1W5LSFiO5L3IVoq8S4M7N6peTqMSJ0baAYNwjJvUa5K9HP/G+Z+093/ozUAJA3gV7luM
D0BC4a4lCBS7asLYkt8yJD5V8s1UK2/SVm6FKy/21TrJqUo46QBupsvRlG3cDAptlGOZJD/VSUcz
k5/pyoOe9CHgDF1iBrfHJSZVse+RI+e4RWSReRwhDCzulVjWRl0/4jRuZui7oTNwazPHy1XmEqiy
jDbox7vyVMkU4li/VsxfLx8yEsBdYVY5hE3le+rsIdXXkVQY5mwf26aDgM9DXtBtXqNungWFfHLS
z3L8SebnfFtpO5LSwDTfJLQ5rMwC9yoXdxUyaUhffBHf8Dy+cBadKdfyiJnRkUl1whEy0t2AWBJz
oazh5q79NtDzwP2htIyrCk0hlwNO7YkpzFSTUybrrhY60mPV4FoqvYi+rswt/2phVCjNI74A0ALt
cSJGYMDTJLOmLj1pDTMOcVz9GIZUeaBTrm6MXMq+O0wFd4wMUa+GyfO+UszHhg7NgebtnWZK6krA
dTXLBiYY7cFIEKE/Cim1y6EbpZZapYLv6e3Hpn8Z8iGglrZZGfXVEYIV6K3wuhaHloijpujrUZKv
Ucd+9mk99v77uCOfqTf8LKCSW3q2ywLLd4g7Pq0SN17fX1/W4daBz0LrggjvL1UlguZ8n55Gm7rd
/GJlp6R7bu0UaKzPoqwDFcXgaU0jSHjecHQ12iyBokHrLepd4v6VVcjsAkibnmgVB8YEZj4j91fm
lXvvi90k2ODfcHZSMSrUQBK+ej8QWqke8Z0gLdz+s3TLV2slv7I8j2cjEvaKlLJc7eU2PXXBMARE
8ky/82NP6XyL+GuQj7XpE86kbkhoi+5gTBqJG2m/08RZiS5Ejof/rBAoFAE8QBn+qzJ+Nnta5GRd
PGBfIMW7p3fxsxP0BwAC+kD26/thJ72AM2ANVHHla/iSaQjaULaBIPKX5vuZ0bRoLZOqGBfBTeyB
McpPLIb7uLWPTUrfMnUtLXblzQWDwqoxliB/FWOPxHnsZk58IOp7bf4wy35lfyy5EsRpnHcIBx0s
/pebsUlrRlVjTE+poqMYZ0JphCFi9AZbXqNoWzMl7HsrYSqIjWBqYqdJgiCGE7l4baxtkMXjhacD
WjKQ4buKP80spuOsRjhe8kdcKFszaZ+bTLtPxwNj5V77a1CrvcSkB2qtsfiKIMq/N+eZbSGGYpFW
o/vJSU+65c3MS22/3IClqo7eK+m+Ul2L7uMe4r4unjW3vcrChgErNgh98RblLbPCOsa1kZpKj2Mh
W8WeVtPR0UfHZWhn0LqWrMzxwkoCmscpffFQAyZVMMaKFkWzFCtZQ7jbw2vxKAFEu+1tbWVUC+eO
V+UhJmqB1g+30eXuzAeb4UOwlsqj0Z0qPUg1pGuD7B9yqPB149lBoOMRs6DBQIjdmAGO5xy0iCdE
5DvJeaXsgdjKSpbpKqrnRtBfDzcCUQHA5C8Hg6pfnXQ1IycwcM8kTNval5QjUbZQvXTHsvU1aSUI
FjOzf4/rzKTgRqiWqHing4S/+AQAPyncH7lv//xQfyuWZ7qq45q7Zq3NTMxF/8coEgdoOEB/ltgQ
peQzQsQkI6dZ87LP4iF704NhO+9Nr6T7rPfsFRjF8rz+sSfsxoYYFfDTsNd3B+d7yZ4TGSxJnl4B
nL1dw4CtGRMWMa8nqSVaCTbTxIGmKV5/se1Zo29Jp8zZD6ONp8WabNL10+Jr5/wZobCMvVGTjhGM
MI4GQAdeKtkdqV9qg8e0MaDRRzxsauRqjGHldlhdS+FCZybT5HHCnlV+FR3Z94q9k16reDqRNuyh
rtZDTtPuE88hD12zxjTA51IIlHBg/gybe4ezW1dHW7Gcge//NOlSHrCynxEnVXlw23MuRUh4sMF5
GlyLHlXKSzN1Vk5FT3JyykP4CFe1tqzYp6rbJEEtucN8t1YVWtxDZwYFr5YBigB2fCyn6c07krgQ
xnXRUjJ9/317ZCIQ5e+TeGZIuI6qCBqOqgJD6bfpszxZd/ZH9heooYaAPSqZ+4u52uFnqBbuPHr5
UfGU19sfsLx9zj5APJqyPpKpxfYpJjc+QnJXux828mbwq5d2a+39FXP8HFxtmDNz4uEEPnPuR5gb
fSg+v6kfT/pjGWiJN25D58knH8aKxbWVFA5mmbRGBv5hcqqj+14HNP40INWgcAxNcixeCFkDfi5d
89Ci5ASsUNpAXetyr0pKX6ADBCs6lA8jIEX5J3uri83teVyexj9GhENfaTGZ4qIhp6hSIZo9m++J
WiteOo1rQlhLAROHjlg8awiwv5ilzCnJG8i0kVNrEDRlHKZNtNfCrnk1zENMflX1bnqB/h7I5mXv
9iD/j8Pxx7QwSqtRQewAMdOTPT5G7KMx77TWayDEXMXuJN81ql9Xv8yX7i/SeXrzLdYTN/rFQHzf
VM+G8123NwRAptsftby8f75J8HhZNlTgD8Z0xESKfKOi3SaD6JYPvs6TNA/BbWurUyCEPcgRZ2lh
FbjMmmRTf1EDsN5lznts9E9ti5r4eDCZV5aH8TMhyn6wd6OyIRTCq0AVp54646J91rR9x9bwPssn
689M8N/PfD9ICcHMwldHzu7Ug+mN2b53ndf4SV5jleBO4dpp/NeSyLdmoO5nmAWfBKNW3GmqU7/R
8zWm+v/DFf4xIzj9QncSuxwwIMd5Va2Ahn3tUs3NfPs7OSQft1dW1GX+2/ODw5bn4YExEJmApKST
2rjtccVkgew8gK15W/QvXMJqUjeV88r2pH4dGu+u/G03d1O3YdIeFXrl5+3vWN5hf75DvFtNh46d
rMOV5OaumD0DsPmtPt8zc8Jpf8zMB0AA2rJxVcMfodAxFg0vh4DgN6TNsxTtOukvM3P148pnLaS2
0Czy3+kR3xWkn0uNATRx6vvkp2Rv8mY3JVBhf8RjrWHFs95VHtQ8DnW5o84vlfzMejdVjkj4TxoJ
8k5HP8eunDZ55TMj3TP1Ps4Kf66tO21wmT1BSHOtrLLsKs++WbjMB3QJ0xx1jZP+WryxE32u7rPt
GAwv+vfkmZ6ktTrg4i1wZk+4uxlXDILUOTlVUTxvpgZynXoFyT009azKoS6ddnh/KPo4uAegfXB5
2lkG2Q3FwuHINUC+C5AdZvFe7o+a45fyrk1mJM5ftHljtt5s926UvUwQjplcPfMaBPtW62bxytZd
DAvPv0nwxSX6UqWyrTDfENZt5p+6hM8iqV9I80Zrf1Fmu2X/hhrG5vbmXFzoc8OCVx40ddarFmcm
ie+K/KSBl1lLH60KSgCPRbpBdTJCI65fWiGEvm/bXnpvn5sWvG45VJpFZpguZQnis2iqjsOsVNzk
h62udaEt+d0zW1/zf+bhzbJ2SIt/T3WhuLqcuuPakVm6Tc8tCC5X14nSoNhETpk67dik7rOq2c2F
6slWsoIsW3yiAWwOimsQFEAAT7AVp+ZUqjJG0+QBbsVA+svyym3pjff9/bQSJSxvzTNjgiuYZ6ut
q36AMRnyud7Q+b1V3pVBBEZW2u2k+cdkrukiL+YSzkco+APJRPG60eAz1T5zp9Iz2l2tevWL8wih
iiJOXWQy7M5D24IlfQNZ6u2dueSNzq2Lof3YMEtt4P2iyi62MXJCvjPquLcGhPe3TS1e1ee2+Lec
7cykzOu8ANfKKS7uzNnL5HtFrsEnfG93rjSG/ZB6cf1YbOy1UGTRDZ6tq+AGldEaZzrBcGLtRu2z
QgrD8UYXhC/b1Pptvdwe59IleD5MwcFRyTHqEi/fU5o/1HIeEICs0L8Y9cgUxTOiYf+2veXRcZY4
VOp5EfhyWnuQ1EhxO8HJ7w2uF4xmCK8ctlnr2yetXs3F8hMnxnUAA/3XnLBfY42CI87G8By0l5dB
fK8cLQ/yY4gnoFeOLPTa22zRoSGDiBIh+E2RS78cX13nXVZHNgwmkuNqQzq7s4Ekwu1ZXCqAKJwB
73/NCNeDmuZAA6a4lwl7TDR0RW+s6hHN7Digrs5Vdz/AmgMUvJm7xZS4mupZ5lpaaNGznn2DcE+M
pYPuBYJvGKAZvtXuFMWVP4rcK5vv9W/tqfRN+sCUF7s8NFKO0vtajlFsx/2Kb/9MAnrFLuc6TvpU
Yp2Cy1lGkfUQv/a5a9ivHQVaaFtBkoTuWnqkQ2g/F99puXWkQ8rQBjgRr1fJNrPAiKc+pdXPwT6S
bNr+v9YIwuqXn5ej8w/JF3xeJm8Zun66h6Tddu37TDc5VBbszRw9SzRs5X4vQ6iGzL1rV2sMqIvn
+7+LdEU1OUej3g+qifTZ1kn8DHotz6c1cY7Few8iLdAdx47kSuuXI2Wq2lVyrKYn544SVDzUKdDT
35kV5u0bqTu3KxW/tgOj/7kyxdxbiMf73LBwDOaBgvR1mNJTRL91yWf28gBQ/EFu3Xj6LRG3e3++
bXBpy4PeBhw9KEdwGrXLgZbtlEBRvYHfMAhatB7l7LWJ0aFE1uLuJTdybkgYWMrmVtbsCrXGcXDL
dPAM+9vtoSxtjHMLwumN+sqw2gZDoUbpqdDsnoeQsseBvFf5xujXpIcXzQEVDcI2ZKygNXA5c5mS
6pLBV6pVKq8qcz+izM2aCQRBBvFAiKr4Gqk3t8co9mp/eQjeBw/DYLVBterSKlEkq4SGJqz67S/p
BPZYI/KfstTtd5VPf2uBp/be7p+iwEWzYjMUHctZniuY7ZCbd+vH+E07ypv5Tf4u/Zvw9myEIgOS
kmb5YA4ojhEWeWZ/p1l+Gz+bzkqYsBhtQrMQmWIONsGj73ImgXzR+0nj6WrayXiBSKOfqmnxiu7v
UDXz+rme6ORmVeWEoKlpn3RqkP3t1eRbRDzs55/AD+dZROY0tiZlHSEnS/H1unWTbt/nk5vbd5K+
ElwvHT8gGL9gL+hoEzOSndyCBalCOii2K/uQlbXhIvUl+bcHtJigsfBawNZEtzN6oy5HZDV9gYsc
bxNrOvXxYai+4dxp82f1kQOyCdq2jrrp79nYkPdI9gdnF5UBeKDeb3/G0mDPv0I4JMWkdFLT4L0X
x7K5NYsSqFQZIiO3rSwG1MChAqrFaQPRJX852Lkz+6ghCN5ZEoCNG+IvagAOQal4QiMV7m2vsu/l
sG9/j6vZva9zLm6dc9vC1mnncbBqB2GgOT5CieMQtdKhK7J9Nr6q8qGXeVWSeGPzUy1/pT3zJmVD
+3CSUGfe9837ZPg92RnKvik22P9+HP0llWRPFbLT0wxiG9KejDRI++2/mjM8BoDeBeZbnDPTRGNU
OyFaHjLwB70X8v08GzvJ1UFxOX9L6D5FPrQuN9bK5cDX4nq+0KSto0VVAbLucq3a2YG0OmKkU5Po
gNgwB2QWWlJtJwlS0bfHuLj7QLv4v6b4FX92qk02zKwfZpRr0EEQJG0579Bf8nLbCN/Ct8YjPAN6
OwJms5XxbC2VHT0k9eSZMXWTODpF8V/RYAdWvAaDWoyKQCv+35HxkZ+NrK8iAJcyLJ6txPsYqgBG
TjxLw3O1S/1YK/wE6EhzDsfGlcnk3x7x0gqCyojjlICHBqnQpXF00+X9ADa+kw6askAtjHwj0UTy
KTHzf+GXOdWrjIgIpJwih7EEuS+00js8VZW5Lervae+DqyqQezOI85UIbHFcYIDkPBuQRxFdJjKs
lTmRhJ60KIH6VgKIbTo0qd/l89rjcc2U4Bf1fAKgJcvoqWqZuaV4DgeUxulGzuy1ZM6ig+L0o/8Z
lik8ZeSOSpFKTHaSy5ppQWvXLXNjp7G6TZ32c3UfzcqQTQfJQC7LkwcN8nNDOkRgEZoVI6AoFaZB
aaqpttNIRJV9Nltxd9c66qj6akrwd6zlWuV1gyVlz1ZcpPWnIicV8oimOm6nyCCFa+S1Od3ZgwrK
69gcm2pXyyX0Z/pebloXBBmF7eEYoWlr7XJY8AJcqINDl5AVAJH4/5B2XcuR40r2ixhBA7pXunKU
Ldl+YUhqNb33/Po90OxdVUHcQvTcGB+KURJAAkhknjzn3F3NOc/iWlZSREy1+75YtfPZ2rH1gW51
KwEPwOXNsXbxIirEkwzgc8C1WbGLeknRlGh02bExfktas9dxJwUkiICoEI9C+dlWIGsSkHrOFr+f
i6sxdkn6UIyBNyqfk3AM1N9Q4Ph9+atWQmQFqRi01QHpCsYz5tAtzDHrpirMjyRqLFkQrUIsPC0D
71nlgVDBqsbXywbXTihY/OqXoHVXVqAZgWPVzkKcHzuvk6wCQqi29am8LY/9Edrl/8IYeG+p8h+Y
LQHoOl/ipM/1EjROoOLZDcd809fW8JTt7fwm2dccMNDKzgWG49sU9baTk7eMYEse6LgyXM+RoX9G
VfSmSjnv6Ft1pFNL9EtOLKljEECMDJbm/Zhu0TSNSkQwP0KoAsRf21K4KlxIvhN0ZaLF+MkQn9HV
jN7mpHrkzO6a8+A0NMHES1le2Rs7N6CnV+V1fpyaq0l208nOxMk1QTr1KL8093XtFndhQTXac3G2
svi+kK1o2qjl/eUPWQnSKXzm/76DuXcavV6SWijzY553FohNpBrqmRRaEvIoodaOjFNLjD9pVaGN
6OrNj4UX35W8IvxXFxYTMpwNhPEhPYznuQgwofFs66WTNJskfUhALXUoPuv3MrKGzwWQBFt8nrfF
o3E9YuF5MfNa5ZR2HKCzEPR5VNnw3L26jERQr+ngXsFts9OM66q3J0dsLbO3mtdmsKXxo3uCbGPR
WK0CwbLberCkjd7gsVlwMeur2wqAPkhGUkYdk1nbvFiGTK7xNf1+gsD6ErwOwiE3UIiaq20nHIAJ
iNRXot1MfeflQwvy1nivRn9J1kRf1wo8DITdAFGCuJA5J7slnQRJGfLjk0TeoIhkGQbEdAY3U0EP
68jDNpCORHhNyduo8C6q1RWB+juiKgiq0GbM8xWZ6qBuDGOCf9+j5dPdkd3yXm/iTb7T7wb3EVRw
tvhuOiIY0NpDzznX1lz+2/iPhKcYDU1RkSU/gh0YSIX2kItcaD1dRNbv6VsUbLzAMEMU7HyAaja3
oL8W4XLLXqvsjHgtih3QOrXVp+bRhKi07jY8hauvjMglq0x6SEWTIkiH6cicwRndwonBoOd1N8QO
Zmuyeie9FfaK+7rrblR/etgU98P1dB1t1T+lgwrwffx++Rj7ymdc+iDmaR6hub81SnyQasn79q3y
3iO7tZPfVzU6Dgand9WjuYVY2me9vSsPJr6xOQj3H62ju+HGfDQcYAV23Ta8yqxXxHMbCf/fYumb
/iGxMvvyx7JEgF874nTNGKfsyroL5QEfCwJM9Jnld7FmZ8fOFhz52ZXuVbffBtfic7/r7O1l0z+v
HSCZEfxTZDaKnmyOW25rPSFkbo6ZAIEPEE2akYeScY/jCVm2AEnfy/boSM6XBS1P8E4giilYjC2v
VEpaDHVTdUfjEQMddh+AaDZPucPLv67kuyidKNW1AdErhNyZQ0YdiZGjQw6G4l0EgEF/b8r+OBJL
nypHSHd1jzZhDjacbi12cDqIuWi2ElTUInOjteYQ1mVZdkeSqAcpQceuGf1uBsUb5OrP5Xn8eZJA
z02EAJUEa+jqYtw7mHISG4BWHcNW9EErgZcUT1LyZyRwboJxSiMZi0qb6+6oj5OXtRVqfNu6dmJD
AkaGcydwhsP2AxVzqvVqDFtTR+7DLPWUgIeC5plgHEKstKSUejqcGWKCoWol4fPlNfm5l7D4eKqD
LRd//yHNErVBWQ9qhjWpZiiYoDmrjQxniUtHzUo3qcc/pthw+n15NpkrHXgbIgZB3h3zILEVrd7N
RmgV+S3OE6sfgLUh28uDXJtGkCWAyIAKXIOA5/x6SZREL0iBaVSXWXNnPQEjlCa+XDaykmukU/lt
hblOxrAhWS3BvWurfQQtmJP6z0FvLXtbjZ2J0xC+PoffxujPT94AcVeUi2oW3XG259mK38xf3Qza
uqfLY/oZfJ0PidlOudmAPT+AlcmLHqIn3g28tlu/ZwwcGueDkEasQtjh7FFb4grLUTUHBHhHdGr0
hHNdrR1zp6aYnTSmFQBnCz3D248KJDxgp30U/pYWFXcinS8duEfIoeCYYw5TidRRG8ewskyCk1eb
WFK8Rkneu96wLq/M+ni+LVGXP1l/04ySqZS77lgWZmEFMmSLpeIA3NGTUJecCHDVC9BkjuAX0G90
/57bUrtuShN1hq/VoVNEQONJ7wuCsssjWt8/iKzBiQ5E9g8dgBEY+kpaYCZqrsIWoGy5cQWz2FUG
GLYjV9bDa3BZ22WovIBo2Z3C6fXyF6yOk4bXaLYGhQ2ryBiHOUg6CrE7ZulraWKYmR9GPHgxzwiz
cbUeuup5JGGUpuBFY3TIhPE2F2LOGbvylIRWE+Jp8BBQdlmJOY2C0BR6nQRwkPwzQGZJNMAImtlg
fMwbCKymuZUtn/IIrmYFsmKTmwy525eoR5TJjZqWtownaB0/VEu0vTzLK4Hj+ZcxMwC0Sh33jY4r
B49IR2ic4L4B0P1PsLj5tb4dJaCCHf1Rv1YHT/ttHI2gtVRy5L1rfh4++AzU1PHGlcGDzzY09B0p
jGAa0NyXmnYk306ydMjy/ZxbqsYtutEr7TzKoplqvKYBiqYFTWbMgiCoc0uqnqKRl9ia812TvpWm
q/4K6ze8cS0gPYX8E2xCnL378+oDDAmcOqB8QdxlsiTDRjWBJERHC2Ok/1K1Q5O+X17NlZgVBig/
AUE5D23KdOQnB1HTk6XMSDIcu3YcNMusUlG6GlJU+v28N8x4g3833yXB6BWH5MYCKfq01reyAJyW
c/lbfm4tNNCj1kffBOgOZSvgYrqEqRFE0xFJail2wMIhbpNZEysHOn48vomfBzCMydAroY8Cyjpz
Pu5eyKUQXJbTUciyHcnn1q4knBlTMuHtWPBC59WhKVADAoeJglomu5unpeyNtpqOgLmIezDBa9cT
CG93si4mnMhi1RTQawZODYgcsQD+INbEtCADBjaDugq9qdlWVksFlNRoNry8YKtzSGVf8Nihjw/6
Kae+Y8RDHQXydEzKuLVCeRul4B2d58nt1XlxLxtbgZFSXilkKQEFod0QzByi8j4imq7mozgJ5q0Z
au1glWoIZisQCpmLHepzld5iH2d2GoaNp+ed3uzjWs/eq37Am08vg2yC4LA0PHRjnuVPlz/w51bF
91EGVrQBU7U2JkRp+h4c1WgJPAYADx9ynRS0s0vmTMPPOf/SeBLhvAalw2Euc30JdaFWhPlYo6Hr
gC78ea8JQrTryjZ+EMlYcxB7K6PC6oITBxgctFEzr6TLM/TTNSl35vfvYmYICSI50EIyH7U75T3d
ac+Xf/1KaeL89zNnGShdQkjL4ffL0BT4lR6i485sLTSBVY95Rv/JsffzCjq3x6yFmidKD57aGbhN
SJUcsnYjPSfar6nZTMCKGuR+Elyps8RdlUQ2inTWON010e+a8Hr4V5D/51/CnGZLpalhNSnorg1d
pT9ob1p1JSMdV78lXl3YYqGC9tXsb944M0Aj/PN78dwucwKYMhEW1G7mY2++VLXTpNt28fLAQ636
OfzINpfNrfk+OhcpflWiCQjmOaMMkKXJ22I5xqmM6nsZz8BWBzdmXAfWIJc8CuJVf1Jw6SL6ohzf
LMVF3HaU4r9cjr0iO1r8mYJb/yHYvS7Sth8MsI7Hhnd5hGu7TQOPDKjOAaHAI+T8RJ1NqY2VUVzw
LNBaLxGTypv1jpeoor+FXbVTK8w81pkZBdM4LEejKe1GCjZltemv0PNvBQfDTDih7NougYYPKDnx
dMf9zuzKrMuKBBJoy9E0wvxaxDvByjq93klCq2xaUh6HJCl3/2IeT2wyO3OQmnHEIQ2b4pAAJFRN
m7wuje2/sYISPBJiQLL+6FFDrN3pXYzqr0y6K+iMv4zAKnGMrDk9JRc0qWShhoD33CWmFNLzvYgS
s9xN4VUo6Z4cKPeZbhTOHKuEM3FrRzROaOCt8IJT0V97bg3pS6EMqlw8LrjirNHouw9Mc3GtFn3N
uclWQk8QmiGTSOkMwaBoMI4RDmQhbWAsR8Aeld00FZAISdvShv7DbBepGD4NHeqO+ggdmrqBQLM+
mhonWlqdXdTOFUQv+AcbLdHGFEkfkbtYkDfdJylE7mOln50UmRM7Wozf/8JjDKBwaZQAa8xiLqmc
T3oAWjV9mFpvySXRMppKsP/eCvoIdKAUKK8pK7Kq5oJcq2MkHkt9vCvStLZ6s7//72ywZ4jZC3qc
wffTXJCseOhCezB5tcyVUjkwbIhyVJyIyHCz/Lp6qheGkk+wggz+Ht227UE3ZnMXTHN334tIzKVG
C62sENT+GWmALw1nzZKCcHZrAL1dNRZMb2xHSEXU8+L0ghY/hBXJ7CibY04n19rWAQcMahpoR4QO
MXMXopReF2Yui8B/BoGT4no6Dh0In/okS4+XJ3/dFKQPAWgC0SnLmyskchG2qSkeW6GfbTmLhsey
NYilzkCCXDa1diOhaglyQiqqDPmN8wNhUtU4zloFviT24fWSJItL5E78N950YoU5Cromh7gITmxQ
UPfEi/qq3GlZTzjxw+q0QR4anL94UiNTdD4WQ86mIdVC6QhmCzBwDsAOVoucXCMlpXG24EqzDTz3
2xZLsF0RgHASwRCPOTIKqAAZTTH4EsQuxm2oLGLvD3OsQHC8XYbGUcw6n7dKbIqtBXn6FiX7TO2R
IsuIZomx2oZW16hofS5JgkaFyyu8Pis6qFdFHVk79m0KjYVe6KRARINcWu2lTldfZnFs74K+NDkl
FzrBbOABLVIA+fB+AUKa2SKAxOlVZ6YS0I3y47So700t30fqMZTQAILomWJLOk5ItTY8kE3ROwYy
cBCiOl/0JiJLPbWwOTZVBHp5SF1VQhR5AE+EHFNrkQ7IwKGvhrUHnaVybmpGODBIZSUdowRs9odO
c6bAhfZsM3JigrVNeWqI/vzk4R0EQSonRkkdubjNo9jOwpyTeFq5GHE9AbiBfBfoZFly45HQpzb1
irAN90XXbhKwe1jqmAPY8njZAdfibFRoqXQ79oIO7zgfzjw0kTkNGI4IrnNbDgdH6yLixVMzXRuk
EewuLke/awgq+6pxpfXG/JwLSsWZ1ZXOD6RLUANArApfkdgEcpWhdxoyvRJgEpoVltnVRNCbLz81
BkQQZMmu96QDwU8oO2OFF/6sXbdZ7/bZcJOX5U4owomzNVf2y9kHGecTUzWlKYwy3S+RrZHYk7Py
EGAW+nm0Ukh+1rNPeCDgFd+CTRDC6TgO8MZi9osxVRAWi1vYDHOHJLdiwesVXx/VtwVmm0x4cpld
AwukiQIvQ0XPnI79GD82Q4NkRnxXTYFfmyPnHbKWQDobGeNmC9K6VdZ00nEufmvps3ANkQerXOaH
RCSbMomtsnOqObZNpXbRUXudllZscghYV6okmFzoVsvAPAOjxZKkF0uBmFrAGQFUlgKcSiWMdqqr
djFKAGsWOZKPwT7ROi+QJs0qEsVXJp7QMHUb5hg++wbGrfQWN4o54x5sxrR/EwURL79iGPrnaUCk
tIDs2x/TQXaWvOAJZ68eKyfDZ65gbTQKKabD19GNIBgfiF5tor8vGS+ZvH6ofFtiL+C6qZMQkGWc
kccMMvLQeb9G8jp5qh/GG/LO401ZuWUwpWDFQvlJQbDE7JomiONoSBrpqHU+UY5C65GZk4lbuV3O
TDDbZhjkLJvHGqeT9oERgWVQzt/C0cB1trt8IK8v0vdgmI3S5aM6aho2Sr7YQAhtVSO3Sq28ySZO
QLYW35+NiQkIEHPOEF7CUdAjP1unuyb3tJbYCvmUUacUotGRJFtIlFsI0XqTsakGLF7sNGT25kF7
Jrnyqcbi78vDXz2fTtaSTs/J7SrhbSblKibakF6j2BGDyiJQsI9/tcJNId0o0fGyvbWHMOrOSLFq
4GVGzyFjsOiTOEGOAnHDYDXwVQUsCW/a71y2DCCVqvuWB4NdP4VOLFJfOxliXi7iPNF5b6PArWoo
Ji3mpoIg6hxuiPBWpv7Yy5uqFEurHZ7UjnMUr94xJ+aZA6jP6xnCpj2FXJoQXDWkxGrDOnE587q6
KSF9gWwG6DPBKHk+Sr2cQJhXwIxm2PLjjmD3L6Do8mUL2RqQa9i8Z8zqFj0xyLgzxIhiVMqwcQj0
Q+assXpDdgXpNa8ip1teLg+PNzrGa8K+q+LFxBpWZfWr7bPCNhJJsvIsS+3LllY3xMmwGG8Z9Vkf
5wmWFrVzc/UuNdxG2baab852VS02klEci6sn0IlFxkHMfMyTUYdFfSg2RrCdh5c2R9Pc4F0eGbsR
AJhDb+GJZBAzNGWpiZzkAXSQ+hc0cNpSA8iPLlUHGekgqpMix61DzNIq4nujvY/moHEufwIdysll
/OML2KGGddyhz7n08fCFdF+aqpGVaihb6PkB2uHOImwuG2T85n8NAqSINAVoK1k0MhE7IMkCDJlk
SGMHdpRvA4OnIsIs4JcRsDEBbwnOawCumctqWorCmIak9Cf1tzIdgjIELZYVqpyxsLf8P3boQNBd
jCwsi9gRhzAC8Qm0s8wwcwz5xbQzqbQl1ZJsU97I70N57KKYE5azD4Uvq7AHtDNQ5WieYKIYcSZV
g8JH6YdPgrBPfFDhJg+i5uXAzyubWZqs+ncQe3W9qWd7Ik7LpXqifsl6DVGBw0RWhubFmHhDXEgV
KIIOvcf9TW2ZFv1L8UzrpbQ8GfiQffUWv9TPlz1nzVWJDhARMN54SbP3lNJPyijpkGvLEDB22U0M
OrOsKu083sjKVRXyOtzW7CEKgXQ0WtzgTIwT5WOrDkKoVL4xdY9l80jK+KrIXgq843UB0j5td3d5
gGtbA9cSNOmQCkZWn5lVqVKr0iyj2pcbY7ge5bnfZaO+z5pZ2l629CUywS4gkvlUQhYZEeA3z+8m
CdpMWqPHtU/XLdx2u3AbbpvdCJ3ysLWCDXBTO2MfHrpdusWzd9tEV2Hmiw542/yI17rORiBfDn36
NcxMS82SFkaW1L5SvpZCYgfGSxJcJYG+aTXBq2p1D/kVKAA+Xp6F1Y10ape5oVtiLAFoMWp/miaP
5M6QGzYocILpEWsspbZRC44ZvoSZJ90P6L8tbxoIrfW87bSym9AAhfL2l/6ZxMpiDFoSFNWIz0jN
0Un0q6SZLGnqLUUNbVJy8sRf6Xdm6SVU7wEDgcK0Ap2M86U3Q70jglbV/kGnO/cJhMgOEK1euVXx
37/eJYuiT0M38v75I7U/gau00RflBlZoq7boSPbkzhA3Fi2FUxBZuxEVpEghAQcYDr2Cz78unQeA
YSbMBekXC5KrEIKJXxd1um31ZScmAloSroAG2o3p7M5qtu1qnTNBK6uhIHtGGcDRxvSjJpOSrMiN
MW/9foQID8QfrWbeRdJNgtfxZf9bOWCwz3G+oBsBIBG24TkmkbiMaDryR+O6AzuFkl21YmcXy76Z
QB74d88quslgDaVQ3FMqUmrMJkv0Ua4gLNf6bWbJmwXPayvn6U383MnwYfDdGxCu1OFiOhMVqm0Z
pS3iTT8Lf8nZ4KRbA/23We9ksm7FtTNU1XXAo2tmAkRIJcAoMJ8AmKrII6vMfRgLaWGq3Rj5qFOm
7jLIhS+g8dfVhya9KnK5tFv06dq90kLdZok5qcof/gIGfipNLlGUHE3ynntslAXaUk5L5M8Z1K5G
VPrslOSBa0L1ah+OkNpN5z7nhG30ZDrbxGi5pYrLtCqLpqqvXqCTF1SCNJmRFUrkl7Jo14H0OrXg
Zf1L96Q2AKenqDE4KXvfBqTtJ1mHjShyC9VFp4xueoFHsl8hL/e5ModnpujPT4ajpIaxGJUW+XCV
Y6zUljbfqsO9UJNbqbi/PCyeLWa9SrnPe0UlkV8MVlgd5ZfwdzBAypUze2tbgYqvAIlFWyGhm3c+
pqEXZ0MtJPhF8tz0GiSQr/V6kx3C1MkOebdsp+rz8shYHA7dCGcmmfsMDVWCkqvUK6rpHoCqQ4br
Kp5UR5s72wihXx13ENKb7sQptMCAv5DPPE03l79idX5Pxs3cL0PbNboqYNyl7pStl27zK11AK9xl
K/S3/NgANNMFpg+0H7FJ+6FNlmqW4TFthN5gZIpi/W5JF94iyhwzzGDmtCsKlIjhmO0GEJ9NvJSW
qQgbKb6LnSv0uxTlfbNY3NbzHw8YupInw2PO0VLOR8EMYDeSPyNjcZeJ2GMM8HXHOb1+XrhflnTI
gQLYhBIrM0JzQQ9FscSxnxokdOOKAF8sTUhDL+VRSqTYztPiFcWYj7JDYzpoMyp7jooHBUh0zt2/
NmbAIJD4J7idUCY93zBpE03FXGPMqVzt1dg1jAHd4IslcOysnZ1QyUKzBao9CLuYue3NOtba0oh8
Na3aTV/Kz/pIas4B/eNux7SeGmFOtCQvpUSZVQymST+10S4/KpLaoYTu6xg0g1Wf2Jc3xOrsgfiJ
1nOhYMlG9H2bKvEkY1SmeJvOr6ZegT/R7uTjZTM/n7wYmCwjOgOZCaIkkblsDTXUjARN+n45QExq
I3WanSTgI0JzIZA0oOm2hVsQGXA24tp0ykAUmwAW41nPemlI4qJQmwleKm6jyYtLW39vAhsJwrHk
kfuv+cepLcY/xj4K0jiHLRRT7THHXxXn8OJZYJwjDCZ5nmZYANUiuIobK+v/LsX5dRMAVa4rBDhz
9F8zuAkDwZ6ctUvso6PV4SXo187e019OD82T2zob5gQoGLiAWDf2pP1SQcdXtL84jka3O3vCn1ph
7k9DUqNCG+gQUBR6jt1h+2F4matZ28uGeKOhi3UyGlFuVEEUsBhR+Aj+9E0t1pah8Ipe60v+vSDM
MZsFZlbMZI79JVWtuL/LyX+54ozXBkQrjaTEdKGbyy6iu1bKOHuQNwTGa5WmA5ZyxhB6cHrPkE/s
Yg5AY+0MkxHK4wrAnY6w+nwpBEmKAK3FUtTQeapByVkkhmu2v+rKvbzmq8cJzZ6JlGwKWLVzQ4M6
tFBPLrDFDbJTk/jJVG5a5R53E173tAFl5jjZ6jUrn1ikX3TiZYtMarUKYTG6FZBVIZlVHbPD7Ki6
JdmgvB1Kzn2w6tYnBpm5HEU0qmpIWfmS/himuVtDZFDjGWG5Jb7OGeQQAJJDQzYFg50PK22Ktqlb
MfblOw3It4OYWeQxdLVN76aH/Jd6R7zMGh+SN32fhNauTjyN4zMs1OmfT5AJOPhpPgPdSuef0NZC
PsmtFvvZ7I13y0fuaPXBDPZLdadmxJ+VpxZZrBvhI4wqS/9Lpbcf1pkJaKMsHGegx3yxfVOAyo47
0RbrK2P8zOd/czEhbY63JroLTUDCz0dqRmWkFgGhW1wzLaqC4oD5hFe6XtvmiL6QYxUhwQ2UwLkV
NaB0T1Bq9QH52Jpmsp/RInx5+63tc2Be0foFFBbN0p+bAJ6nBwzGwNEO3kRSeuGLNj9NEyedSj2c
vUBUUERRUXgVVA/MBTIaSix3YQAraEkvLISXXkd6uwMAHKQIyzzYSsTjtVh99Z0aZYaWKtjmRIPR
fP6Fus0YiFazUZ816VMLZ0/ro10wPF2ezbVxQvYVBLWoMyIrz1zHHbjTtCAxYx9Rl4BkbuguvnFb
596/GhzoMJGeRuBH89Tn65aqgVGWbZT4+jThKbRB0U+fY0tDPl6I7qJJsZIYKl28/Chbp//aZBpi
P2TKvuRPmOO6bNtag5Rp7Cu4dWLSQlg3Bz24Cvq30K7D6/lZkG5Ac7OXgzto38rvEN2pveYz0R50
ReU4L9uB+s/XfNWvQIOqQan+fBYEw8xa9IDF/uxOR/JU3Bnvi9ffh3fjvbZDFW2LiUH3/nDXgG//
HQWKy8st0/Vk/RqQcZSd/rHPXCWxgWq5oMB+VlrBleqoH9MtoMfWeNcB9/dL2iwH0xXcfLSG4Dq0
wf60y7ba4+WvWHW6k49grhe5BQ+zWMPP5fGx1tBopBhWs9hNvpV1L0INIQNZ5WWTa5c2JTHC0QSq
OTwCzue9CpMU9PGQkc8WZa9BC13vr4bCqSPTC2/z98vG6CL+nORvY0w4ZcajGYUpjM37eJscexlb
i3cMrr6lNMCBgQujU8mGIbHU90IJhUR/oODGHHxFWvcnDKAPTZR9lda3NCxVzPQqDF5joHAvD3F9
W6GACLwoqtD42/mEllXYBC1UyvzZxvmY3pWJUxyTl6Wzxs1424RefCPa5mt5FF6F19F0OObpG+TH
FIOLByBPkFMhKX1uXpd7aQnRxeZrd9MuTp3gKU2t+iW4Day6ePnNsba6a7B3aXEB9D9sf2TUVqkw
gRjAb7ppK45345XxEfeWXBqWMD52ja06j7wm8dVNAkeFbATqliAGYEaItHNVgMPX79/0bf+Y2gAx
xTaaCDhTubozTuwwrz10PhXVkIyJr6pP5oJqneEUpk/Im7Abmolz/qxecfQN/p9R0Zk+CWU1GU4b
F7DWOX+QlnoInN5frlGw5KZQqQf88BCdYlDhHdRLzi3lS2cGqYD5K6ECMEVejR4Du462seFqu+Fp
UjZZapVPrX4lo0wa8BLga2EKkNT/Z5456Aso1wVVioF607sClrSQc8asu8f372cO8lQ3g0WN8fvl
KzJbJhX4KK50/QEvHnRUWjXH3P+zcN/2mDM7mQw0tQMW4Ret8pkk+qao8l1n3AalBmQzulquQwVk
XLzHFmcV2ZLeIE2irOUwq3ipv9fcyxt7/Tr8XiWW9qos4iRoa8zi4M1u8NZ5BO02u/ZJeDEdYxPu
o8zKRGv+CF71X0SyxKvZA+2eXG8ufwdvlMyukIehWoYWnxGiT1MUfg3DTVPzciI0evyxIRA2o+Qk
IXvJTqWQRDgy6dZbnHD/qm9nWz10z7EdHJq7+Fi7CWdQqwfLiT3mYBFJKRpglUz8tNzk5G6hbGnt
vTJeqfNNiU73y1O4fh+emGPmUBWaAfU1mAPs3UoGsMKRzVI5ta+ntlrdNlxMNn0CXJpP+vOTo6zq
TYCvQ8znaOfufIdAYt/6v9HMb01uu/tL5Pk/gePJ8OjqnlgrFW3AHfFlrfJlm0Aiafij2n8uz+Lq
qXVihTrqiRWl18PZaKbEz7fG7eyQAxe+ybNAf35iAWQoRREpsNC/TQfE4lfTIXcrNwH4KPWgF+OA
nPkewsCXx/WlC3FpsZjjGHBwPIsjeAfZSAM67Anof1sHUDXgEtK96bYV+qNnJ3KehY24VV4ju96U
W/GAVMRWddBdbM/eX0JJfywpc4QvY60VmYElDUgOO6oO0GXe84ACa9seMQtQEV9xElvgbqsIyKdI
gPY66CaioEKGgbPRVycXqCpTRgmBKsUwA0GKB/WJ2MTTzhsgHr0h+3Ffb4bf2Sbzp2N4KHwTmZzW
bratX226P+VLu8kfQBPp9rveqa7Dj2rDTe3Q/c6u+OlHMReWEshxmE34KOGm8WS3clobDbIueJHt
yibeZf9arZ6eWGMJYGY5rtoML2lcJMSOQeVdWx+FldsFyAvQKseJ2ZS1s+fUHHO2LjLKl1qOwfXg
Dh2308tvyYvg0NHN+KbciC5Ul54bN9+rG2kb3FS4tpIrhDuyhRa+TfdoWNNW2OSA7Vyehi/qmQuT
zhaS0FXbK4GI73LEK+FG2AEPv1N6GxQWDQS3H2KIEcxPyrZ4w6Nvrx2Aj9HvIheqgZ9aZbV4hj6E
H4ot3op+YgXXEcdR2Taarx13Om3Mkd0uuSqUKVZJAVrpqaZ/6vbrYkn2/pNLus5xQJamxwirrCYJ
jIl704otZeO9QPPRStw33ltwLXw4HRZzaqtqCBgG3X8Z+eyzW6X6k/NSlT/hbkjcndpgzu1eEBMC
iiM4OE7N6EawBguc8d7shc4EwnpkbzZPfy570+ob89Qmc2hDuVdQzRY2Q2P2qr6y4wJQsyDbdOG8
rYJlL/TtNh67uyntbwwzuh7AWF9lYPZa5o0i1W4oGY9LfyPwqhnc2WBOvGnuE7Od8WXmMQUAbnaV
bQ9RuAyy9oI9uIIzvxT7irPrV2Pw0/lgjrR+HOtoXLDO4ia+X7aAZNwRJ/dqp+PEimuPixNDbDUd
DB+BJvYY3uiq/nIglrlJ3NGK7i4v8KrfghQJ9XRKWciWg9u0FWchD1M/jRunkaBQV9oJr1Hn6/b5
cSZ9W/ma1ZOIg0CGRy2FKPWlZhcnf6Qp2urG1sSraZqH2ymurEgzIYxV2UnR24MybiPJzoPZ7gBx
y5b8YRR0q+i7jRKUHngcUeQj27QW3DBp3E5XbihNaVBnRzMFl0vL45qgG4v5fCDv0PONfDoqTmwe
oJJGoHrzLvIJ2hWqrrEIxD/l8LEYOaux5l6QK0NOB9lBYOvZEkHeTRBPSXVA4bp6WxrZTdt4ceqa
4kZOH8Gh1g4hGvZ5+YcVJ0DooEMeE/xTANwzTt2i1wQvvDb2Q4DfmgF8yhqi55InUsYxw+ar5pCk
bZ93SHx2e7S7ObMU2Z2YcbbomhVAGCktHVhBAJk8j26xkNBnJEi8tfAftxc/uaXaFXcAQvLbAv2C
E2+uBbPsSItCarYUh7FU97kxeU0zPy296F3envQQYzzPwL6EuAFKnUAn0k85MRU0S73MMqrCcuam
Q+wYs6S42QQuisSdtDbbDJHBQRTRE/2nSVWRQQACZKLOJL3icUjweMX8jZML3W+rSUdItGpWZhZb
4B3sywNcXS1IkPzHGhNFSXo76VIJLAIZnU57S4P3gBcR8QbEvEqB5TTaXpBjv9OXaROA7MMRcnDN
qvn02asRujoJ4SX5V22ik5P2OqAFXmWcUIqaVhAylPokkPNHV16vb+oFsu2cN9XKJYG62LcZxhPb
ilRyWKJ2WjfyfTGCliAMbKETttMiuXUlxBTbI0w8veDVDUCQwDDlr8Z7ZtEyGXqzaqsCDJGMH5O6
bEw5csY0K+0UbSyXHWR1ByDDDbQSTl8IMJzvAHC2yGPdYYixtKttBWhZxQatfe0F1ea/s8SMSiDa
rLQF6jJooZLCxya0ZMVP3Lk7FBxLq95xMibGI9GW0JX9/5B2XTuS40r2h64AefNKSekqy3WW6eoX
oU21DOUoL339Htbdnc5kCUlM78xgMIMGMkQyGCQjTpyjoX7Km7XKsE0PbulH9HmM/iYWnhkSLtsg
bmtMl3JDmbrNqgOELMKCSdBQa9gIF+pB/yyR4OwjGzyFLliixOy3kK/fVN+TYWu7R834lhfb0kE5
zU5I3M5+20imkv/2p2hlg5wDDKcf5I6Ce5iZYlsMRQhjeV/ix0nWYyL7fcEpHCNquwHthMc4/W2p
36Rnydrvg8sAVLQOhC90m7vKWYAf3Nbx5q7AaVWDCjYxlsOke7I+xbX9em5EuCp3VpFXVp197CHg
vSg6gDLzwe1/X99Aa7EcLYEcXIgExKdymDl3Y2prND023i2l740uUx5d2zdIIIKcCvVy2zKFccyW
20LiGJOF3JXdzFs1VgiiA9GKgwKdnOujWXup4jb0x5pwK0qo00cuBQInS8aRghYKBA9zEqONJu88
6N3rQ1iotHuqsvZxcaCMg3093vV9aYF8tmiDsRyfXbrkkoC46jF/PktkJnCXpnKSkWOf0ljxR1M1
N7RRZTq2q2uJhBWoWwDoQlLp0i+bls3dYDMANo3JRyiUL+ba2YX2vH8sCDtr6Mup63pYAGb5VEFA
QZkikuojsSGyapqk1s1D9y8VInj2AVxxBqr+xgeFoWBU6xKNl+ZxctnghRnoTdvWD32v+lrHe4WS
eHfdiVam8cKeEOkdt5gYY7AHPyLQ0kE70u3M/uI8vrAihPkkyfFA0WCl9m7N6Tbvf+fpbW9LXqSr
Y0GURUslKCYBF7t0CZBXGFQF++gRzNm7HFq7aCD7lwyW/10f8JJZjg6aO/SnXti4PvdrCUEPVF3/
/Jgw+T2AbzY1cS61WZ9tyjjdt0oSP7RdFc5ZCto5Wlabyql+04HSY2Yz4M6M+HVujGXfTr2sVfsD
WCKcVfgeh+tsOJzq7XJw/7FjKzWLHKdx7OU3pc0Oavy9ptFrmtKNl9jErpGAN9C6uZAMal/IuBA3
31RU3zqU3uTm+KZm9o/rk7QSUvEu5zrVwLuDilJYVCP2uiI3MEeKEqRLaN2w4QmZq0SWipPZEYJp
FrEabIy4XCV1dYCm105dBsISa69V2k2TVdvrw1o58c6HJb7Y1dwurLEH4gg6v4DZDVEQRQfWSh4v
MivCgrYO9O/mBAtaEDV6+Eqdl8iQBJB1EyYUE9EYx/GuFxviP1pmddHUYN50MAyN02EMcuOrMTz+
zXT9scJX7+wWwhInoUMOK6lDJqhgHj0aSqPUysGFNcGbkvNj4S0rGmlNM+sXoM+Y6/YkmyzHn+kk
g3dxh/20yc6sCA4NnIxbmrrCLyEHxx19EzSx0fLQqhmxIIjbyXgb1x37z6gExzacNkM+IEVR3upu
Mrt+pvm3On9Q7RYobhmn8NXBgQNPOJULrQHlKYdQZYYOqj9Idec5Ub/21T0FabU0HbUa8S20z/MG
SbRmCnOJZJGD1BDGNtY+zsn2bcyerzueybfIp+VCjx1uwNDnAVrj0vMG050qcC0hi9vFaZgVDgti
N6n8mVGFzEOZPfWlahGzp3nIMkY3kEf/OhntSDxwdROtbqFBb2NxzY79BstITCDaYfhLOhQ+9o7n
Q4f7u5W3Pem08iVJZho4RRaBB1RzSZsYcYz2ThBpeUs6v3h9HfmDFif3yxhrQVWh67RmuUtKNjQh
kiJgl53s6agloIww1dIJtXhUSGk2NqgaDGNzfXLWp//P3AjTn7iMLnUWZ8caTEZ1MgRKLHm6rUYX
NI4B3IROvE/UeYg6bo+0LLLZ1qMWH415l6sDsWS3rrW0Js6XP3b4SM/ii93nTlapsGMfCi8E/ZRi
+ZGJu/Ih/ansjUoycauR5sycEDSrJUMlwoFTJQ+kl/BoyaZMcFjQVHd6pOG3KyBGzfvmsLxdX3WZ
AWHV7aFr7GrGXMVZBKKc52Z0/BgCJdnL/8+OELjK3DDqjsFOlB+6ZusCEdzeqrpkg0tG4wkRq696
VSsMTFf03N+5D+nTJOmbWQ2Jf9ZauDH+x1EgZMCA9EQZVktJq6JPdpf8GLvQk03YaqQ/syRcJ4Fd
MPSlgCUt36CNtAeNUUzQbqnKuqnX9/0/u0WkedZjY0bpHIage+RMKRmSW2wecn35V0eDUob1wW4F
dZjLLWm2Y4/V58vffPEAsFLsHrvSJc67LaOsWB0Pf67jL+Q5xDtMq8RlVU4lgB/qFtdfYkwFYTIc
2ep4HDDQ8pw/ZM15TDgLMTnYDJTUYtnRHQMDjX9l65DCSQia/5gtuS6t+hySn8hag1saD4xLWx6D
fl1VISnUFmGWhtOwAQKvKtBYG9YyjNNqLDuzxTfY2biQjh8zpYctKM4CmZZITgDZzwvhTF+GIjJH
QJj7HlmhlppO0MeRJAisOsDZGISQBsWRonFUjKGc7jrr3aoOdZpI7uKr6w/CEWio4HkKePnlPMUo
MeDVisQQMu7JgpbDXCNNnpBKPY65ZP1XzzMdoke2CWAwNICERYnrXukXXFuOOool4Twsd87I1G3c
lloQz33qoznt1nRnM5j7qSaTq9WS6L02pbxki4ZhwH3Afns5XCjxctKCClO6/Mrip+kvekShV/Xn
94XTwXaTuqQN4NYs7oKS2sQpfzBD4hdrvV9QAMFqGUjsoy9ZWDSDgaslMVARrMebXGXMR7b62HUP
Uw9JWZ1BbScFYTAQLFhQWjxmvbsZrY5M1oOTyvRY1mYUN0W0Xn3Iz6nCjEL9zI6mBN+iQTonQE6I
+VWe3w+t7Cm8aoiTrACyD8JikZeqrbxId0EgfxwW/X2JSi80UqUPUuy78HqM54skXq5BVG7ooI6B
IoNY102rbkpqp0fDWUWfh7o/1vN9qe6TRffb9muFVsalkGzDtdCIGQTxL3S4ECGFWbSmnk5NO+El
SeNNsWsgT5hk/hzrUFWOSSSjP1i7XpybE9w0KbpKbzQN+bXU2Wte8ZTXBUAGGiONmu7/Yjb/DE1E
ZEAiBowAA4bmVi9o1yfJ2JDSW8j0xdAfjWQJVFn/wRqgFuQjeByh+gVqGtEny46l2ZKiPbOcNpZG
byqwJeVfXAj2uR4k/LIgubHTe5aOksvB2qngoN3VAtOwxVkCLqNLqen2YJtIbCQsjX8jHw9h57HS
/iKGnVsRriBq5i043TA6a8h2tYEnTrZZunpzfdnWXOTcinBtK3JvVvscVhx9/qa3BJe4A2jJ/NSU
wVzWNja6cUB8hfsH0nzCWdrCORJTxXM5QrpgB8bJH2hUVv00mf6iBgB+Kzzb0N+Ji42o6zcxtxgi
/kawFxecmgtNgrxlMqGfVS/4Y0VEAugzxMIMEwkbxXg38SYHLYzEz1ZTokCegLgEeBcXHEKXjtaV
aH40OlSmLBZ6QPt3m+pZVe5YTKA553Xv/bSff6Eb3pq/ZnHp54tfVHu9fbjuImt3Bxc9keg1Rcss
ULqXX2EsSt85rEYTMN2nY7xJqj1L7wZ73hiJrD13zR25EAaEoQzgU8SlU5ym6eoGiI4hKrZD678V
eeyn0E68PqS1OHxmRly7RHOL2lE5ruK5p8QeiftLfYuyeypr8lk7Y84NCZt4GgyLDT1OM/q7eYMp
OpEvixLaUSBrL1jbXigzIyrZKioDH40kZzdhF6zyuAoh1t83JxDI/XvYi3f+60INpQHGII8s/HoB
jMuiHqFjQRvUa6y3JtpdX5u1gYC8z0LaHZdVNP1euluhFGBZ4x3a5dR8sZn1Jam6naW8/4UVVBrQ
MmdZJvg2L63MCX61AwHQsegyUKcSczw58yBxs9UaC2q+QFuBJhlUpsJ5349Ubacc4JqpCRmKFgbr
A8t7ouBMLkqo6sw7r9jayRYsJ6Q0DorqbK4Pc20/ea5t4x8DCASRc4KqTaYPMybTabIeTeLepgY2
K6BF2ZBYiZN/nf5B2hXd6B89/OhqE2Z16ZWoqD08ZbqJ+UMHokc27njixKol143PA4MlHFxwSleH
lBb3ojN3X3rPiVmDtis8AFMwzIBmRk2bEKoWSJ1tr0/iZ4+8tCV45NJqfVtnsFW82DlZsIy6xML6
aHC95u3n4EgVAn3hKnXZWnie0RFoz0wzsl1ZFS0Z7NQjrkPd/6c9YTsvIEq32qEHLkRBh4v32yh/
Y4dJGU/WJw7JcZBR4TnoCO7fNSyuBnPG61ypvwO7+lC2+Z0S5zL+pBWMzYcwNj4b8EzU6fgRduYN
UekWbhljPFpeEj1OfKdQiY23CYszXOM7YnvZLm/RWtJ+7+t9VzvhdRdZW0B0rf3zAcJIlUIf7WXB
gzDznjXrliq3RjjKoHorF14ME68i1H/RUwxJhMthqmVrKi0e1cc8DbumJiiBJmMWxKxAZEELkJn4
g1USk4WWDHu7tpRnpsU7L1ScIDXNe8lK9OLlW4A3NFmyZeW9i7K2jlsbJ+2FPoqwC6CYV6j11GES
eyW0mp37VqMPHpUOEIMEyfxzmgNmDT54uw2saE9BNgY5j0J/vb6WK6j+y+8Qdoed1yNrWnwHfXlv
ffvQBNbxR/SWbOoX78A2ysF+KE7OUxxI7PLoePkgvbQrvPcZm7XZKuFEEP8uw9L0Oc6j5hKn+kHt
QvSclbI850quBjaRDwLpBSeFVQWbqldUYwSRhGNcdujCN/0WOs0TDTkWzo4O/cCI0R+TRfIQXulP
uLTL/e1sx9pNB/ELDXNcEaUi94O9TQLzgT0DjYnbXveFucSOSULJ+Dr/kMwz96NP8wwqSeTDbDC0
iH0vdUrBxKEg2pqKRdTmp9cnYZJMW92bNn1S3WZd+ZBDEEgbMPD8m1XOsmshj0efvgCalrjcc2yv
SDXS1EPEskRF/mge79QG7V9e+wN3rFfWKrftYL5JRrzqWUjGAoYIkVBon17Odr8UbPHoAnoAtQqA
dD+kygixhtr9Yj27md+qr820t8DpSqgqme21yAjfsjkPAs4BkQ2ncRiK2r2OEuY9fLm8N8owlxQ5
VmfzzITgSw7uMVHkaIj+SeAWlJQN+KdsoqS9z2Rgwc+vPvjtmS3hLlDYixHPjonkdu/+7DyTQJTi
y/XV4ovxyTkgeWUAcYL1EnP1c9kMSHbBOSATSoxOCVF8qgbwqmnvqXLrKj2pZCfLWnQ3sEI2JNxA
jiRmbA17mdVksXGbsrD97W/geNL0XhLfVpfpzAj/87MtnzVVDWZ9Bw/mwqvCzLPjcPBUsrRcRNrp
EtKwIpHYXPU+dIp88GIg6Sacy03m4vworOw46S+lmhCXvjjTtwogxOtrtjY2EDTjiQWhGc7mcDm2
FMRxtd5gg00YSQDc5HCcI2sIzGVIfX2kv8D2oElsrsZuXpgGDxq/e3y6A0fJMBcezuTRvmGv0/xg
Q9enSWPfKD1/yg8ueywcyV5bm1ATGECQ6sNN4J2XA6VlNgyGi+2cgI5J8aMMKWjlAYJ2kgNidULP
7AjOslB7snIbdoap+aFWp5YmW+8V5JWbWYk8cn31zJUdB5JdoC15OhgXkMtBsaWuqNKl9Oi8aqBX
kPGGcycTN/T5zwvOYdS6PpVjQY9s+TbGEanBgF8rp1456F3iz9P79dGsbeZzc8IS1bg9Afxaop1s
tEg1PrqgapOSfK4FqXMjwvq0XpewvOHAwMEDT9VDNOaBNj1aU+C5IY0B+ZIC6Xla9do0Cnu5VLpp
aqC4e4yrbdnssvgFpLpkQI5ZaV4hoqhZX7PFfLw+mav+fuYawslZg9pyKrqcIvEBPi7tCzpyiKbd
L8jlXDe0eiNC4sZxTEib4qkuZJX7VqdRt0AdKlW3jQ3esS4n8ehBfKRP7mcl3aaWHU4jRMXpflCj
jVYsYXWyQBW2qNWNGvWSHbjmRqCEhMATb7BCLfdyU0xa3lmK1dDjrN465jOeiNL2gbXJ/UgpopQG
RU9xyBCoMtMpt+gROQmiDb8503Xc2kTXZLO75q4opSEBBjUbvC2EHa7qpaewxabHChSOyT4etJuu
jG9y3vddHoyFPg2NBBC8FlRQH0BuAglc0F0Lr4jBMWa1NUx6bIyJZHiTSgFoKxh8Tn/LrwoAoSEc
C4GlabxoTBmKgm58j257P1NueZfoGIzFt+VGq9FdZaA0gRepGrbjprf/dXkc9nFv+FAH4E1/ly7C
EmWqC/4opL1bbpJaeS696N8nNi+NCDvQTKCbBn48vAqjcmM0lDTO5Mv5X9fc/WwsH4ft2e0kbpnX
uQYeQnmr7+PpEbnJndwPV60AZMkJydHRIt7t6tobXY74OWYLGjVKDQBcVmrfFa+X0TutHTpIJaFZ
FiTJvNHucm1qr0fh08XNp1Zyf8y9LWRgobUH2mGCKLTt21iFQEByfz2Kre5oMK2DxhPuaKmC1Ti1
UKJS+fWg2c+Kc8PQ/NFjudhfDY+LN4COUgVjkH45PAPL1ZR8eADd7zLD2YFDy8rwuEmNTVHN0COQ
XbdWl+7MorCfVbTNJpWFOzKj895g236GZIsluV6trpqDBwaazSG6IbJ0WA0zom6Af1D7K3pn2o0V
7bXxhdU4fBpJXWc1QPHKkoEMtYuweDmFXZJDGdz1kNJxxu4hLnTlvipYH173iNURuYDO49kJZxRT
wpCVd4DSwt2qR5aR1z8gr3vXt+DQuW5ndXnO7AgOobYOTWcXTfR6+KYSyVm46tZoIuE0pDimRBjd
YMV9xRIXeW0dXZb64ncTZMeVh6qQXDeMtYMKXL+QCofwA2fEuVwUFbt2gU47Qno7um+dQq1gjibP
B3YmOUS8WTVbYqQN4uWYsUz3QayRENPs7Zt6UELk3u1AzQtzxybtOVE0iCCVer6pvSzfa7OBXvmo
XoK2ydrXtJusDXgqVOKmyJBWS/5lKJqROLRHKibR6/shw3fEU69BsKROd1M+pn5lA3KnVvYcAv1D
t0NVJDcxfpkYGcBRUDySib3ziCHe+rh2FJ7doMjDvehyQkDyzNzKWuhxUuhp7swTUhn2Y06NPGB1
nLwlSmNJVnv1XAXCGTANPK4gXSQcOU1s13ZqTLiXzKSBSioxfe9Ve3Je6bv6s/ilOUHW+EDQXffg
9ZH+Y1UsSqaFRlUjg9U6qLz2MDlvcfOuGPF+tJ6vW1rb+SB599BSiSIKCBUu55Ra6PduK8ypyQA4
bFT61ERMNolr13WUjT+oAEAMId4fkeNqtF6ZKRqi9N3UvVKveVABT/KmLfN2RTkSNWekT5+uj22l
5oZz7cyusHgpflUZPNy7kkqpyajS50VL2X1tRepNMcXlY1zGGdpexjkYXUvZR7r2tYw1I5jmot4D
MpBI1nX1nX72RSKvnQsUHFPQHgYNJVIfnR+xttF/Dt9V0leB20qsrYUq1N+gu4kaMN7owvCVttW6
PoGxOEPLXrPPCzT/FhBSl3XXrxsC4gdJAJQixJpVmpgz9RB1j5DaUVF90LqOON9l2s+rmwKYRdB9
QP4KcpCXrtrOLdg/G8Qhh/wAoZx/yLcSf1ndDGcWhINj7pt+KAHMQnXPgAbNY7cDi8nOCH8lZA6U
wAV/0P/TohDjc8uh2TAOIFF2fjYhkny52b8pZbfTkh2g00hdzu6tNVTEgD6Ak5OhlCn/rB3KHAn6
f7PK5+TsspvHvTVPfFZBXhGATnVPt+lTIvOQj7Typ9h9Zoaf2WdmZoUVUdbCzIQoSiwoL0L7apuS
+BtS/GTTHtGwlQavyAOGKAMEbB/fD+Hz+xLKoH5r40XSDQVpXGjQtiGMdzAGEJboEU5VtvgZWHMa
sInX7GU2w6K18TKrJLtw7TaCKzCSZGCCx6tTuFshTZiaWpHlaEOGIoanpr/QYHlXUFmabNWOhXsC
sN1ojxdPx7kBjAAAE9hpH6f6YLp70Kted9cVE5xWGLNm83SAmGV02iXPWTVCHzO0XvObRMa4u7LD
NdzgLSjaoikep9Glk6Dk1ddpNeU872ECNbBjAzQifT3690tyYUdYktYcnNL2hvxY1L+BsQYdghSN
vhISASdBTzwGgk5gUTA3Til1FXvOj3XuQEP9lrettuq7FGG9uiS2x8HNqHbbYpN7EnuKmvd2fhy1
rdXejlkIIM5frPqZCSHuxm7uTk0GE0CutOUBJsCBf93EWtWeY7wAi9E5fZTYZIEcb6fkPTA40da6
iTbZBsc16fx59+tZlv9ZuxVc2BKiPNLog5G0sJVlz854MEawggMk6hkVUZOgtANQVzdVOOZfjPyn
LIVhrDrG2UiFiJ/GfakwPlIlId5PNyfzTXw3HNXnZYMUrZ/f/NB2XTDddGG66YP+lPn5jgXVc7+F
5vHNvDF3TYhCQsqJW09gmpNG6pXL2sX0CAGytJvaKPj0vGiBGk5k2euw5vg2afwoeK0eVNC8vHgk
Ca/7wKonn02MsPkhurNkNe5nx3yMto0Vjqq+dZfNdSOrEebMiLDzpx761XYNI1b9hOt1oXxRp1fN
nz2JQ3+gqYTz7mIW+YecnXdT6lamxUejBT1hd/1B27h72zfwfqj8xM/22o7e1ZslcG7sgPna3bf2
0OwTMPJtjQDU6YEamBtQuPn9Cdpf+iZ/1KBNm+xmYmPmDUKDdCPnxORrK341LzXy1DPORzGLWHvR
zHQOZIWOeLObl+D67K+hVgDlw6GLNKMFCmBh6yWR2ju5AjGFGg39BlmKTUTRedy9tHkYM1LnxLGL
+8KRnFtre+7crLDndFtpcyvFsJzM2XQTml3opB81u/9uD4lMsXTlgoExQk2bZ+85ofvlyttw49iw
MEaq2/us3SLLppXxJt951qZ1JFfWNX/G2xRJPdwwIBYhxGYzjSKr5n2pbdP4mVreILcdttVjqk7g
sf73GSner/CPMWH1ihzKDdEA2LaRzHeW097G/ZvtDEHaMKJqdDOaMjGx1YXzoFuFrlt4pCvEBDdG
zq8u0XSVtYD2zTUD6bKNfqWyMTWSoTdkd91B1+0hIWtBrAKAfmHXehmoyLwB7Uqxtv+2zzLc16Za
9hrm3iZuMqQwUExBnRaJJCEGqekU6y3vSKq1F7WuNwPSNnp60tnXxNyP/T7WE5Kj9deh78zcFc3r
9TGuxdlz88IY5zKdlzyqoaEQ2YDtVsheRcspZs2X63b46/LzMFEB52lnZHuETVeD+ygGshatX8ab
qVo3RtbtmuKku9+Z9pBnRTh0MpqJ9aH9MSlsvRhoYQBAgJpCv0QbgGLt3eyA8StsJhnb2rZDKeKf
sQl+GRuFsmgFlnDOmm1ne0E9D4+dWye+YTOiQGPg+lyuxeVze4LLLKkSoSmM+yWYjFLzS+/+um5A
NnOCU6hj72kRN1A/WX3i19XJtCRBWOYPPG6enYgsQ4vGwOB3ZQ95shx0sD1OOfUBxHsGzaGr9NsA
xuv6sFbXSUOLCbayCrVQYZ1mZDcV3QAIuX6YcIuJfTruqEG6+vt1O6vThwQh0sF4GX1iMYyYSqOF
Q9iy1vkxRwP1Iy26nSYZZeeqHxh4T3ASN96TfDmHFsstt+w4XG16tvudYp3+Yhygl1BNF5oLkN2+
/P006SukxIA3GkE1VVhArgBXqg4y2oG1Ajc6o/7Y4b5y5guROlPFHlHbUDSYijYFBdMkmvd/Iw23
HR0dsBlm+nnjvqG7qiNl+2BRoLr16VhgMWN0x14f91rc1xGMkVXWOepaGLehTGymI6+QIVdo7ZHO
XyhxZUJA61Zw+4SAGWj4RB0gBZrCirVg1EAGt/WPDk9Cc3wwqeTuueqMoJb7PzNCsChie+xAq4TC
ERgTIXBMJ/QD5TLcIp+Ss/COx7+HUSCuf7TF478vl9BsdA3O2GknsylIchqzrdqZJDZBE5KyQCt6
yVYWRiXaEzOn0WRmtLNa7TTZ+9YBs3BUkkWV9LbIjAjXKQA70mhOMSh99MLe9CkQJZH6fN3ZxMfu
p6Hol1OnK9B2GBtYUR/b79D12n6JfjW7n9kdQ9yQnFSCz3Fb6KFD8gmYXsgDih34xegZIOdTtVPV
NNbRiyLtS1RZ6o8ET/oAmBJLUklctwdcBW8v9wwxSWtmhgs4EOwNzna2bqZKI4peAqnl7CSzKLxT
/3dkfywJszh6atWMOIZPcRXa+Z55uBaWt1lgsrc2v8fVbRx1iQ8KR9h/TeLSxsHC+B+xkG6iUjdV
xqyd6nIZ92pTo07WlOXGA9g27Hp1+WJlTT6TwjSnXTyZxl4yZu5/wqZDEUWHXgJ6GdFJxP33LG6i
nSHreAn8VLxkv1hLpifrbvxaQIKguysnyWhXNsOFMSGOKEPe2RWsndq0vinUJsw76s9zF0oGJbMj
3D0Kz6lqo4KdcbADK4nve+aC22g5MGjDdZpPe6hhQQyB2Hl5X4/e3qX0oCZ0S2M90OZhe/17Vhf5
bI6FswBt9uA1Gi0MO16eYvOgVcttSpk/a8ZNmgMVX6qhkrWSWVjdN2dWhXAKxb8SWu2wOub9prPj
TRSlAS31TTfMElOS+RbhLZNSZZ4zwok68MCM5vLVae8W05ElksQ82393y58hfSQDzpx1gFAb4CgY
klr8LpyvQ5Mfes0li1aFaaUTliu7BEeGai+bSjEJOhN8m8o0uSSr+RGLzz7Caquhigc4l4JUfzpa
B+Qy78zMvrG6IbBYv89zEOMbsjlei/HYPJzGDURqqCjwRTizGzNqKk6qIFS8TR0KYmQgi38YtuVj
jUYGMrxdd1oxs/K/k/3HnrBZWQYOUmRWsaiJu6shZFunRlgVgz/VaHUykTxCOakAk9wEZujWSzcS
+6tOBSIMh/f7ASQpRGPPo1bHBlc7lT1wA3N2O84ZIGfD3YKiyuCNW2tGLmu2b9oFED+U7zMo06Y7
W1lIb0iQR6trfvYtwsuzmbRuAh+gdjLyzaiipwH0Z4Ezhyj1Lsib0r858sD7htkFah4JksulBrcu
y9Enr53m6Q2c2+Oy0aDYJBO6/2h5+hT7z8wIo0JPb1uOTqWfyhxaB8CMga2xboCVN9UMSkZ9jdZP
Pxtbj7RtFvmFBYxX29VjaLiVF7TuQg96O0XbpFemcNDnt9SZ2I0DzZIDhJzMcNEB/XBotQTo/Rnu
4qLO9tedRHi9fPgoKA2RE1Mhv6SJ9egx9nCbN2P9RCN23zXVKe5dWaP8mh+iDg2CaF54gVDw5WKk
btYP6P/ALNnzvEuN2Nm7rYaW/Aj6l9eHsxrg8IzBLQeyl6igCidFNc4m8uS1fnKo8Y1m9sbOt6N+
pxtgUITWSqoHufo9Yamf0za0JuRUy8oLr3+E8MLFMw04GlCj4HmLf7D9LsfrTPUSpU7bPqGvFi+1
3EdKMIiM37UdB7H+5bqxT3d+SCyg0xY3ILzVLQALLo0pqTKbmjK0TwOtTwrTH9MJmtZ115NaXfbK
UsPv1VGVHMhiMyAfI4IKZwLgKVX0xF6ajcEWvRTG1D61y7xxu2Fb58eGPmKjKe2y6eavDcps6lPc
hYM2bMd2v0DWy+qC64MXdaw+PgPlT/CL4GmlAdF4+Rm0Bb317Hrt05I+L/el4QP+lA9bpycRmsbD
eRsroVMC3Fbxfqqb1N4UWtg/1nWYWIduhhYrYcdE26YGQR08qsDGHfTTjZaTXrlvT7Lch1hy/+/3
6gb4BNGFgjujEJcShxktZVH7VO+dH8V7Gg4+g/rfsouC7kZ9aEID51G7azbdZtz1R0hwncabLlju
1bt5l0n8VPsUlLk8x9nXCOFLqUyquClmT9/2IXLUfh/GRPFxX8fBGJGf73OQkd9xIHkmrOwPHXy9
YAABARWUXPmfn53DRb+w2CvV7klLg8mu/F5/5XLaWoWIidh53UU+RwSITEDlGKkN0NDCaQUXYe08
Rl0HT82GeueUzVNJ37ym3tKkgw5UfKyoFiwaxAzs8XenvPfu65jLwKmfrx78I0wOHkPGHH8LuzSL
On1Qart9otDuqOwGCNXsMX60qiAzdX/ugkqJCfOGMGIj7/LTvkpmYSVMIBcGkhJgBUC96gpzHqVl
qrpl2j2Z2WsEsdyxes9ifW8UJekdlTj1fU2T/fTSNvuxvq3zeNcknd8agRV/TTUwieqm5EYgwvj4
XjA0ZL1N5EXQ2eYIx4Iy6lbPCqN7MlqwnRnHqvGVeDvhNjplpPKsYOp/p9PWzh6YOhFQgoTU0CXJ
BT7vFwc4vgH9Usj7g+AP/xK+wR7LpoxwPj3FFUP1wgNS0h11GYbi802Qm7HQlcW1kQznk1BCk8xg
Fh76J7SAt7Ff0JC6L6lx57BNPj5FVYC+z77/JVlzHkwuB8dFmDiWHfSFCI7Cmg8eAKJqllgnd9mh
rDffzZNvTqBItW68meBGgLrlNO0W6Wvm854D+AHkDy6e48ipARd2ucMV8CPrDtPdU6DsNvsfaYiO
ZaL5vn0jCSWfDwDBkrCxct3qLK2BpXlbH5t9GUzkvSRusKCoa/rQPPA3GmTmut2AQu0Qpls3sCE4
p4VpkByKjXoTb5YHWbvhR4vyxcwLX8VvRGcRrrKM3rIQB069P/tTkP1yD+W+hLYj5B6IcaPt8k0e
VP47YFbAbwToCEFt2d4oW33jbHUyQ/SRbuptLmkI+RTvhc8SHiRLbqgt77I7jT4Ign0nLEkNYJdM
kUvs0Icc1+XyC46ngSWuqrIPO9ULVNwx6DJ4isnP1+8NiUh7jIhKJN7+wYr+ac6R6UeyGHhHYHwu
59xTlbGwSss9LZsRc27srN2yS33tkN3NQRGgFOtz1cHggHndXt9pfDyCaS7IgDsIMD9gVhRMlzrr
9CkdvFNSPbn6LYNeYNa8pfVtjgrpdVMrS4gULxo8dZydPO11OcrRGOykydCemM6kYj4A5zEasmrc
W5CPCVSZZCD/cmFk5+ZEJY1FSxa4MlNODgqgLPtRtP966nj1GjoaIB4z8FATps5ik6E1gPs9GV1N
DKslbr0BM4CPC4SvxbKmuc8LxVHVoHHlakzIlAsbwFTiNkMCBNYAI44MEHW96a9mezPLRHNXDX0I
4WGXwzP4n58FgNych6rsjPRJdxkgFWHxVCN/xnYslZyin/0BcwaUOIhpVA/hVjjAeuQ+LUdJsyfn
lNuAoZh5WEUdYYqfVyRV9RBMP9c98POjF70PNif20QBitj4tGTJ9VZ3ROHvqoHne3/4wD7P/WyHZ
feGjJXJLoV/5pgbdtsbfSSgr2IhwbQQXmAdDI/piQMeLQHM5ta7Zqd1k5NmT/cz8JYBg567d+P2r
ZJSfHq2CGeEIGzWWNVlSZE8FcLEW0LFzyEji/1iIvm/CeGuS5K4PGgBkcyCI3p5rPw5k54jO/fFy
+12OVdgdOS4sTpviI+qv8U4hEAzyB9IjdC8QhDWDKXxYoBH8P6R92XLjSBLkF8EscQOvOHmToKij
9AKTVBLu+8bXr0Mzu0MmsYT1jFVbW1dVmwJ5RUZGeLiDX13LbUWDc0WX1ZFo6cKSz+3m6ymnrjMp
TFhPIphyWRvYIy/rAqRb821UPj2e9LsgFXM+aacgWy4jGqOdQSUMkpRGdXgRkRhUUh+SzwLhNJl1
ujXUhx8b+30b0pN7bY0aVdE0AchVqvBSfURmrLeWqmE76YrJ6ZwuWwBDaI2Vm6zWG6PxeQbw3JYA
cQ/sbAehScDBaq36I2nNmmilDY1Lu9F/Si1cMUaoQ6re6I3aYNbKwlrQYMXf/S9PPH8EHXy466jP
9sOwLSNOCC+txRvtdj1q3krWGmeESDUHoPagk01t5OvCDi3POTdWZ0latiYWH+Pu/UiMdNP32lNg
MKclfeTZ9cPtBO8gCwDaUkez72rcFsH0aY0KKNCqbkajLtiVhDgj5LWEnB8v4dzxQO+KREB8i14s
gbLHKZGaMG0RoRNPWqdjrGfuWmLkHbOU6LsP4LEzry1R3qBsCjzqelgig8ZbXmEVjeXK27iwBYNB
buGNZOv/bWzU0fdLNeeZNMfYGijq+KemP7RBr9UL+DG67I/thF6U6fIFDTOqkrSGbpBEKQt6hfDC
yUbZbJP44iEYHdfoUdF4wPAbAfHouG2ZVWdHTyy4QL6rJZ9+v474BmiqTIw7iKNoiCMZO19kmSC6
SMOqlI9usHWLPcd+Pp7R2aFChOa3UQVoDZWKnXqux8ubRNGlt9Qj/6cwk5/8FBrcOjJlG0AoE3Ik
mVYspKIXzN4lIDq0sHnQRIgu9a6xBSdzKqOxVHPcNBax8o1swPMcuYXB3rtsBIg4hVOeDvldGuse
x14XR1wfXXzGcvfCoYpWg4sUA7uA0qDVkaf9g8gDp0+SQBp71zJNArx7c4/El3FXOW+yVmgI9CGG
YoFbWDvbp93u1f4+fX+7b90xOjK51i5xX88MFblliAAgfw3Cpt+ezatYK4GMPQi0ivTivqcW88Ga
UNQ2FrbOfZiF+i4acQHv4UFPQIfdQ84Wblv26WXYCC/Nu3/03oGvsMUVcx7+1mb35L7Cse4jomW5
ES6d0cm73N5UsD7xM6FhDITGdAK97Pg6KXw+veRGv0NVYOvZAEhD2QU3fbxfAlz+5m4fmaPcKjtA
TikSJZhbJ6vE6aFmrZO1eii30hpqmCveKJ7FQ2VBpsKu7eApfVYvrklWzascasqB+RM/Ly7A0hRQ
DpioQcjk6vRNAMDnlqQXtm8BkG5wRma5hyWR09n1vppxyvvmeRuUQSanF4aptVFx+HgvDkeh0dXy
me90kFc/3mD30ebtClOXes60cg8e1PRC3APXxgZfbAPhH1IiT0cVHd7o+hdRXEQ2lFrXQPIGXi6J
f6nA2cO+5ktprplBgDQBYRskTfEI5qlBtKkKOkmO9S+i/LevT0xqB+4S5GjmsCPqRzUT/AyIE2nK
1l5M1F6QsvBy5A3BPHNatfCguk9L4m1xbYG6JZCWTBk3hwXWO6PvSVPCExvvyWBn4l+Fs7KL4G2F
nfihQqQJNdzH+2AmdXJt/e6yQEUq4bgB1oV3r9C7l+hbtMZt/NkZ3l7jV0NoCusgX+fPvCYtyVnP
XMOYVQ50XNgkgJBRmXIhTfmGLws8eRKtw2NnVTrSEkRtOjjXvgUhBnLxMAKKTBHiI9Q5rsYuqKTM
yy7ewGiReFCQEV2YQvrs0iaos5s2rlx7CUyku+6H+cJwXooX7iPZ+E8B3kriJnK18Sc+JKfuQhby
kXeJ/n8ZR78fZhJjpDMMbdmVmTKEMH7ht/mrr/tP0i42mRMOg68t3Qz0iaOtTafl6uqLsr7I+8ka
6AGMvt7FPtIa7cvjCaWj+skIYl8WGljIN91BJMEgNRaNQDK4XkWyiuco0fsRLVJLJNZ3L3va0LQ/
r0ZTdHWS5MWYXXjNHXRvmz3HW3aTH5TV0hW3aIqaOGkkucKBmOnCbN19vo6Pnu3t/HOoLZEfzq3Q
9eRNk3s9JjWC25VgSBbxYnf/Fug/iezHCzS76VDaEVAFRgAEUZdbI6zE8JHLstml2wigytTaz/xV
fQal7rN8EkMtWSia3L2GsFBIdkLwDolIJO4EaqFK3DT5FJJc+CMXa925cpQjIs0t/xMcl5zSzO67
sUWtVA16e89n4uISbYNNrbmrwmpelwgWpx9CeaUbI9Qq+ZLSg+cfRvx1fOJX5Mjtlrbc7DiADoQU
Jt6SKHrdrlEAADoX5UVxGb+6D/7gf/Klxr26H4+3wm9TJjUSXPEo6kIPDz3BdEGcE6MYMPWsuMRv
vt5vz7Zl9VsNkeLB1V51ZxVqzeqxyZm5g0WFJfB2Uz2XuvXBcBg1HqmKS3L2Co071ja23QJx+cwp
mlQw8JLBZpv64G4nz0uZqMgYprwQdh/GqkYATPe8hYtjzgjKc0BPA71BoA95awSUJQnb5n51Cdh1
CHQYKA0VAAkez9b9/Yfn0pS9RzEQLyYazS/GalnkRQpsiJyj4BhDyyNr4tj836xQQyENg5558FGj
3vjEcJmW9cPCOO4AIJgmDESFD0DpAw8i6iIXMyUIKxcmGnYzCh+EUS2J0yUJ6ahTPmiDVettpqve
huHBobVO04UtMTuRAlQIsPfwLKJrLmwkRSLvJdWlbyFoDunNRG/KgV0a5rwZYOoBLUYtlca5iH7j
DoMHeE2JzlsRlN56Nuppq0OLBRBJ7o1E7+34jq4ZKFyyS0w3dEA2zTFQNpNjRws2gIS3O3JkEkD7
XOAz8qFcieTVlUJz4F6gCL0wzPutf2uICplYQNgAf5erC1j39AR9fG2O7g778aa8q4rSw5m+4uou
ZEQ2k/wMIAhRA12IVe37T+87BYX3Ol0BpYSaYGDk9krutN4qDYfTNr7WaKIxZd89JNqfGvz28TfN
LS+0pUDFMlH73xWq/TETkwRMfJdKDvwzqxLVGEe/WnCRdyWT35ED0Y9LBGyDKu2V5XEYfUVhahQT
lA27Tc6GRfTUYrcyMk/AoMYraYuaL2fo6nrhsv4FgN3eCFjbK9uU72yKlgAOC9vg8Hjdoxit50a5
ljbtsbKQEbay9UdmJcYLAZdKbD79fTzBv80Mj8xzt4setznPNp7XXADBtBQ7P4pIERE7X7uxhhy7
Jdr9StY7C0WMM7frD+lmqep9hxGgZ58+Rl3Sd4THDHiKntWf8mtfbVz5rfYt+TUUdNbHI6+yokKr
WDtlRjupoWpmkPTvwIOaNduBTFSSM4iCMUZWheAh0CXGSFT86XhuPDvrv0Vok3Qgw89WKrEeT+BM
qIrUACDbuJTAYIy65+0Eil0o+UED7IiX60G+qzxTYrbMqnpN9+pu6TKfOw+4+UAHhXTX5HtujeUN
S8qCIc2FNB+tEGlsFxiPxzPn0xCWoHAB3A1a86jYMQgDQe7DqLmgJzTe9HWWrsEUWOqkUVUNEPhi
wd5MsAroF/A3QH+h14alIXfVEKG9PU4aPF9EbR8+ifvVEyBtP4+H9VtroPf5tRl6k8mxnDIhzAw2
2ms34pP4xW4ta88a0qlcuTtbfNdsTTu32nmtmuGHyawdh2j+u9MA7/GU64P2szB0fjpbj75pWu0r
h0vKahTVBt8kDVqkbEMZ0LIz8S0VVQxUE5FJdJJnVLXyyyhazRvkC0BvBES2bBSrASxzlVk/8+GW
/anZdcV9qgYnauXOHQx/Kf91V+mczuj19FF3Q5lUdVpXcXPhom3V7vlcB63Cj2elumrondZt8TvI
aWihGZqlrXNnw4nZhaP2i2Z4NF/U3uT6ljCcmzWXLrGHyAYwPSOfwGt5pa6uGNWpxI2aOEl3LPJR
47ttnK8D8plLsR7LGuolSaLzzNuo6NFeLg1VMgb13ALvHpkCHszCpuOspAPj60++LjswEGgsY5fR
MYvMXtGhWs82Bz8/9O4prEAJXUF1EAQfnRZDaeY7Suxmp+TmKFn8OvgKvWCreMA0a16/SMVzn0Hh
ZNAK4x8U1aYi++2+qdSqBd18U13e3o+fAM0wWr2GnuWJ0T6hUozS81R+RnafARWJB4qq6Vem47/x
hwxARYfDxtwQbfMRr555E5yIuNqfIOIA0NWAlPW/fnWrVMcZeHwM5047pEnQ8SsgLAUrIeUtm7JM
kl4eEBbK65iQr0Bq9sJr+CEzK0m10rK+KM1LGJZLW+f+pKEswE0dzeDQwHvodsb4LIhdZO3qSye2
o1aNxbsQqm8k9PZqMJKFcz13JYCEFKzyKB0hnUuXgPmwDNJGmnC7fLxNhkslVkZOBENGZlp6C/lj
0mpVsZSbnIskbsxSx6PgC1JyE1xYPYJrJj8JhRY/RRvvWTI64NZ4k9U5jVkTg0WajVlX4KQpVv4/
LYbAU6CcMyWYJ3zNnTxIJwe5wID78sKRTaCpisWFnlE/D08guet5ABRMPBCPQr4QvU6+kvINqKZx
EL8Bfghir9QKJ0OYCCVBHMOI+4zztIpbwgzdoSZ/R3Zlgppfxi+Qk+rd+lKwdo6lBEtJy/l261kR
s8n1LEf42322tte9PD41M1kDzOmVZSo5IeUhpyY+BodHjFWuQUeNk/zdal9fwDdgOVm9xCXlGSp+
LeEw7uqj9LCpmIMTvHRsfB/g2L2wadHHCZ/ibXz4FODhuTf0ZoGS0hqW+DzvAIO0XeqR3Mlu6SkM
prsyS0A1fF3SWUAGo50IFDyf4EHiapmVOpGhAvjCLRRO7+oMlHn6TaAmrtdmoBNGCjLfMQf5oJ77
V/kg73u7+VRP/n4pbff/WWWkcAG3RqMIjUIuPa6VvB4nx+215CU650++Na5UPfvyMXhfS6AZ8Ye/
PFUm8bTEcA+K+XifzSQqp332ny+glprwQBQkApY650051l0bgmPJKgLzZ6i5nOYeSWGS7u+C1bnr
DE0qqJ1O3XZgZbt1zgpD3JSvEAaxX/1aQj8rlO/fiSnwVuCt0d5NTuywU/C4fBLiS1MBEcvpdbSw
3pN/uPcf//kIKhbrKjEmvoTJV+KmM30WvroL+Exvpfz18XhnPdWkzoy3ggKOasqS6vUql+Ui2ivG
by7bk7LWHxuYVuluKFcGKFeo8nkD0iZSX/od8yauRDyEtuOztDBhs7fcr8r0v8dBuUN2LFOZ79j6
Ev3wX8xb9K0+KzvhqTim2cKA5vfl1Ygo/zcOaT4GPEyNjca9Q0Iw2ce+XgAuvCW7fq+C9+7P4zlk
px9JTyKYhlAGg3o4MrWU95EJyGrAv1lfclD8/gFu6U+yEUUwbvYvENyptvIlefVSqOQtZDxmb5kr
w7RUnFARBmGFik4QPMLLnWSrb+oWgkJ4EvwkVnBaUgyfcztTCguXJuIibEpqHcMUXagphxdfXezx
qPal0hbD51J4LotxVfdmhsoSZDRigFYHrScrQdDLlNeg2dtkmzJx9TRKV1lqZUvURHNTcfNl1LI3
Xcmz7oBHhxCuuGIrovukPfncnzSCMtDBZaziT70fN3H4+Xjx7xwSi745gJAnmg7EqnQjcqn4Xd0g
nHLQj6YC6C/puATPzXAq3NJkOxcd/Uu48ft8LTCVE+EwVkABcxfN1RF4lYDCeV45PnP0BsdVGaMX
jmkNxE65GV598OBJu6yxeBA/q0Y42KT5fjzq+ywYPgGwAHS+TexhAHvd+uEsV3w/UOvKaWS0HWsM
uCTJe8zVpp8RixUZXZLx1joEwzou1rJvFMmJY37GYUDrVnFUoSrz12PAuqs3zMKC3Hm06cvQgTRR
wOASoqvSo1g3JfpGK4evfKMVdgXzU1eXbnirJXXF47p8PBN3d8FkTgLpNiJ4hAG/J+bqXV5nCQN2
kK5yJC+CFMJWBSOMVC3hzqZr7cbDUFY4arpFJYkHqa+cLvmR61arazDAt4VREWSQyDmKrJBbpW6i
F80qHZ+hArDgVucX/Gqc0xdejZM0vih6aH92mkIP/dSWmdoMixSSVMO6GjODDXQhyrURJcroz5++
2AnRe10/g1LGdH3DzTaCXGlqeELvGeulq/9iEZCMxYYkYM6l46+MS0kghSMUMABBaLxV71Z63K7/
uREku9D0BbA8hJ+pl3SjKEFZy27ltArzWVVBuYrkMbZRU1+idrjPcmK5ISiC5/p0uAChvp3sim98
EKuxtdOS+l0KXNPr92MAlLJgc16lg01i6jziV2liVPy5bc58vxGbVXAqtqGL7qmk3o3xk89ZoEDy
3wM9NDv0wybusS3WWWtnstaB96PQi2IJsTG7T6bQbAKAQluBplDJeiguj6pcOxHDbsH5ZDJdqw3+
cA7Q3CJkgp4oJ6b6mQRU/QqhqfyJd7hWBacuALIYIkFRbHFvDd4ndW7EAjGgc7ywl+9DBEyvCm1B
GU0+qMT8JrCu9rIwDGGRiF3tFJ0B8ZIIN9IOXeSu2ZZa8ST/BYRzMB5vnplr4sYk5S9rNvREqYRJ
6MYm+wZ4I6Y/84PT4qGSfnSL/YLTZqQdxoQGRn0apVaBrnUFcJDIOHmN0/zUNZrjJU09J+55OHV9
qSFOXQXiQkPajCMEewLEVNBOMrVhUu+BngdKNRW73kE2ZzSSvEO/iMdFULyUl+RrpyiDGtzk3ZFD
R+sxugyoqJhkaumzw9g7wFwZOQdBK9XTs2LVeAucerNjujI0/f3VRmFbzivzmvROW9tynGt1uGmG
JdajuxgfAcT1aKiYSqkq3LEVRtNFr174mbsvj7fefR6NMkDtvcFlpSD0YEBkNVZetY3uDxbaIlD2
BDfueGhf2oV4/36BwGMweTDCoTKOwd3Om8A1cSS7fu9kWZDZvphH27ojg6GMQwZkOrfE839/56O8
gQYaJOzQ+wt13Vt7oyuGgGSUveMF8qo+xoKnuW5lJkNjjBE2vBcudYHfLxoADMBmcDCL9B3dg90K
oKlCMa53YkVF2jRAy3eUyktW7l8WYEL4fVhAdh1Oi74IhhhskUogYiLbQl6XcaJYwDFwekfyyGjK
JF/1DBOt4hJvi2pIf1qlGcygl1vNgwCHCRYnT0OLSWsBoueZStTHNu+VS0nmaXpvzyO+EnKj/JTJ
U9Ccfzv9QSsGagHSWkfNO01VA50Adch2iqF0VqgusQDMTf21NWqxK1WtRG5A3NsWmeFV4kqo0gXg
6NyAOA6tp2hsn1QFqP0LhVGh6YRocHiAvdznQMQ22kv8C2HPj88mdx/YwTvjoAjo5kfsQqumRrEb
iELSDI6fZ5Yfv5PSgoK7FtZ6fyxPsof2BuXVVzoDKkM4tu9BeE48O1S3YDrI0Xvcfol/0kDWlImT
o18Ipe/dH3g4fqvpIjLhKCPcrmsHlXB1KLrBKSJvF4iAgqjFoBV+usTaPrekQMMreFgiJYsjfGtI
yhqZ65h6cEalPnhCueIS//nxTM+aQP8kphn1BBi6NSEzoEMVOozFZ308WVIW3MMFWRTbngJx+ihM
WFhcSlMjLA0NGzKJLUpJHJzMhZSIC79gezJbG6WY1brfKMOrGFTtKmX8Uk+GoTIhvpps6rKs9KQO
OePxoOcWEO8zaNjjxY6DST0b4rjL8jJkB0es5KOIjRM3yRH0RvZjMzPufhLkZSWwcaGyTUO64ljG
3pDI4ASdf07BihGNqVmWH8MS29jcuZSgpoTLZSqi03H+KFYSV/DR6FRt+F1GqpHiXxrqRAY3qpei
rpbKM/dhG970VwapE1DXnMcrnQeDTW13bKiz+ZeQXmIC4LbGKV98az6eypnYFBZRfQKnClD3cPq3
+3QEwWOSAKjkJOGGbXiDYzeuFIPRrNY8PKs94e/QCNYwekeZhOsq9RaeUnPnBM2IoFScMkeIk2/t
dyFb8OCyHB1gKEe95L3cBsXvkhjBfcIeF5sMvBkcnyrjRUUdx6H0maQIZCQv5GjF5kY7GGWgcbXh
JpIWPvGyjaZlsHDZOaPaeVMY/MhtwexToTQbRO+dtAqTYlPW/NPC/N8Hzvgw9OWAyhN86DjJt+NP
uKouUxEf1jNHCTAWjtd9xuSKI/vM51YgvndLOd65Q4qJAKAI0Gx0PlHvSk5AqTwS+BGnxzMZl7eA
qVin8dILZO6QTh25INHkwZ9PF7046LL2MRlHp+/bGM3lIdgrlKLUJB8ESp3/9/E8zkRkCL7B5YQM
FTYyLa5X+3mk9rVHHDariZ0F0bMSM6JOPL7eJWmY2EnJymYr9EuNKzMnFobBIArJZGRj6VgEcGdF
GCofhp+4TXnpbK7Tx3RT/7DNn8dDnFm3G0tUHJKQhGfzEENUk3RdiKD8ALWkP8inx2bmBoRix0SE
NvVT0g5BSOJRrdNscJR9rOOMFC/nTNR5X8+I9tjS3JpdW6JuiyEF8Y2bwVIZWar0DRihXhInQv82
US5Vaz22NjcuoIaw6QE8v2dW8/ycdKFaDo5MYlP2PQCxWINXjEGBojU5pzkKpO7lsc25EeJRMkEx
QYlz1zUF2XhQ8iYcRoiOBMEZ0NIN5rgUBJVWGy6A9ZZsUQmz2FMUN1Zx9xKdHDLg+EFTwW2zBStz
jhStAsBScwRUCuAIuvVXQp3JiVIIgzOoACA22THrUkPsQ8sNpXUU70LGLIFA6U5i0NnpWL8wyDi4
f1XpQERQ3eulMyh/m/Hr8UTPOJubr5r+/urh3DNsxzABwqDeQ8ez0q65EMQ44AeLQBz82NTsPF9N
AHUMXQWHEFqeg+NxQqxVKao+nAfhSLxEsHPDDku8pIg7E4ag5ArxerTHw8nQ8c6QelEYjwE8dk0c
17Nzl5iqv27jT+iGPx7dnJOZiBYhZoGbAb2xtxPpsmPUlnw2OgDXNavOVQaLEfAUDPmxWD82NVNW
AHwWY5qUVyf3Se3YbJDgN8d8dKL4qeRekug7lr/qoxIawXioy5eYeU3zbZ0YwFSCyS60H9ufGyoC
DyAV0R8LXAZ1DxKFqTo/HjCrQh/ZSVp9QS3VM8cK6gWPLc25nl/tMFwRCu5DandyoO5TBxY3btfr
yZl/yoYjvx25AAQHlucvbdDZcU1KZf+2Rm3Qsh9zj8mk0REL1B5bgISVwCwab+HNeg+7m7IRuNjR
UoEXJTo4brdKPSBA9wRmdITWgLo7Qbo9d1T1T1rmWlIB6JWbobhqmVLvwr9lZbjIjkQnl9fCaFNU
64ILNXD/x7nOjQexvwS5okWdvJfShUfJ3IFF9hWINLSuogOEWme3L4ReEd3RAWKbaHzJnxpQz+tt
VLK66getUYEMW8+U+r/IEqHHABkb5EWhmkKnfYuhyisZ3HmO/Aa1A4GrDMUDRHydFL2RvD7eYjOL
jigLJW/EksCi072DETqdBjz+iOODSNBk/YTV8joLzLKJ89VjU7/ZCOrNiTIX1LnxKELSTZom/MrZ
hqHadZLcsY4iexcpJomRuYic457l9HEoISYIrnGjLxk08o8SGCrFkbWakiQrD47sXAZ9ChHsoNTG
Roq2CqJfS27bzuKDwNPKWG32ISekhhKzJQQcMsVMywZSUqPksm982zcmss28CSxEcooH4p9731Og
ONtmRox+rwUvNXOzgNtietAi5YTCG7XL86YuQr9JeSdrdkld7pPhpFQoGSjKwjadc4fXlmh/lPhB
VoxtzDuJbAG/AADpiEioNP00W7HBQY7BDAaluMjXMsGzwvfB3TbpoMk98+fxAgtYP2p9JxZavAkJ
lL1RD7pd3wa1v1JV8SGETY1KQIJ9CRB3j9vCsbg2MW3nqy1UM8nYq2nEO5G4lbKDXKLBALFE13C2
3O/66iADCYikajzsamnQObAThSYP1E94/m/GiucQbnRcenRPFRtVUVVLBe+IhNnxTKtDa3zpiTc9
oe/n8z82qC0Ulg1h6zrnnUFPeSOW7ETPYl22y01UmoVrxG//05jojcS1aK+KE4wpQOpdBDILEOzH
Fu7xNcAGoSUFRwJ0PWhFo4bE92U+KikjOFW/7qWfSnitNWH4biD98lVwJmM9tnfv3WAOLWMov0xe
h1AXaFVzY+mDoM/BzrSC9NgnKxJXC0butz0UXQnUrSS4SBReqdAH8naVFIHF0+l8tK4PaQ1WblSV
Fo75NDO3mwHUA3CeUy0J/5KofAtTJbKXMZLo1JZUgEZ+3DE6Ezil+PbMhkv4yJl5Q1slekDQgY1s
p0yFAnHUelUUeKIjFcmuAHSMMVK+/ceoWqjVyUgeTULYuOXo/Vb2Mul4ucKQ3Ly0IFJdQjejBgss
ZIF2ae8HpiSMilVEHbvqchlUb43sH2S+zuyC87JVJ0bhwlpOA6NnGV13SCjh0seVSF1R5RiCmajN
RacyFfmNIVohfHWAmzH24405bbxbO+ivw86QkEMDld4di1Q9SqAkr1hn9A2R8Fr2JfWWOCy1ONyv
owCEON5ck/4Aemuo4fgT/dGQSCxekEVsg04NEpIlr5rIp5WrxyOaeeBNtqZzzaMOCKgNhnzlmlVc
oUSsRNZhx9egUl/5PjQ5lNYjYnSV2cqB3siVhpbFWhkBu7IDiVtFgpZl64ABQOtSCkYE/E379/F3
3bFboPCFNl5s5GmmEUZTPqCQQPseoHbldCDRqsEE2nSnvHirivGzrVm9QM4ybkFW6xGdD49hFqDw
dyyL14x0lwJIESnl/vKjsvDwvD/OwEMJmCh4Q2T6aafBtl1XguiQc1hmIyeZ1g0Z5K10pfStbHzp
GS0fFrz7TJwwmYS1adNN1+jtAvWdl7Ih/sZJzkObAKzvGmEWh5pHIp2pETeQUNHaQ6FqUsQf/c4k
Yqi7rbz2ymbhmP0mg273P2iNwA88NX2Bm5je/0qRRW03+ILTla5qcnKUWIXL9qt2KConE3Ki5Rnj
Ai0mtJqrZNKKAWIbfahd+7OwPSbvfPclOO7spNcG4Cr1mIzKKpE8JhAcme010Tdl5k+NDuxKCTUW
DMLxodbJtoAQsWw+tny/AzAFV4apaInUkcxXAqYgUnNwSg4ZOl4SvGT1RN0w0anyF95dMxl78DKj
6sGJk2Q3oVPZrsKwAEGVkuPvMv/SDB0IwG3GCZGCZDotrVNN7LRK5S2SL0AuZnwDTMPdQfBh6mim
0dARn7iM1zaSw8uBFiS8pgrvnQsQC5wD8aFiHINm0ipzk6807wtuIivNHEqpbr4ahH0Qrj0vNlWl
X/iue28/fRacPZhTIPhG4zM4JajTUOgkhxG5FV+tcw+U2CNrpJlouf8cBMuKPAs5CrTiC9hqNK9t
67NCx4uD7DRogS12JXhSp2xiOFhh+DQA/3ssu30mrP1w2MrsUjB5f+OIPGA2BJkTrP9derbpUpRI
1FZ2at7sQHMpuU8tFOiap7j9Gxdn+aUHXXbah/Y49YG9Ark19Avt89NtQx21m0+gAiWCPuyyDzrZ
kXKdZSwuegH2FMnTvVJvQ3CEPz5f93ff7YCpg80r7JgyzCg7eP5KepdDsknOB2BJlGzpwX4P6sXS
okCEOBBRJhK3VHDWpfXo14kgO72Ppsr8xUfpTdqyI7DcQlavkZ0IAbyQjdjdR83p8ThnF/bKNjWr
0PYJwU7Ly44q20F+ytyzBxX4Befxe0KptQOyg8cxAWkiOrun2b663QFhENMq5sOzwBDskCJ2hcDw
ZLcFD0JahYWhhiwKyXXBA9MR1ODr3RcV278GuZcXWohOaHfVkyr4KCBY88qoKlRlUGRJD2HSg82h
zQZoFan4nz0jJTH6MtrAT91VHYVE0fMxHhWIZQDLa7ReJ3+jNTnIdbD1Zoke9Gz5rIhd8ib4A/OR
jVM2AKdglO2QT3C7i90oSxsQhjCNJQg50oRsAEygzqTC9EMhOK93UR1/1GMFbSIwfoCslHchkxSX
ACJJftS/dqRxOyMNpBZtmjyb6GnIo1snqws51SMpyd5CuW/wIhMz5pSAzgscYSiQivoAHUHl1JeI
3b9BUc5jE3Q9MhhAgA+fZdJVqdYnrpgeRvi616ZqYpDIo21jF7FxXOh56SYGmMc60As2StyDIqtm
diPhPYhHIcNWGRLmJjI6cew+JcmvEr1KWhRfGo7LVJsZRcH7SNQcHoc0YlZYQSaAX3NIspZ/Hioh
3g0uEGoLuX7q5AH9g+ogLvb/KzxJvR7kXhhSP4O+JR+jXBowktMEaaspzcLdTd2g/7IzcZ8rEL4B
yJ+yA84ZdxwhFrvLElfdhoOq6HzSi0YRJQEYTrrSLtVKWWdcYTBs+Q9Zxf5tHSoHeMNMFVHqzEdD
ErleIYe7dqd+otr7+FRTvvL3p0MiAk9kRGtTwuz2vIU+F7l8Moa7OB7MUq7XgVjrHYpbSX7hKjuT
/hmC8M4e5S3V3lMKmYE9GXtUYCJ0/mXaYpsQdeHeWaFiniyv2JRhWTSrSz1WSN2PlXqU6nrTqvkq
jBY84/TTrnzWv6zhJSIgew7aYrpEPnEiDZDXCHelMBI9S7xe53t2NB6vFJ3T+JcZsKXgxQhYH2Cl
t0uVZ1lSo+033BViZglkxQA6yOml0tkjctJDHBvoQjeqcCm5QTn+O7vT31+55Dz3eYaXsGRSclBb
u04qS81PTb40wNlpvBofdczEOGK5rJjEgHtteOoW3o1zzgKNB/9v9qaDcDUKRsXl2U6zx1XIUzIf
xCPA/y1x6sxaAQByUo2CHA6hjlOXi2HRiwwOq5rbHVdpUiIgzPln8eS/VuTKCn2IVNFHj5WHbk72
RXJzvebgpmNiZsN3xT8/3nazR0lVUK9B8gQY1sk5Xs8bqeBmwSy8QxJa1HgRBIN8FBCDK73QhiY5
yOPzaEk5YW4aQYA5OVxQJ+DlemvU+z+kXdmO3Diy/SIB2pdXLbmVshbb5e1FsNtVEkXtu/T197D6
djuT5k2i684APQM0UJEUg8FgxIlzqkSDmxEaa+bLAH1w1M4xTfF0e2VCI+D+Q9kOY89/zBImWG7Z
uBWNF1O7nyz1Ph2s+wW0BrfNiD4gtPogQwfgNB6i3GZNZTmtOm1p7Kw72v1wzLhKQ5BHhlQ28yVe
0G9LXNSbJwyEKDokpeF3R1Dl4TV5eylCA4DyMV0hZPj8VZTOxjI2Awy0ahm5y15dMXWTSpxbFG7Q
jvrXCHeE7AIULepY07jBpAyN6vTkVPtNVhQULgVXKqqP7LGqcrtiALC8UXXG5neR2iI7rIIMt/nt
7yVaCpJ0NniF1x/QrNduTLc6AcO0ReMui0yMWiaBh2e4Ht22wr9638LBpRnuiKpIsHrHIEWsdhgw
R5FpDrpN+6atNXqeW2InEDsvixAVqixakhEzZoODkXtTGX11gBpjvTaB4azVHm9UJRo6G8QbZEnD
ydimwFomaM2txvbp9q8WbcDFj+ZfqZ3WNEBq4tvMU6y1e2OLNFtyL4tyGwZJt+CreA7/0QCe8jyd
ugFNXPtuHJ9bkzzo/eTjcQq5zJfZ6CQbIVwScIoeni6oUfITH62a1vWozXlcekMeToOl3hkdiGe8
Lrf2t7+e6K5kMnP/mOK2vOvMfMnzMY/7yIlk/HfidQAWBwSNC0Yv7sLfinnUOvbdCszKox8QZM0W
eLMk/AoPB1o0/1jhrvvOWNOtMGGl19FLpc3JWovAG3+AnOXj7Y8lXA/cAJMXuFRwj10fwx5g/WYF
rUY8kB+W87SlT3PxnsUAvMV6MxhQ4GEpdjG2azEgBcT07zqbvrNhvNl7kqbPoqcIUxX8xw4Xtkyv
p4q+IRcrRyOyGswYKphaU9agB8sOhNgCTwM1Zib5gMLUEyhxYJod4ET+GDBa0aKB1CCSp9Vqgqx4
QE15D8quZZqhf0GCLPlLT53A7TH5envrhH6OdwnwiwANoIB7vXVNreeLMSMRKPI8aJNXr5ZNTwid
48IC+/cX+Q2qWGaX9XjcLcnzvJxQHPbn8fPtVQgDEWvgYhjTsg2eTzIjtj3bOZ5wbrVXSZBg0FeL
vH6XQ0BNhhoSpRtvzeL/tcV9sX6eKIAWsEUb4IVr8A2aD4BkOWa30y0ZcEi4PaysCTwmOh58PSqz
N4LBE6RQbqqqYC6tHuu6kFTzeCXPt+sNf5pN0SFbQyvjeoechc0JdjmN0Sf03N5HLa8np93i/lD0
aKg/mx9BdKcWXzBfnkP6rzd8MGwtS9jM1Kd6tbu9l6Lvy1hBAT1jwzD8g3lUhm1dipLGk1pFVfmk
A9axgi/PLYGe8iQJhMg5MUIPNSg23Y5i0fXS6wQlXqIidyyOtVr6rXcuoVJye0GikMIONlPSBncv
/3pdNa9JFmh4xOOgnPK8BD1METWd6tNJ67AsEPaXg19bimxSXOQ8AHEAxQHIK6ZquERvsOmgtSrK
N+pcfaywZ/NCj7fXJtysCxNcuKSjaY8KmEVjFPdsx/yoWefc6HZVOwaLY0g2S2aMO3klG69VLIuV
o3Z0hmIjmHY6skvNJZ5MV2JMFFIuPx4XtpRx0aC6DWO0WR+sYgttYvrFXEZOct8XVVTo0jRT6IwG
5iCQSjGWKC7nKNmUqd70NC571Dn8CtW9MejB4wrB90wHFtKuOpCMu2UFutNRwxR4rvVQf11r/adZ
Dk7rk6wFBBVp6PhX2Tn9Y7lSkkfWvJIdK71C4qibX1KvAyTE6RP1U7Y4JPHtkSaPY6G5CQ43io5n
hRaLJFUUr83DqwZtI9ApcimP5i6UjlB+A94P9SHNT4cD2FkkJ01oBLNWQHTiP5iSvD7NSYre74py
Xqwk1Ne3PWYYfdX8cdvlhacKDaA3kXDETt4LlaLCi4PiEThDa4iAnjWqF4Dxb1th34MveSHe42u5
mIuB2uD1UnJ3GzsX2koxBibGGUMqANGdpDAe4VqAK3YcgG9VXADXVrKlr3rHQfgDW6EXjJ9ur0G4
HWzWBi0a8ILysJDcBX997+KvW94zze+drPOH7PNtG8IVXNjgArhqQoe6Ingx9xDwPCZ1pfgtcfvw
thWeb+vvKxJvWQZ2QpOfLw1ug5IAxMjezNtuLfyv7nn1pxTA1QNq9AX9YB3UMg/UcW8937YsinmA
paHNiAcPWOu4HVpWMBnYhY0LipRr1KcjeCacCtrs01bfKbMa61Ylk6AX7dulTfbvLzI2bVSrvB9M
+F417yB2cAYVSNR3i+SjipcGoTcLZXF0GviQQPq+m2eHxplphNBRDtvcDHW1evRG1S87SS+DRyq8
bSGQahauQzj7H1Ao6NhPZpNO8HVIyk73GYSITl0FNpPTaO+Hrwfv0+2dE31FVJLRKWZTZxBSvv6K
zlKh1z2gaNDWj4WtoyQKaoq8jm5bEX1EqIQCGwdYOfIlzkpDjMoqJwV7Za0hZq/XHtxz3t2klnFT
V++Ir2xiDETCQB6gWXK9JHTk8JTcDGjd5+D6a/cD5MZH2QCCcEUXRrisRbHtBNUWHelSvQT5BOAn
2W3GEiSJGxrj0+3PJ9wkE/AwALTZweZ8sF6rfGoz+OCkdn49P7GW3iRDJ8iMsBVfnKe89uisVjBC
0b7Lt2SP+XWAxYjkPMnMcK9wzyjQxlRwbIfRX7I9Vc4yKU+ZBe5Smspt7dOOlZQAKGomMNpD0pc4
EjghC2n81QeJpn/2hC9cram1pEaLz+VafTCBUq/b3tEjYwkWilboIiD6XG+INSdWnTjs0OS273g/
85yGFYjT3uFbNhQO2FQiY1u9tqJV7eAZCtZhqa9Vd07JCJqCdx3JCyPcljSkGBO3cGlMerCSWECn
g3Vc1g4RJSMYW/lnJSbXLaANmduMRWpXO7U/iuROKyIZ9EJowwHXESPSZzJS118rBwzB7csEyW/2
xRhfK2M/Z3FrSnZeZoWLYNrqkgyzpwjK2rkKMamOdPpxmiRRRWwFs3GMeZ1N2l6vpZvwgtXzvIh7
qzro2YkOHgRU917947aHsc3946RAYvsfO5wfpy6BdEWDmTtgHDzdC9SmxxNl9V1I6RHjZzGpgTTh
kq2Ny7HrEZ3ugZaohX/Pvefx3gEPCdhPbi+Mh7i9XdYo6CMpAMyNAWuvvyAgOLgu8S3ianvcXP2w
GCAH7o/FEBgD3iuq35svzfap3QA9M8zotnVRmMPgMu5tILQZ5d21cXOr8Er3FsARIIwM+tju7JDP
t00IC35sZlhHyQWkH/wUpU1VrfdydP0aM8kCXS32JlnvnQkcMsUHY30YwTNaAdNp9f9xGop9Wh2t
JdQD2P9BQnu9Oki7GJiSQfDb6m8K8KqtbxWnQQ3Q3n69vUiBq0DyUkNdDqYwdsW55wbii3VZWoyE
AnmN0p85truCHipZRU5sBytxIUVrOrwCbLspTd5qXRG7pvK8mP2PaXaO1ZqeajxHJZ4p8A2s6bct
9lsu7vJUrVuI3g5F7Awni0RYVTZJYpQgAboywW2Q3lJrrR0sZ2pxAZYE7Hu6kT92BX0Cnc7Bg1jN
7X0SXLgAsIPu3GR9R2BVrtdUGkbb1yZ8Uc2+bIDMurK2piBOXRngVlS4RW8sA/LGTUHCGLX6uk/L
o/uY1tnO7vr9f+Xb/tvHGdUD9G/QL+DJiptusLQCclbxnNovim49QjZckt4LnY6pDmDgDnRafJay
eJujLCvWNIxB9asZ7lLvkDaSlE64M4DpgfkJglzAD13vzNKrCQQ1EOArDLxMrrXLlv+ebOGK+m2B
/YILf97U1EtaUuDsZLaP3g0mON5zYi4ssBN1YQG1eaNcN1iw9acW8J2i+4Vm6juMoCsEwhkTLSi4
8bURK3e0Oi1wX5TOXfNz9I6J5E4Q7cSlAW4V9tysJq1gwKh9TLDOVHIGRUcEfS1M6aDzpILH8HoB
aqdOJtrEWIA6Nb5ppRik9A6F7vgO6FzN+Ulb1Y+Wnh1uH32RF1+a5U7msg7FXDVVEWfJWe1fFBP1
b4xlprI2k+i+w7vx9/q4O3VBCSq3dawvL1wSJ5WuBMMwFyGYvB4L66FYtYeVeN+r2bTRTE9k9OXs
z3OZ0pV5Lk1OtWk09Qbmu+RhKz5haAMyFCPoglarDvpEUmsQf1U0FFCxQdvmjYPrwuXJ1GdFY8Aa
RHAygGx16LwXp8qS0XYK7egGs/CmL815PV7KWmZ62D1gLLbxZNWnqjhBCuS2jzDX/uPbgYwLEJ63
Qg23dYpj5l264RqHiWR+wkqkrWqZCW57iszpwTwGE6Y54v6hzhcgvB/cSjZ2Kv5g/y6FJ6mkjocJ
aRdXK60Y9AV6Klu7894VjDDkh4wH71iUo7mz3ABE2HZTEQ/us5u6IcLR3LSSgCEMSKwiCNwsRrDf
5HsufExblS5RBnwyQ1GqsGzRDFFy6z/yX71dpLjdkAU7OKEo1V0vZR0qvdYaWOk1O8Tmg+6+1cCr
PYW6JnEz0YJwFaGHA15dpsZ+bQpg68opB62IvaaG/o1TqAHq36vks4k8jVFbwA40UP6AJSmbbk2A
ciMOEaCwjeQbY2EoPFXW9RZ5Gl4vOJbodQDAzd3czTS4tVUY8GjgffZ09l0jII7knSlcDErDb90I
lmZff7JCq7sh1XWcTKQh02eQkbm9JJSJklFw1/1jgudOWI3CzgYdu1JCTLfLD+t0ttO9pjqQHJLV
MkUeYDDkBebpMF+i8ssxCG03ayrjvk13eHixsvPtUCa0gDop9l4HLszlnpWFruDNnCEXMRTqK6AX
rN4BrsM86G8L3NO/bKbFMt6ex/2PnpananxVi+fUKSQXt/BCvTTEPa6y1CHgSMBSAHZM0hMmTo0n
6xl15nXameA2m9+RYV3a4xw6Hw1v7lgaxz4dw3F0oCmQvHxEhwaclJg3ACUaTii3PS4d15HaeFzp
ibFXOtunPURGhu9JLSPUEVoCLQfQ/jifGKK8PjltWXfOqCFEG+rnun30UFUgBnpgpUwoRnRETUAr
8LoygCXjIWuZNyRgT1ne3os9MY5wBiq91kRufWmEOziIArTJBwS11LZQNTiB0OAduw+OZY31VfHi
cdgyL26b3ByTaZxgYS57zAYBIGK9qJbkLSL8VhdGuHvTSDXF1kt8K5OUoTe+sgMKppHwdgyQWeFS
3tmcUtoTWGkqTAkWk+sEi9tCLw20JpLLhn13PnMCFR2ip4epRBRdrr9au5oVGDgRn6ev9mvxsdqo
f1Cgz9F9kTWbRGEa1NugKAH8CW9Sbn8KFZIM1ZaXsdeBYnmruvlXn4JPJ8tU5Wmtqh+TPcpopIVn
CD4NTR7g1jEEdb06LZ2hXV7QEldpgtbnEnS0941qCu355faWiSxZNir1GlCmyKe4LSNKprR1VZSx
ZsV9U4VN9gRyYF/pJMNxItcAtIvRBkBaA5ro1yta5q6ZvLQq4zFK2uBnJ2N4kf197os11aS4XYl1
qM7dWMeAXafT4+1PJXK5yyVwZwhzWkvVQJaW1XKW+Y7+qOc7YHSD0XhBawDTk6fb9kShB0QBAExC
nQj68dx9p6ElVIHVscSZXUHQY/rjO7B9yAZZqRTIGGQi3KWg912/pBDmi2mbYMqvjSr7K/nWgbbY
qYOSyoTqhBcrgD8MggOkPyLetROUGzLPpqxhL+kf+zJ7qtEiSFVMtua24i/Fz7R6nclOSzbJ1om8
/NIw9ym7KdG1sofhPusw8QcZbDLtkvKpkAGDRW4IPkJW3GaMrzy9z0Asq1o9uLky7p36lIz797Q8
GeXhvyY4Ty/VZlt6zFPFbx+LBOt4mtLX264nWwbn6uDsydMFxN8xpFfmPCrI2Vn2/z8TXOCxiyzx
OtDjsi+FOQl8KbOWHCDxKhg6BpVyxql17W6GlYOwqxvKWDfSbYdnGOTyDOfVWrU0ur0YUWjAOxHl
AtwUaH1yWUKeVo1WTbDkLgM4IVptwkPOAqLY6xYVsirpcB4Tuz1s7aB93yZd1tgXrvS3fR4O1BRQ
TLEgtR7b6nfsV0Kf37dfLsgEcXwRNPizO6RKwfqYOEJuE7g11Ja3wJSNBgjP6YUR7pwq7owr2HHL
mKTzPk2XcJ6eiKs/NvM78iFgs/5dDZfiF4mn2mtpIRKBMBQTaKi8OL0k5RYlDuB5Bf4bdCJIhnkb
FERFrZWUsZGp4LU+927nV6riR5KsS1SAwx3B2qEqnsV/lMQqSLT0ivG2FkX3of6ZfXQ/TdlZeiOJ
VnRpibvErcHuK3cycQNC9SGrnpP21Sym3dAnfjPJXmFsr/kMz2HSgBaA5+B55U7vDMQ3VJpgjL7W
IKjDqMWdET66Y7AmfvHdlqp8is7QpT1ucVNJJqLlcAljG2NnshcIcNWBW9m+PWTRivEBIIqX/ey9
gNdsl836aRitr56+BC21JZFL+KFR4WAMkJDL5XWv1GQCWxuUmeJRPc2ZsRv7JHCqu8H6mMzm8Xbs
EtjCw4DNKzGK+z9AlxCkWF1MrpJYaTz7oV1V2zdSaD4oMwaynL6soblWF5KAyYthsOqXwSDxLA0A
rQzP7WOVzkCgXkFiDLcEyWeQiYArfPH8Vn9YmzbyDPKo5edCmUA++H2ZUVHWvmj1GA3Zq1HJqHYE
YQc/hhV6VQc04Tz4yp49ZbSmhsS6N+yqndWD+gPkS20teeqJ7bBqEq4IXOFc/lNZVqZW+kgwr5G3
O0zd9L5pkiXCPNZ8wJhbK4kMzGW5IwTRNJX9Fwk+ppWuL0AFJKxMvgkfecSk+kaTKhwX6z8KE/y9
lRdWuKANZVHiGDmsGJh8rrpdRnaVXUi8VHA6Ue9DZRHoJUw98k0cUJv1mdnNJAaj+97RH8tGOSbk
PftzYYQdlYuneFNWeN67E5oomA3NPyXGC/ggDcm1IHQC9tHw2kc5hq8uU9AzNpqDlUy6caJq9LKt
oLSikuLi2+vgj72/MMOFT7Jaq74lC4lTmgVUO1H7gZjKvrHWYB7MjyC08/X0SaueV/Xo9Xbg9UuY
tH1o6vcDHtNd5C2xk/8A44jjHjrjgLMcK7Q/1jOoZbUH6wj0bDQ2SpT0Z1eWuYliEoCkGOEzABRx
+enHSZ/bOtMMEoOMrVPu2iP9Nr0070CR4dT/a4UvWZaQi54GE1aQgiK3Cyio1sbBlFQqhGtBnQLo
TozCqHyZdyk1dJmZlcoIEjR4ti1IH5MB7EGf/nsgx3UBFDVqxIBfMMe78F5tcZRxGNECtACnfizc
9Fc3ED3cklLZW+mKCnaDa+S2TdGxvLTJnZgtU+aiH7E4XBmBXf5YtBMZJXeF6MBgmh4jVKhbWhj1
uV6XNSzgiilIHqP5A/qvc+/8rJ19uru9ElMULDGvhBsAdTgUSrmlaHnR6GkJM21k7qdYOYBroQqT
I+iCArCtgwPOd3zNr4PCL3fZjkbfnr90gXF6niLrkD52Qa/789HZg+zG7wJ6pOHnyq+CfF8cpxfJ
b8WK+bN9+VO5Euu0jllCnCyPSYVcqP+ZGfvbBkQgMePSAvegUZapL/QEH8Ow6R79uJ29gE9T/VTo
bbSAm8zNT53FyKkdB5x8sgF3nsL27Uq5MP82NX7hyslM08ocsUAd/M6gQxs3v/8O+CWUJx6mH8nX
4cdyD1n57Aklv9srF3sBCIkBHROwQUKvaFLzogbHSwuV36KomjBzNEtybHjCxb8XCHS+i6sMgyge
d2faSdXiwu5ALqbsrPx7MpPIsfNDM/oU3EbEh96Kj4ZgtYbDUnww5wN6kDakvzDhmYLgaZU2PURR
ClWFf38Qd8i8EjKbaYqJZgfq9h3mHiBRtehOYCaoPS2Sy1y8fEZdgZMG2lmbC1VWlpUqiJ/hXv0a
NAkNNz3zafI1A035eDbO1c9Fr31j2ulTvlvO2gd13aXaY42KDdQWb++4cOUXv4U7920ONbUa/FEx
FMid7a9ZAfdTfahtv6Gy7rVo1gVTjxYgO6jqsjTwOpQVEH/wrBlT9on6VIFJcsgGn2pnpT0lq7NL
UuInQ+h40J6OFkbrB5WJeZJUYoWp9+WP4H2vIegGaBgpxwt+vpsQtYKtP6c+qf300/DqLaH2PfdX
DDx86j/JZv9EF8alcc7PMuBfzNLA8P+aluFif0fLKpBqWLHo9Ed8RPWcUefiI/PJoke6tV02rLA7
Fkh8df3UV6e5/Kka8TT9ALTjHTcU5lCANQV/Mtg/WFC5CFfW1lQe5DJxeIZTS9CZBOqT1Kj7yJAJ
ogoqRBgNqBqhaItngXFtKc2bRAEEL48rOgVV9qHVnIB18xJQvXkThjgQpfFI/HD7iIgGfEBFD7IZ
xtSOwibnt6VBc6fMMO66NN6u3YpgK3ZJ92vufC2muXf2tmcw251ySarMcwb+HSaRyQD4jDwN3ZDr
5Wpq1hjFrOexp/+V6wsaiXVkWcSf67sqS8MuM4HlWv0BcrTFtvk26Q94Y0kqEaL8A17074/ggtWS
VCTvLRAIqM4XIO6CGTQFGPk85v+R7fRttXAhwNSAFNWwx9erNZbScqGnSbHa0B1224+h8NMpIH+5
OIuS94HonkNLAaMgwMV5Nt/30Ra7VCAggKcOsV4gLDdDGSt3JKGV/WD+HDqYNceQHYoYmEO7XlBP
563EnQK3sSLIa2ZtZPyos3gEpaCsGSyK4pemuLgCABz6tA1MzUH9WYuLjw1Qo/47jsGlEe70mXW2
UTrDiKOH38cZEsf+FOSbr4MDGHC0p9vmhF8PGlcqqJd0qEdz1py8dnM3hbXEUY+rydrPPlRRFw0M
HWD87SVuLorMjgeQCJr2OOr8a8gBsT3DCCFozgYJqjY5e0XxmnSJ7PIXbRW0TaBljK4q4jPnFVAy
Tj2qgm9kMLqDpUHgpLzbhj20yLXsDqIEaVv5xL7Xvc/QF+rmXaHah34Ksu1TqskwS6Jj4IKTFGBj
/A/Eaq49dKlntQP7FTjPjIYeXWfII5L2muSwie4jHDIgaMHkjKkLLoJU9WaszWLm8TYl+6xQoooA
rp/1IQTm/aE69e30lDuN5KIXbSiGfXQwPiCvwD+u1wYqHAx/oAkSZ5MbgO3Bgcys9KoVfcBLI9zV
p2m1qc3A0Mdb99Rsn81skxw6XeQulxa4LUo2FGysGh8v8x5qewwTDOpbZX1SQSpROZtfpuxZXY7K
KSsfcnpWkLFSy89byrTTZ4y4mT5e+dFcEMA4nft8jtJi25nGvtf8SusOg75ziGxeXvaruS2na6dg
eJptOY3XGprvLgQ3vpMiAKW15AuJ9xkC7eATBZRdZ953kX2AJMKitYdLEkwAwCsRX0FJsdB2t6OR
cKMBlkfXBFkABhqurUAjQp9oAitZ5wJoTgLwb9+2IFzHhQVuo5Ve25ZlwCerNQBVZztwQcJdyeBJ
YisOMHCowzJVyOt1jKlZlGOPU+EsTjih9cNqWMu6v70WUeyGQMC/Vri1lCRpM5APgOtoO+uJFXrz
C5p+U1cgGQV5b/rfNLrfMgcoxEPtC4gYVPE5b6vndTFLD1whpLpHPa9c6HkEyyaQeul7nA2wKpSv
dUwUWtzCSJfQqk+Wv6koV2QM3vysazJmV/Z7+cQBwwb/WuHWg6VukMLb4GxjExUj9BIhHqOkp62X
vfdFoZmVGKEvgTllYH6v3cGxaTc4CTaqsAnCSR20VmAVXzGq0Zg00qYIFdLbriGMDBcWmetcHFdS
OamSERykvp7CRNd3q9emvjulh3rIvnSJrNUidEULyDImpoHpJ37Halq2dMMKadV5mF7urMNi98eq
gm5DW6QknOFPEJjKZY8V9of/2MQLw9wmZmDCXEiFe95mI+bjWTdfMGj1Hn+Exq0JCB3jKdS5rwnQ
XLIlYMtNPGMPRChFFaW3JZmYcMvAHIYeLqKfzY/ApAlIo8mAmIEGqD8a+XH54k0g8jbrvUdHSdLM
a1CwwwwRDrRrGCEGm2++XpJZJVM/KIiDbkP8TNsO4Kv08NKa0BGH2GsdZGf1VPrRWBR7x46c9sNt
BxUcPqZeDh1fNMSgN8099rLUUDSrKChqUyi/gxH/a5uBZruenSBJa0mSIjSGYismsFC0Vl3u8nLG
bimoAsqXWV0r6JoVU1APpQG1eUIjJKQy4iahPRfwZEb6gW45fxqoa83WPIACYTEw4Dppp3LtAxUa
1zrJ/rr9IQUHAEhryAhAwwf3Jl9RLltXb1QcPrTLMT2QFgvKShiOD80mySVOIzPFBZV+rfNMAXVO
rCWoAJDR15bc7yDOcXtFosIsPBOxhFHqgnmWO9NzSpoV7QXM1tofoFIR1CH9RI+qnzzUcRNMO+uk
BPVROd42Kzh/V1a5II20IFdKlWVSQRY4/ouzp+FtC+xMcbEKylFomjCaO3QYOQtKAbWX0cGcZjdP
oJ9RoaiUzd9u2xBcNbjSMB1senhnefxrOIO2jNNYmJw022yBDK9zp6Y02moIemhRTcpvTE1Meb1t
VOQYQIaYoHzAxDz6ztfBZJ2LvK4NF3ko5rJo971AHV+R7Y/gikFzCxNoqNJgYIIH45Z25+QDHlDx
kPYB9fSdmn6wTpkTqMqzlP1W5AxA/CJYgPkIYhLc87FcRxvyCjBWV59Lz9qR70ae+HNeBgD0vePj
YQoIiHnGw/oHy1vTdCroRbCuvDb8NFHUPUBYZdB0q0zRW7iqC1PcY03ZIItgNjjABKAAdfg+zx9W
96FDnaRtZBezyNkxeIJgi6oWmhdcgB+nZizKGcvy0g8TdHzL2pTcyqI6Ja4uxvbpovyDgfhrt8vp
nDmzgTsEU8R+6rXIeVfgadaAQsWG9NuelL8sFL899R0zsYxrEU9508VwL+/whmLTOc0xPNxAYP7b
1AZ40t/2CtEVAmUaBHQ4H+Q+2JG7SODQu89yVNTAi7UWn4pxgTxXfSK5FxFZG1x0eC8tcdF2ysg6
Qo0KzG5DBzkYYkMDOVn0wLUKVRIAZaa4AAjxrnypa/CQtNlrU75O3XfXlICaxN8NgRxHF8V5mzu4
nV16Re1gNaqZB7VSBgDIVnW6I6PkuhCvBaAx9iLGxC/v321TbF2DtcxLNNUHphEiKUyLl/LbArcU
12jS3oSnxe4a/ARmKLl7z3QLEEm/TXCJbbKNkBVm9EmJ/i1r/G76sckuPdl34mIOqFSqDFyG4A5o
jubOguTd4fZJEQU1ENQxknIIGf/RNrCbNfNWArYPqEp0YwNFpzNNjrP79Ou2HVFAu7TDbUdnUKgO
V7AzQUgA/KpKXu7/uwWQYqPA4qE6irB2febdxPJqZwFzVqeFwMOsxufbf/8NpMknIJcGuATOa2ZF
TyijVYDuudFHelTXARp06cHZPs7kdauOOdrv5RbNUxM0X6BEZm8Q5vu+lp6fn/L02ITgF1ZkBCAi
HwHxNMZGke8BTMYtfF2Voetd/C7HBSOt8rKkT1Iwrmj70M1CAw0kI7hruTA3t8biTI6Huw+Suw3G
DkxLcl5FDWdkXr9NcMtIUr30agWiT0OZH1L9vOZzYC8hkPoPSQ70uZGovgbQ49J+GjrXbz/SOoQM
2b7WaGhkHyxy1zUyXIsoa2KYFrgVUAB4bF371Go0E51G/KbUqc+6/TFbf2l5e6dXxn1nmEcItshg
6myVfzgZ4C3s3cNmzbgPXaibPoHQEXwR9aOmtbvG+TWyinR5Z5fPtx1ahD+DlBqbAwRuD97DZQAN
xKHqRgd7lnu2T1WsHtyzEQ4762466KH1RIMysj+S8/Cw/QRNYWj6EAULFcB6hsAMy52zV325NLLQ
037/KL7/viglZNUpflSi4xCZ+QFpdzB55oGo7p6ufTiAhNIcz8tqBi4hT1W/PLqD+wVI393t7yOC
Alx+H74Lgs7IkPQmrhDloTwoB3pfnpKd9iU5gHcyzvfjUSaVzDaX33zsOgYyMdUOtmQuSJoJbfSF
3Vkjplmz2deXL1MD2nBJ9UDk1ZdmuHurhKfrSoZPvEwf9TYgdYRLmB4QnwaJJVFX2kRzA9TSqNsh
T2Kx6zIR68zJyB30MMfW/OhZ3S8vHe7Mwhr8jXxyIZVKowqwhqRzQq2zJXebKDDiaY+HCF50Gm6F
a+P9qJR6C47fmBr7ZHOCdsh2Sy1DpYtOLKDZgDIACIkSJfc1U2M1rDYHpg+hwrfzVgEaEyqkHkYk
msn8K+sVSatKaBD9WhB3vymhckEJlalhWGx80+zoHi2yK4PuqZKVEYTf7sII9+00fU5B1GwCNYhe
zQQawtb7rruSEyY66xg1/HclnHds2QQAtm2ReOdLtv6NmoE/Spd/moujY9M7tGF/eo2KsPTpnbHP
GyDUzHCI1Zf+qXrc7rSvxi4/mgFei49gQ9hry/NATq4MemKwDbn1W7ibzVM7PHY8/BYvC9O77FcW
WF+tHVBT6IQXUXIyYm2Hi63azXE23C17YIroo3lXflui+iH5q3wY7umO+suzB7BBeDvICbOayw/F
gsXFCZ2yTU2yFN6E8BaBFRbxIErBahetJChR9D4137zBd+HQwXokx0W5n38NEYGc7MGRPApkjs3d
R46+6mRjjl2iRFV8JmF+zCRDRaII+3u1uGevV6uozZBBhQpuHY5ne9edJZ/ztkejB3f994lV1Kql
YKvVKEqD21t1+/NgXuD6b1dmMtcW2ylklX/V4RaooWye9faph2L3tQlPoQkSPPx8275Ty9NsHzT3
8fYqZF+I/fsLf1PsbZwLBkdWphPOqN9rMtUI2Xf6I6okGTo47DsV/mSAFxTqCb8o2HtQ37i9FlHj
G4Tr/wQwxKrrxWi49tLJhakwqe/14BVA2295SO/16FN6Nz+T1n8BR6O+o4/63YrX9J5+nZ6Lg2xq
V/ZNuQCTq4lpUkBC4s091wuytEyWnDO//b9DGJKH64Vumpp27YjrwATe2vBpqH0e9uhgPkBy2Xmo
9re/q8wNuUAwQ03N6Apc3FW8W76Mkn6GsHtzsWt88cGAwGiXssUMv9Z7JVg+0n2BStTq60HzEY87
cuia+7k+r7JUQVibv7TMhQc96+pVa7Gw2m9CD/+I88lPD/q3/tge5713j1G2GYJxEj9l3+vG7r1B
yS/OnDllGA1N4KYbuJFdvya73vKnsFpfDfdjNkqcRWaNCyKtsygKCJ9J3IWY2vw6HegxDbQgi/5f
TsKjHZZMMReis0CihG3W7KhRRK0tuS+Ea4F6CGaA0OjDGMW13xfO6DUovGEtuLqzE9BkRpQtQfll
vZPRpond8sIW5xxdVmV2muO7qQqQKIvue5vuL4uznzzAZboVIilftdrPivKJjA6A0MXedq29a5eT
P1AZAFwYUy5+DXfbuIueDauLq8AhUx5si/PBbAwp2pr9lT8888IK5yuOuc6JyjwzORfhtnMO6s6I
3RjpBtlNO9lAu/BmuLDG3T3uaiw2qsW4/YlfYubj6Mxh47wnqb0wwl0/9Uw1b1HZGa+0aG2f11KR
eL5sa7hbZzStoS09WPCq7+V8V6syxIX42XaxBu5CwRRSZs0jLCjG53w0oyQ/rvm4K2kELAmZT1o2
hTUkH1xUDG+fatmB4y6aurBztWcOUb6SU7lvIu1OeTZR+TnetvN/nLY3jCOD1/IxsSNLt3jpCDSq
TsH/W42WrQdkpCMJmqWstNBV69XCg46usw/x5/kp11wICrebs0Fqpjaaw6hrFdknVWljGnYguA69
ypBRqbEF/3lCfv9O7oRkE7q8qFIgAiU7c0E+3jV+lOqPyyz5IsLUGDwmTLEE40J8y8nWNt022DxR
R5MAEzYQ994lcxtOyovk0wsP/YUlLtCpEzHcdE2B1u6LILcxNuNBWP7T8mHAJOOzCYGK/yHtunYk
x5HtFwmQN6+USZ+VruyLUF3dJe+9vv4e1d67ncnUJjF3MYMZYHqQIZLBYDB44hwVEQ1iW5Jwfmx6
dowQ2VZkXNVBlkr5tVIZMZdKCSQbxYQEoSSQVjds1ZXWWGdWvj67clfGKFeWRj5rmx5dK34wfgyd
J620tJ+e13zeLFq0Sg3QN3P0oWQVhGf3EPRyoW2LZ2x04N8eWlA/LRU/AUy4dn8ZqI4G3dMgbr3O
Kb2nEGgigFIeT+vsSK8MTh90lV/EisC5fguDQ9UtwHYMvNK+BxuOL+AVSVEsf1w/NjjF0LtNoaPN
AmAf9FnR6zgWUP4AtAeb9zuU0vUgVC+qgH6gx1ZmjwvoqkoyOI4nUr7bYWUBhPX0vgq3jgZNvX4B
zatQJh6Lx3D2JRZgjWnB0GkPke9bOx3wgoOWYTQpGA1GdC6KX1mwGLiYCOUBjakkKwClZWFSf1je
6EmE9Az8A42veIKjhhc0ftZCMGXq4Ou3w1Jd+4tu5310J60jzTE5qiucwr9EjoybfJkeBydD+bc5
Fw0pn1F6X7BuU7Mh+fqDqHmou1CPvOmDBlNzDDuyNTNblJvQiZ5lJ3qS3sPjyDzqpvj5aBaow9SP
B6lzXRjlMf7w8Mu1SptbjKaw/UoOrIvNnEddj5CKPxqYbrSS+5ny1PmD5jKS2o999kcg8NF4qM0/
VrISBB1M4LFpb0CleW9U5haV1o14KE/FMjebJYKQI6zdd29VrpsV//r4E+b9+cqx6HCQQDlWbfAJ
8Uqx5EW0rklJXNx6WVeAuXB+NZ30Rc4tRTeJDBgCjU9ZH/N8DR5sCIa9PB7QXLS5NkOdVwAWjlA7
Q3hDoZwnksmCm0oMt6BzkdYbS11NMQ7pqVg2do9HGNfM3+U10fbZXl559rjuF9JZMTtnsIJFnBLZ
Tn+FzrgfrH7vb7tX/HstkuiXv0xNhZEZzPV4AWT470hBt7mEY+ijhonvG9KXEsC/nWzmPgliSC6Z
wT61eO2Xa2xUXFMeT/xsHnptmApRfeWpCXi0EKLMzuRJaGobmehWshKJztg4c2fYtSkq+IxpWyRJ
PvmSrazKA8oC9lTxZAyI5UpUtPHkWoLWEqzs+t+HaNWTirR2C5/6A5mNlfGUMGodrFFRAacV6qEI
fNirLdU2nMaaxsVShWBtQyrkyHyuB0YLI6NAuP24jmDj8bz9AFofRDUarKSA9wfDQDcy2jdRlc5B
l25ma9FWLeUlf+JXTWu2u3Tfv2QI383vT0jAPP6C2TGiqXN6lgVsSaLcwxgDPtRGnNFGeURPrNF/
VNKz1jDKDbOBAPQpaC9EWyyYVG4zgQGNTp6b1ACeK6RIGxPybKFhjZ7JVJSeP2zRIIAWemQcgFTe
msrAJJkmEroEpLMG9nvd6dD5ogcvvSA4rS6aeIIlDXovtEYGzxCa53ZK8pmAgeTxvM4+sqJhD92b
aKCDVOt0WbjKHUM+UfvQxZCF2uzy357qFLndQlXiLeA/SlApqWNPjDCxE2U7SmsWLnKORkEGtfck
0YBeN1R5bu0juMe60k/o9Fw2m+hLHnoigysy7ZbddxI6HaRIu5XQr3vjN2Pos6sN7rGpcRBYU5rx
mdd9Rc59oMhFvSWIq332HoAyAb1InLzMGt6pkwUeoafmfqSNZi0f+bog45CTSR2FpaU1ncp3WwyI
A+iCgSEaFBu3E5FCQU3J46kXLUp1EpfcucmMc1BDT89AS6UdxqFPOqC/QbEVvTOmYjpCHxmnjtio
zsuSy9FxASEyyy+Fiyy9t94W3SerMZT3VQPGtMSzs2///6EiIAPrixdc4M0VkGzeDhtVDi+rG/Tl
QPql1neBvu3yp57F1jg3uVMDiz5x4WLHUV6eZkGp1qqB06VsN16QrsW8wciKS+GLuC3Vn2MpvIEg
7uvxvM552LVZqnjgViP6i0aYFRc1GhO8PLE5NyWuVuzqoWFs5bmzDaB9eLIBulqg6W9nclAlLq9H
zGSUf0NMMEO/LVM5au48A+8RqFanPSvSV9tKjn2fQ8ELnuGZmfSOrE/OUisK7aEBO1AmMML+bMUe
hOx4a0f9F50CVJjkxSL7V2tOruBltPr0CpD/FxVJy6OxbGLOyX28MqFrmjfwghAsCxGF23q09Vz/
zH2e8Xg2O8XopAHxClQPgBS5neKG42OZ87GeklwSTniOJHTkaqz+u9m0C2w+CgpBIEbE/frWTDeE
uRjpHPYEeF2kVVNHhI809EW2VhvaIF2RczNITbz9PHbX2eGBb2Vi0wVO/eet+uoscMdRSfw6hApe
q096C0qvWp3LcNPZ0YFxQoGkEPwIiPvb0YlCLcZS3gCdHgTZRk95yYykyrcNlw9X9SjWDuqf0mbI
8Z8y/V3qCnXToNrOqEXNkXwAfQWk7QTdA06eygXrsg0NDhXHbTscvMgqg45ANZFIylLT7Gy0FU7a
QSiqGCvLS/13UV668o5DESKbtKxrb/nPJ//6cyhPhza2UqLhBlBTLVw2IH0Z++eUY/nWXCAEDyZa
2MHWgJ55KtBDSjjtugKnTFJptmZ8DH25yTQ0B6sgcay8vSYWpMhYLMqUYwFljiLH1MKEnWyAooqK
g+j3rnwxCYOT4KkHYHVsL/rktJ5xoE+77+oQm6ygWoTfn+hXJ+bEW8cCV2lhRJ4RniDT/sq59R4d
UqyaFJWH/suGjt4vEPeDCYDuU3clofXkngtPuESYrb9JurUOOpiyvTz2hlk74P4xUFuGLAkt38lJ
bp0Chhid6jC2es939GAju8VKCxhoptlJuzJE7ca+91LBhTT6ia9/uenzWD4/Hgjj92n1ToApVXUc
suhkaNEvA9yuhsp68KRz2H8tyt8xyNTCg7AvA8IyiU5AGuxK8CDgL2EDdTdcWlc9lMXMQsa9/PHA
6DLLnVUqp3ALJeYkDiNTP3pn+OMe5BWQg1v3dXx/bGlm98AH/u0LNEmzp3KtipM3OvV65fCxjrbK
oHF6g2d1/lHB4X9HBCDdxMaLvgBqHlEdBeKyLaNTGJtooQhBrUTKhMjbdMEu/M2P6q8xavpaX0lR
2ICxXH9KPrs955GqgBiOlRJozZv9LkWF02r+WZS9GyIVibxAHsSOK6JTI+fbYUQ9DhhFMGqxKDyo
ROnHjqAaSMbAmjEBiW9jkVvkqp+7mn6MXfEw4h7n5grOcnU91Mc6eQ+Y/eBz+0wEhQXaKJEr4Vi7
NRiEILqDsqZxlLqzoK8HKGs+9sJZA9P9RDZATHJHfiLybaWCDdI4VsZW1p9Gj3XFn5syJB94U0Bw
BesAFYkasBjGpea6x6wWTVd4mkjogypxAFYC9k4ueMZln04AftYIV28R0Nh/9S3cTpmQQ01cLHzu
CGHsZCBqLFtN8FJ2L3k7rBJANQqrac5GhjeiFz4gmZwQ13CUIjfDjBEl7zcDYP14GAIzAc4wsFPe
fkqWtVFW5D13RB+3KZW9nUB3zwgZHAh0IREjhkQpWjfx2oFGbdyFbs3EXKEVbhp6p82v4RS+Kep6
XChAOa6CL9k1q5z5pnAfUVQot2FAuNFiVHTlEviCVPaVODipNUrgiCXFuEgP8bcfCI6XOgGrFDYT
lMG+jdRmQnBDsZLOATSO73vcYYNTJilm5ScL2Xg1vhTfUgSzEeL1qPm7EQ12j/fGnFmQmgEyjjoG
WkjptoFQkzIQr7TBqcJ10FJ1vCIlRqvZrlR2pzAp0pVmdKij5J2/ioJCeDZwyXcef8S9D+FOpsvo
tsP9bxKPuF1crk0gPVaNwSkPBt2E9je2T51xq1xxWazJ1L0WfgTJjSnNEoHJMe6Y7rV26FqBD9OT
dvYq4vTr8FRtH4/m3nNuTVCjkRrFjdN2MiEQnbPrhmgoyqX6cRzjTewt0Zxv/3OLCJ3gmkTxZSLk
up2/1gsSPeDj9FSCW8wjo0FSaesZVtaYrSwTlfUAODfCa3tUvJOUVJAiBfZkVNT5kfi5LSr2GK0n
wGR8EU+Ph0dXHH8W7coeTVrgxvkYRAHscYKp159qSZRm46Otv86XSWa2QB0Eq7rIEH9k0z/WwB+z
BP3oOvL0DVAkF3FGIUFHx8vkw1c3zKSK+TbS3PSkFjVRtuWwb7lP19sJzSXJNk3+VeW/jITo371w
rDPdTjPBrIKYSH2wibKMxF6yHkuesXNmToLps7D0iI9oxqPbJBqQbgToa8NnJRbnbVV9m7wLn5Lp
a4T/5Z2rhJQLZdetKkeEijAjeMz4AYyjfwGsQSjd0GpgYR0DkqiG2UloDJQurAbBf9HnSBnQahrv
NMbGur9ZYKy4ukx3b2BNfq7nV0uQNngcLCUuPflyeolOoo40KHn28mjB8LeZIDF18YPgB1c/DG1K
KK4MVVVZD6EYZ6eu/pTljhjuprOwrxL7/RuAne8AmDP9UimocmSAm2wKxs3mhy3g5j6I9mqwIUNn
EauKQgP1AUMj8YFa8fKpsPNtto9X8lE9iutw5a311Xg0PvxTd1EWwPVYpWmsWIojdKFDx0lwY59y
dkWH/HiCwucpBSdKW52DIgBZoQVqc/zrAAU9oJuejAFtii1LMPjnHvpo7JMXXE1+mXtpjwgun0Qz
XQGcCSxXvUmX9RJtD5t+GSy8leqgzw8s5eJROkRO5ohLcREvWCLS90fjNAuoR4J3C+xuPN3F1RU8
KLA9zIIq7OT8UxbXuDQRiV8p3ELKTrXidKB4Y/ieiOHRw0frPprcJw4rdMrcDr9Q87wvgkI5KUT8
Br8pNEp33haCQAeXZE8s/M39SiPRQB6JBAdZjgwNyVtz/KCrVSNy6uktfvI+5NRsQqI+5Ttc1cbQ
4hlp3N3GAkYMeSJIWwFYmZqebq1FeCuOvDgyTqJhN+0qBvu7bA6EkxTWNM5aAj3BpFiK0dE7qGqL
qmyy2Di1y3bTvqbnYie+u+iT0ZfRU7iobH+b/pErhlmWVWrfREOM5yoXVgf/2z1y3TcUuEi90PyS
FfenX7pxk2kmr8ZH7ZKkKb2qrzCTeYkOglePA095oZLmVPJAgZvG8CL6H3glgrsuG3Qxpaz69t2d
B1dtCIv8PO2jdY2+cbs5XjWBinVPjQLYu7SJTM9b7NXnx9thZpg3VqbdchUMhNjNk27s3FNCnNd/
XAahhkBdPPUm43geMOJTswdeU3u6dAe3ITlBGX7xeBj315fJlIZQroCpC8c1NY4iBsEt10nuiT/y
qL9/GU56dt/5FRw/DEz31TiwVNHo9weQsuIeAWJf8C6Bdw9cKrdT5w68JzeK4J25pbcJWqvfGCD+
XifOuVnyv8qdvs9eFUuxGCOdtjDlmCr8AYJZ4KThUZ++NaugRDv6su+fE9nBbaUyISkhgT9fgupE
4bBkdme8EITTqPsjYE5au9SGK0rdKLo08M9Q01loCenQjfHkJoRndCbcpR5YOaRZuHcCNIjARWW8
ahalwQgmK1wa0E73O2vP6J0nQ83C7N47CniQdZjQpleMicXqdvrKDEpiXuXHZzy66Qv1T8kT/9V/
5XAabAPH/6P87v8Z0AMY4FuL1IL1ousB5ezFZ+ErzUn7CsWSCo+ppGW90dwFR8oQ5ZBy1xce72Fo
gUd6opw0CLxLy8fudxcvKBt04iS2WizgiDm3B8NGIvr415mrQ7kbCCz1IpTw8/4l21dmaGn7SF02
b1ZiKRwyQQIoAsPk9MU3+4kaERXoW7AXeNUIk539q3uORRPAlaOt12vX/H2E3O9jc3cZPWVtWsOr
eGvw7aiV0wALuF9M3AOw+8j2xp1xkFntDnO2DEQKcHKJeFyhwauC2BiFUIlYq4wAfMehxPI1NKa+
nDrDWBiF+2kEXAVGwBIB7K9BC/P4vRSNnRd1Z53zw6cm7Co8xmosop17F0dowNMKniFhC8CU2+nz
+ZorOj+Vz1FitYqt4FK4qbPDKB8fL9O9m8MOrns4TZC13QmuysoQxyHXyGfwuwg1nlo5M9DfH9u4
Tw0Bdb82Qjl7koxyUXS9fH6LPuEOwcl34tf0Rf1qP6PXx7buLzw/tsAXjdYRrBAdx1NAfMC1N8rn
2umjD/kjbQku1ob0lbiHKFopeU/iaNNBhgY1b+E4UZ+WL1W5MtBn0ZBqG7OINWdXEoy7//dB1Lbr
lFEIh1iQz8VLMtgZ5IlCGfQtYD+TVoyxT05xu8Mxz0AQ4VV5KjnSpU0pH5uKh57gedOZbwaa+j5k
e4QUjW8FZm++V5fPz++BnBvC6qG6OzynSb8yPG3Qq83uFWoa1b4EvajnSAU4Mvz0Vix+fRolhePl
2gi4nm+N8HI6atoowsguP+erX+4qWhgAYxkLsHE7j6fyvlBEGaNOT7wAoDyLrPfclksehaEn7SR5
ZEHqNXp6iXdo96prcax5nN8p/57Iu20fZ6Mx8iEmMnqRLqIpoxFeOGo7boeCqv14iHeJCDVC6hA1
8iIWQkSFs1UcV+0Lxyix3GeN1O9TB6gm9E1Uu/B78ZgUZiha/mFIrAZcRUSzK+zKxELLy9c42DLz
6jutDrURcBgYoKBE+wlqWZQ/5hLX4U3XV87lFlQYG3db2+4T/GRRbVgUznNLdm2LfrYIjSwpVMWV
z/yi34YW+TooZmln2/7weL1ocqLJ/28MUS5ZoYVH5gINofpcXhypJvWGf5cP6aayGksHfrd8Blok
J9yh8v55unJrmzqO2qKXIMhiyOfSt72NeziQccF9KIvxWzI9nzANzgSUm7FSzglWbC+KSkyqQkaH
t9ulsSjR8c2Y0fuj/HZUlIsmeTYkRc/J584MV+mh2HkFQe8FJlQy22d/3bxWjKxy5jC4GRd1EgLa
W6bg/FbO+iIj295m7Om7AYHtAVdCyFLJqI4INGJCjuoecFoZJFFgNRDyV7BGMabs7oiZLGgCEEsT
UhV/3wbhwIiT6YaonfM3/ltzwhCbmavI4MRIxe3I8lmZ8p0nQNoeYie4l6FOAe3N6c+vjpYyyJQk
kATvAhYk4YLedehOYXND1UYLHb0E0kEBD/ipNXxWML4LkJNl5HpABqNQrNGtV74UeO2Y9N5Fy1Y6
broFUteu+c2Y0Ltb7o8VlIZBO4ZrLp1Ouq7nQ48E41MK35ECu0TfcV0BeLCQq3GlapEVL4TaWzw2
OzeraPXCiyRqCeBapJZRArCmhhK6dwFgyBzVHV7NzBzidZm/EMIvKR7JY3t3fj/xzaPFC/VPhGNI
E92uYi1JfikNon8Z1rztrb2VYHeMUvd9kXWyAe+fuOFAYU6//SVcHxhBK/sXfyWv+22/UVfVVnYA
y2Rs4vujjbJEzZ4rFYMWyYp/KR0OpFyg4F4Xu3IZmbmNFqNjsBLWEL5jYQPuEyDKLDWJEdR3m26E
2W7tH4KlbKYH4fge7ouV7jAx6TN+eTObVGxM/WbkuEz1L9H+4kFt7gwdbyfcFcuMNZvTbN0c1tSw
qJhYiLznRi6GxS31heaAZu83LjxrweaX/o5jJHazjnjlJNOmvwonXaJLfpxiWMH+SXhNPzOHNZ4p
t7gfDrgQsbOAw6OBq6lkxErES/6FNztbXXvLfgnqryfUQR5vqft8APOGlzLAa6ab752/o+ifqZFa
BpfMHh3RHK3YAm3eRrWi1WhKJjazFThoo1y+MAzfu8ak/IMHNDSH4MGfvm4Dkq9qLoDyP+4PCme8
pMTf2kLesOjKZ7b0rSVqteReKL24haXaalcjcZ3cfpXsapMxzs179Bz6aa6HNLnNlVv4XRa44zQk
Cdem/Ud7+HJ0S9kNjn/y3vEwxjpGWVNInWr5EI4AqsPegEjFmZrdoC8KFVUmxcCsIXBMAUKtoqOH
BqsHcSIXIPEPLyhr4nndEvb6k2CjJfMsnx67BU13pgOuBFDoX1NU0p0FoxYDchNeCrvcxk5hxtZH
6yQkWUKmcNnlZDiIT/pTsVJ+eLuGU//1Gx0kLK1Z1neo05RcrWWY4FQvanxHt45XAnZGvdWPeP/i
zcFOHc/2FsGqc5q3aBW/hHtjIZk1elG1FdOpJu+8jQQ3E0IzGft6oSPDxIfkVm1VZKxM7lS/fr2D
cn9XLgLHtV07/MeArqkzDCpqEwpYhAoFtWWiRMxaBVp4l9YBukHa+ua4GV1Tt/inYlt/rs3wmO+K
V4FFmnEfWG/tUjsoidOpmAW73qe8FjaigPdknuFi96H11ga1a/rcD4Cz+tk16Agnv1TLPScO64iY
zht62dCGAy58BaBsZLO3/sOJQT1UEBi6pMq2Cg+D8tsdWMGbprz72SzXRqjjNXeFvGwGGOEX8tpd
8Ovu502+cgIALJqFu6gW5VJYj7a2UJ3MypxuySoX3V8WoDM20S1PtJiKKFOeMhi1J4FGPr6o4NPt
pZZEkfk4JEzrQc/ktQXKJ+ImDItQLONLi0a+Id8nemq2g81F0Gw9SXX2z09ECECDqX7yfFC70y9G
oaiF0GySo0slHfvGrDlA7WyvO3ESOMMEWwEEwU34VdaIixLkh2DbgnywlaGbMt+qPqiwMufxBMy5
Em4QEAnGd+GxjnKlUkwabEURU+zmjYX66mglkEyxo7b8fGzpvgyBfT8RiuBiBnFY7JNbr+1GXc/U
Lk8uzXe1FzaJufVWxZfwHO6EA8PUnOMA/YreCTwNgnxcvDWVR2Gd10GRXMZ4HERzyLz8j9w1AWc2
aIz6o9V1pkEOuR636KCq3gaxH1Qz9txupwp1hrZpzghx0am4+KtS1KZYML5vGirtdtffR01FoIaD
5xV1comyTZ8OWwPMGf6IFnY+sMT4d4YzQVZSSNcWlvTs9wBidMfHnzA7QypImwERBvEsLZKo8AHX
JWOcXHJdWRuguOUqEGr+YxvgS54E+6BohMsjdczlSdJ4qAMnF53PAVoNRc80stZgePBcZgQ+Hm2C
ECFoKQoVJdCXgYaWMUkvpdVaoyUgndVXqiUDom6s8eC9VBnIjvunMYReyB9CqgmPzhDVoO4DqZDI
HFiN0gsIXyciUPTAH+zPfLHUDqwEc2adYEpDnxkAUjgwpz+/ShUUrS3y2s2AATMPrPrq/Mxd/Tg1
DsPttXQo8/TiVk33ZHCl+KYMYXnk8qYx/WllicC3qg6KZS2HT+aVACFnAGMls1dRE1jUeiLEZpXH
ExbcNyqfsbb3byUKruRACEt4N0OIopGItasNXq5r7YXPTR34Eh/9XyCXOhbenxpdx4BDGaeuXYVi
cEbHHykaSIpXF6/xzQEqU64lcbYhAedQbEsWTdqP+95uYnwbqlh4LQcWEe14t0vDj3wRq1zZXbhi
WXiCk7u/Gh4hOjx5PlrBx+WQVnakFCTRnIALVm4L3BaUGpOCcNAqeeuNt5rbAraSxY6q2H6yjP3v
BprA+pMONjH83025A5VO0AJkPuYEjHrqUJMstzlUtHg86uVvnAySwl2RVxbvfqV8Zvv74E/SLsro
lxq+GR2pAId/vKvvj0wFJNE/eHFIgYp0bEUQrcNWULpLAjQCSdVWtfkm5h05DL4ruQBJtqj/bhuO
xbX8c9pT841iqITGA5SDUNejzmohAOFZzesAA/avrtKvet7JvFWWnobsxAcHSQND9ovRvwQc8mWf
5IZg50/SL3Ulcutky59DzQp13Qz3oJfKPVMRnvwKSM6VvJF1R1EtYTcEINjuj9pg53ZwEA0HakAk
L0m/y9RFG5iF9Gz8EQ3r8YTew22RDgATjj0OxgSUn6ikMVWqTnNLrrvwkQ+AL5iD5CdQuVeqqckL
f9w1RQ5FaEs7Kqa6Ubyzqu2KsidauND3iU/8iIV1laaQSU/19RdRrt2Xch8Nvttd2iAlgtMVTlQc
IsOsvNrMjWQxqJA9t/Aqkm3Vlep/ti+uT0ruoPBmUr9xrQX9QVdfwhl3g2+PmiUmuxScJJwlALjs
LqO4gOeYQ73xrNpnnf53byuA10OjGXIdUNoGbos6d6IuyvtR7KOLQix3sIceN1f7PBDlwCJKvsue
KEvUg0ckaoGcp110CV1OWfXQHDfLsdetTgCv12MvubtZTKaAq0L7CQo32AO30aZw9TYuxhEqZcTS
Bqc1AZMB2yXrjnx33kxmFMQzCcepCjL6WzOV3oQxENgwYwBRjwypMUW9Zp1qPzXjGweDGYQOLNOk
SAX6t1szgiHmiSZW2aUqe26ZenIGVlk+cKOFUKiZYmaDhl6euJbLxRg3TWnGchzoZhcNUUnaggf2
iRsDPTdT6EMNZuoOkIlzIdUE7FceVOEibJrW2wcc5/ukR8uOQCTJFc9FLhlwTcgOtWaiDlVM8gbq
MSbvRx2ibOkaKEj5avcZG1zoOs2Y+pI5plz7EWQgrTf5ctBYRJX3xzAmQwIqFXUq4NfQ1X07Gbxc
pl1iCPGld+pVsZesauE7AZ7owv2nvIx70jB86T6BoSxSq6y2TTu2HrL+2sm3u0BaJ50ZrBDgRqhW
cJZ7YuKL7zLe6ahEt+9ERQc2Dhot0gxllEsAROGesa+drnKALoaQW+NUrV2nL/Km+u2jlQF58ONt
c1+gg2G0MqObQcaxAYK628kVct0dhCBJLpWtEXm98011VdvDhRHEp8OHcugbM9SMxpo/JDXUyC6N
mTy/n79ZgDLmOKjTrzJAoeDlMOAutE1NtnvJDon5zyGN1HRRZxGvtWOeV9M47IKECDM62fsAZJiM
ZZnzh+tloU4YJRjdykiwLADBOBiS43hEXunEM7V1SP4pRRZE0eEFuOvg4Q+4EwjD33pBW/J6GUiT
Oauz65X4p7JI+1IS9fX344HdZUeUIcrd/H4Mhy4PkssbOGg2HgntxGG42v0ry2QDlzYEaRTW4dW3
g0GOhMedIYMN5wnTttpG2/ORWZedXaErK+KtlVAvCvSUwQrKDgJxhCX6OwEteX7OzW/GZXRu0oAd
mKijQfODN4lbU72gR7EQeOmF88lb1oMBPvTIcvl4ZWYOUFT30OLC48HUQNp+ayQrDamQpQY3KeJ+
SE/pqiV8vTArBunm7Ea9tjPN69WNrUHqy3Ep7LyNLjF2xLvUMVmfdVYb+NykXduhXDqLpV4yAthx
j6JZmeoTHlRshqvd5YHwtGsblDdD37NpcrVOLxtXIejr+t2zuB7vq0KUCSqucZWGkkBTYbrilbjg
Tc7mPiTzzHp6nWaDjs/XI5lm82pV+LGWlEDASMKVunbK7dSkuNLKk5ySs//MKp7OnQbX1iiHFoRW
MIYKg0I3wmcUEPObsTDTxD8YDq3/FKNYqJYqbu71SrbCNePX5/KD63Wnu4HyFJKU0AZML+oaAuKK
rZJ9aS5/D6ZEitfH25LlAHRJVCtVry39Ir0MJhJOMqmaFFayFdArw6wLTpn/o2mj9iYYx9s2a8tp
XZAIOGJIIidwOIvhbYytSRdtwk7tuXKEs9VWf4bg+6I0A4ulSXMPALzdOXRtJIv7oRsiTFzxHTry
6o+xWaEpU7Gj87AUNyKuVi+Pl4o1LCrH6UJO8fIBBq3g9CfZrpesITG2DU1YnLkx70o8DLzJprCU
v2KT9aLAskCFgS4vuGbksTH13WZ0eoLLNmvvM84Z+jDzZW+MIwWL34Gdo1iU9hpXdMI4MWdzgL8R
Bh10t/FsAKmWqFXt5MmD2W5Bk/27c9ZL3eRWvx+vOiMY3BH2lN4oJ6WETWP5Zmgct/Yzz5OOyK+V
T1KT1eXCOD/vbwpS5Qk8N4U2x1Igw2Hmn4kVr3OTNYVzCc71FFLBwBM9wfXyn2Aw6XzoZumMlrIs
N+BWr00zNhnzOKVl/zn4oIvndsm8SpezUpq2T0Q+pE1oqdb2OXpibaLHZzbaem/N1G4RdvWA+UPZ
UF5V0DRfMgbyOIrKtJ4PlKR7MSjhe7io1mf94G9M29RZjfdMR5j28tWRneZV3XGg/7jw34RUzmia
YH0krKPucUTQZCoitKkkpIOKNKoz8cypm0AAP/lmYMqk/UxxP9W+my23SG3WhW7e7oRVRKUKTQBU
MI28svdQnUD0tktrVxFopjPC9Xwg+muBmr9ECTqez+L0IpyzE2fWawkPtSwWfdYwqOkTCqUreXBA
IKv+QCneWUqHx97GMkClUrzaB6iawEAykpikRP8Knx9b+A+O9u+JouEYRoN2mWGAiV2nW6o57m0p
tdfmwMIoT3NxHwD+2pkCxJVDg/wfeVUapagR8C+hpT89xzZjbzLWXKUuOZOqkgwBx8mbDcKhw623
1/mOYeQ/pGx/B0JFzjBvlaHUQoQYR18kwD9zJFpUVriPl6ztOX3wozmjgmbclYmU1LgahtsNOKcd
XSKt+T7uUnPJqorNB86/o6ICp1DUbRcqAV711m8BUc+Modyjfn7ytb+/T+341KgCoWywNkK11ogg
WoJChD23x9sNSZyS2DHQT6dT9CcwtZ6IyK4YAWHe0SUUjycOPiB5qYggKq2S+830mAgRr34lEG0J
sBHYw0zWWTd5wN2yXVmiwgK6PZs4V/AmK/4pPLNESccnhrXpd7m5ZCTbc+XT6Tn236OiIoSWpHES
tBjVgLYXkEBvP007Xq6/XyRkKSLD92cvXn+N0ZQFqI11KAfDmL/yz2bhPA5Fs8Hu6tepCKEXRuYi
QKSXl4/RJ6fk6/z492fDA0qhE+XCVHynlqUAKhgMEEh/rd6ykuXwHCYEmdVjI9OP3K39lRFqPfK8
KHOhR56jL3CQLp7R8/HfWZCo5Lfk0ILke0ix/beRQEAFPez8kpEezi7031HQKsOgPv3frPe0ODI8
dnaVr36aCtLiEADHWWGCxJduoUCQQF4y1pllQbo9afI6NyI0tyKUAVtX22f39F8OgQrLLlBuwMjA
QHxozc6ymVfo+Vh1NUlUNAZDWjf4GlwVRDunX5l56Cx+W5qMcTB8lX7uio0SVFMyrAzHt1/GJzLM
3//VZqBDrm9wtdCIMOBfxmW02GZOuXhsYfbYupooak8PQ51kCp6QLvHKe+ahCMc4t+ZP+ysD1H7W
s5wr4umeJC9eSkva6P4UM6A7y9jVjIHQoVWTuzGMCmyLYg9l3Utqsm7mM4sNuJECiSKAnnggCm93
RVK4uFDUUoa0BTdz6PQ4JPVYHjU3XTdWpmFeZXk5WsoN/ANPm7bk/BLICgIWeKoZWOn9zB6/sTP9
+ZUdISvSnp9Gg/v/apqwgeW7MwuiANwECD2Ic1SBRtFHsgStRVXJcBN3xBhw1r5gLPlcDevGBDVZ
YOkH2woHE+5HY3cvT7lTPec2bwkvZvTbJ4zdPnP83VijpszIM2GsczW7vLk7h/8f0r5rOXZc2fKH
LiPozStoimXlSvaFIW1J9N7z62dRM3NEQTyFuHtHR3dHR3dXEkAiM5FmrdKUgaABTgGz+rh8JVly
qCtZiXrfJPUsBz3m4Mw+md6J9fBiyaBuJXwIp6gddm401Y13g0yjhd75ipTny2tZ8YPLPaMzzXGj
9Vo8ywF6Msk7ZjJhJSuiCOjynRtD0U5Hc+YaTS8I3IS9Ch96uyY62LOJhHiRff3XElk/RFFb5nE9
8NtEiFIwBavh0eIEYDWHBgT2SPhHVsJn9YS+V/bl4RYXtI6kNo7mlSnEcDizM8FP/slwL+vWZiGE
ihhF2R/adoCQmETb/WhPJ+RJ7hmxEFMKFbGMSmNoAQ8ppS1vjvG+NP174fN+fGQIYm0ZFbcMxRSj
TeJry9pXwVXv7Ozl87I+/+62AggMOq95DGoC7RyEBT/tZt4LfdVr8vxE9o7xqdiOu/Tkbc6eFR7D
I1ohDs/Dw3jILfRB2Jdlf/02FRr/kE15IB/tyjwo/5DMCMzkvbJCqwaNi1UFm9T2ZbcFynuJSf6q
33UWWsHBI9NJJm+PJjBDhuc8nbFCwj3GNOTPdKfZ5U5ykpzoFUmP+lHcxeDd+yhjUkUkfaskMLSQ
6Kk/ZL7le27rp6Z0TFIQR7r8q6dvwJwnP+qxGQyv6DoMq3MzbboMDCbbRiWdz6iLrjhfoFoomK3E
2AJ6fqiYvcsyAIBXAl6/glXsJ4XchxYjUmGJoO5Cp+FpKxn9nBMXTUc9vN6xBi/WotIfq6AugsSJ
6ig2fHbOK/JU2qIp+SRTsI83rNneNWv1QxR1F1owN+pqhdXUdrQtEvMJaIiVWSbmXHfRtinDN67Y
+R/iqGthBCIw81OI2/MfaIUSni+r/poJ+fH7lOrLupw0EzpGz9MVqvwaOroCMyPuQ+6Kt5dFrQRG
PyRRMUWJzgXJFyBp3Ijmsd7of9x/E0CFEXKsVJGkTnMRiTff1OuKsYAVK/hjAVT4MAh1nmURrgpS
w1vZrhLy6n4yjpt1V+ZvWDinsg/Fvo2hyCFm7pyxtUfJZeWbLh8EugZ/ygBDbqXmGmS0n8d8I1vF
g8foxL+8UwDn/ikhlqZG93ichHefk+7cG8TMLZPhY1nLoO68V6pgFy6xjH2HRP19/7/FJJtRM/5j
GH9N4CRCPUglj2pKTo4hiaxbcHqyJjFYS6AuN1D0M3+oR+R9eBQlEwt8xYypvpW3wo9VUNfb4zK1
F5LZfIQ79Ak7IqvtnGFAVLrqNMRhLXoeJHB7fnecqyaA0hqce99izb5evhsqT91vHjn6qdZwImVJ
dGL66EQoXaZ9n7WfigV+7Bh1y4tcU6S4wZk84W0lwstrZnnQHnaMkOqyXVdpoBmMoOVSJmMx521D
WI8Qxk7RIS60WjaiBD/Od5YzkfQjPDYlM5nM2KkvzVjYqjxN5boPYA97U3Je5rlKlYTXEeu5yzAm
XyX3hRhP1gLFy6FgCnEc/s58z22G0V2VAOIvwH3IoGj49dZRdeAjdBIuiYZuqnwiyg3p3xlR0Fpv
NeYyvqVQpr3OpCn0DREXxdWIVSduieyDAxJdC4DZOfFQ3O42PJqKcwQW8UnduA1G8dvHT/uVv9qx
8qirpuf7a2gVQSweShyPNcckfymtZ/RXM3Z1VQkXEignkIt57pceJDQNMUzuet/jul72+KvWbSGC
cgEYhiwyMYOIBxybCim5Ry5LYC2CivYiFIc4uYGOJ5XlhEQ/BCopTIZqMPTvq5Ky0PCkDUqx7yFE
IUFHarw8jCsHYzH5+fJiWHIoZyC3eh2WDbZrNF+qyTEwFGHayv1lIawdo8K8atDDWsWpnPfVwUFv
olU9VIz0FEt3KUcQdv0Q5z1EaFdOt49clmVjqdW8xMV51KqWG2WN88CgMeiMAS58d3mPWAIoU2Bk
E+rasP/n6e5JuW0dZl/1qmn+vhhfj+3FCuRoCOJ0hqgH9v7WIE/xaSAoayY737m8EsZRfA0KLgS1
g4SBXg6Csj85ucJND98Zd/yLHfeXQ16shbrkNde2aivgtEu7sQSHNxXUlcDfh0JziJnSrjK1G7si
d++sZniGJtOEfooctPMM5LyJglVH5HHXE+X98v4xriSNEQ4OpWIsSsiItr2tP/wRNtpm+vg3+/JV
AV8c0qC3RpFpENKbSg7YLUswn6vTPwqh7r3klWMC2BXc+/IBBuyUbjF0ZbLac9aqyksvSk8bwsE2
YzcrnDUYG4zDdua2OZdPsSO/7WWXJe432sL8ClgoH2UKotrr+q6G8j11B0G1w8PxjCnE63jAdPGw
kx5McxgsrFOI7U9Mj/5lZmPxAZSpiFo/UQAEMCvh0Xf9nXynkzvN0v/mxfYthi7dyt3QZ8HsrJ/4
zX78alLBJGH+dlnb1/M0CzFUTDAFWlaUHk5vgGtAH9z7q2dmG8adWqteLA/tKxJb6DsPYzFqAfYM
vaS9DfoiD4ScQDIFKI94jEgB68HCjmGujAoUQi/UMByHDbSajOQReUUeLXRckJ/84xbKP51T0Efl
KIfYQrxK0/tw8/iamdo1K6PGsH10TS7hOU9LBeWr5Xcg/raz+dt/XAhlMDBOOaTKABHH1HWc6D2r
HTN5uixkdRkYZJw7a8AKTY/wgtm9HKpcR6QAUOfnHOBxqhv+jeFbyKBuaBGHKickkAHmI5DHm8JO
fhr3rCTqqqP4lvLLo5eKgoK1Osdu0bN0gz78udlXY6xl/TW/EENdUFUH+oSG+O1sjWZwbRAQdxNh
15zcy+fy1dHyy6kv5FBOHcwNut/kkBMXG1CpvnhkRh0jpg0Mze3uVJ/30ZZz9F1NNLyICgD1YqKa
8QRfT+UuPoK6szmwQtUinBcr5nv/BgRC6h18yGNAuE1qsXzJuolYiKNu7hR4GHgdoSj7o4hpWUvo
5iYZccNa1mrwt5BDhflhmvdpXmvz0w6VCfLUWf5u+vy8fIKMm0VTuVZpl4Q+DyEYQysf9mJP8DLC
MMplKbMNuKQmdKQ/GIEH8Ga05ABoiPSgovmrWH+xWfM6F75izNJgLLtZEVUiWxhufv+3FVDWIRQb
jDf1+P0BsyCnjNnWMF+UCztEO24MgY9jrGCHvsq0zptvh1vzNbJZaAhrkw2AefiPKaUbr4JeRFaM
w0LmvgbRvJoIun5B98bs/2doFu29u0H1cs/HilIC4GezJcHNQ4shYe4quC62Fb/pUBXG2I52vnxS
DAtLz75zep/NZej5FW7ccVfdGXgBjhpYDJVeXR7AxuZePzSZ0/uI+bMK9tWA0Wkfmn28vY8tphVf
tQALGZR1Hfsw5voeMvbqJjvwO8EayCiZr3/3ztQxvwu8SkBH0egHgM2KQx9E5Dirh+QMwOUHn4TA
TIFrunw4q+/MhSDKpqld2tYlH82CNPC5YDqQ1Wa8ruALEVQ8AibnSUimeG5DEhCdjnZtfgwmfLkV
EFaWeVXXFrIouzY0wwiOLexbF5snoPrhBRFaBitmWPc4CzGUcTMmfSq0CGKeJms6XKtX7eEmZ6T5
1vcNrJ2Y4oc2g67gpwWtu2kEEUQ2tzp0Tv7avyIuNWtrzInsiBZT5eYI5JfB+xanzbq/MNh1BLow
ji9yPGYnZ3wASiG5nkzvSbAZHm599xaSqFioNDKjixRI4sGIfRVYMniZUiyIpQyrur2QQ91WUK62
nATqyLMF6gUOfo5j1PhXV6KhQwOEIPOIOl3kb3u5i/u0groBTVI157hjTjezO9nX/PVSELVlmecN
auo18zWNTyEYs7rKag5vAykt8Q80oj6U58b8m4NaSqU2kOcaT55GbKBEpqcU78oGIPMdckIsQfMP
0bq3FEQFjIPQccOYtvlZQ14weZbNmtxmZLKrU7FjpAhXr9VSFhUtJhHvZ02JM2scRHCjLcy3yqmt
AtaCRVqxZo6WsijrqowtlFDFsXUzWq6LSY7cAly/ddmGCyztmP/94upqtWSA2BtiCtQ7Z9Rh4Jpe
gakCKt+ZjQ0WMh9mkAkLxxJLGVv0yApaY9SzgZqcaguQQ0t+lW30Ljd2chpehAeVzW+/dqmXW0qZ
3jhB+3IMPEPchCkn7cNoa47mGE/9a2D6KJRpuskrdnrNHDViKg5lj8NOGnSlwnIr7DIG2MxiDwgZ
YMcWGyYYxayE//1C/GJWkdJEFRN5VhxHnJHTD45wUM1Uscl4x9KetaDme0cBtvRTe/DMjrgGYzJQ
0uRdtH3yp7farbe/YWjp/DuX1kRZk74v+kZNIAcoRG+pHTgfjZ2dRJBIMGNq1pIoe2JMceH3OURN
jozyPwiGUNjO0PXIDG7mX7q0KMqaKJws8kGJg9L0iCh950jSxyjfGCg+ZrxVIa6uLLVz+2ZjtK9l
0f2vYauRRwVhqvyFowZwY0opEy0Mq6Ae56ZLDTUhCc7ULvDiz8zLp7d+7f4j58sTLkwMIm6F89sv
OfVL7wh2tvmL/lHAZgIhCwDqOgacqKVwusw1iTbMeojZx/nMuKPyymYxXNNDcL5qqNXzIsbCKAvi
9wZX+8C6BVoBbzoZtONa2dzHzvvlHVu1F0s51HoUoR6DToMc4Oj/AdUuCbejY2wEFJ99i9Xr/3UA
tCIupNEHNISynHoipIFUmLwN+z/Tw46FlvRVNbkkhDIVk9dXZTCbpR4UdSmR/uA5Z6kjAZaRdXU7
WQ5er9f+Vpbt4TNyd8aWxdayWqZYLpMyIknIi2nH4wumbqfk+/v9jX9qCU9O/RZhl87Q+jUPt5RG
2RFvamONmyBNAeoAEhntU/N6WUvW7tVSAmU/BnkcoKRwKv4reuu6wNS2lwX85lyGhVhKoGIQTRz5
RqmxhsoSZ1CbycrQB64RZZuSp6N/E5oJ6Z1r2beGe9t63WXmJ8tKrj3Nl59AxSctpxmTr8whF/AG
YiRyRfLJwnZnyaCCES1MweUyh1rtw7awG/vVt1jLWM1rLtdBWY6yzppRV77UQQP76RldxLZndeg2
uef3xvXlg2MtiDIfQcILeTqbD+nKmcUM5ojCx2UZ829cuM908rvxc68eG/hJJILEV5mkoG4DtwIj
wmDoOF3LFsdJDIcQUnqoHcCdp8A8ff7bQiizkMlDrXMcNssKEeyS2JzMGB1TrL7CVXsAvEhdBXSh
rNBPciMqhDzv+Pz8IjnTNr6W3cvLEFa36lsA/QgvOJA5h+WEdWSB7ag71RwAAhERMScVvPopq0wm
XdpsYn4pwUImZdQjKfEjrYTfBSK8mRMVw9pzdKtanck7Znn1r2ukzkos86KKU2wi4nfZ5ECKKN4n
Tmyq5858DWxuy88Drt2GoYXrHhLg+qKIOyxJtLJ3fSEBbFNA2mHTWdFzbQY8yc+7aGDWP9bCT0Db
/kcStaOcDGM0SpCkiND4xlHIccitadOKzHEilihqM3tNzQchEGcP5URWfDzsAKHPrsLOP/NbR75X
RDlCwPmGeirhzOrYRboY3M8ykf8IttlPDks/WLIol4iANiuiBEuanA6I41EASDnJrK9uQoyosHJE
qzXt5VlR7rHulSwFkiZGfYDAJNnpwaiQCGg286sELYP73EW5zAw2ly/6quFdaAjlEYHKOuR8B6mS
vqnrh6K91puNcs8n93zrpDy5LG21+oh0Jfi+gLmM5Di1pXGh8RwfS3ilXG0dtNv1x8OA7rG/qdgu
xVB7CQq8AtCG8vw2N0grE2FfvKhvrHs8357fuvi9GGrv4gbQ8YKPxaCnryTB0zwMevCI9gB0w8v7
tn5K35KomKIF5e9UG3j08HZqfyTkMD8hWTEm83DmQGDxtKqMovXL+XCs5HDMLCDsw9NLNutarfuu
78XQ8YSnyZwaQEx2bTmD1dr1fbnl74bXnkRmZbWM9PX81RdOia6fcQkoJ3IPt/hpykhxKtDdmTEx
pr5s9i8pMjjMgXY600zP5nGxdwIH8NGghMbNUHqC8xRa5kMbmrEruYEjntGZv+1uE9tjKeGqZizk
UhYe7Q+yWiSQW6Gi8VLeX5fXN5d1b3X/FhIow16gizFSakjYe0cMH5qw64wTYq2BsukjSO9RLoME
sK6krn8aPMDDXfW16/d/M72LFPn3OVEGSMkqfyx5yMIAnyXc8iTb3LCmDWfr8lMXAOItY0ZcAOeV
9mviTpb9JskNuT1bW5abnT/v0k//PO7LB/s7xPv5mdTBKlM7Bv4ktUBUqZ302Dsmq+DK2gjqYHtA
QPe+jI14u71m9aWyfps6SHVoUrXV8NupyeQJW3lf/dwa2n/4BtcCTLs9S9ZtbQGuxz74cL5373cP
l89gZWbgpyTKhxSwhFw3b1FMtkAt7skeBuNOtYhj3t1mm/2LhftmWzZGD21GR+BXIfqSMlFexcNE
ZVx1UICj89Lfh/e6nZofAJ8+Wt3VbWCB7n1ruuGdbbbWnXtKLc/0HWP7fnkHWOdIOR2wxkZ8V+Ej
nFvkRhl+87er+bm7lKtpO33kRx0/PpAP1i1fSastf/zXlJ3eKkrt+0p7foht7pRuireEAMM9urc4
FoPa5WtPj9v9y4aD7/KnpxIFb6oUcd7wa8ZRsr6Suu4lV3teWEKX//mXZ8kL79pNrWR4s6kCdjSr
sfOyAqo0bOPI8WnYj/hqhRDCyIqv5Cl/6gh1vbM4bUJj1hGg39/Whi3m9zfJbeMgpWwd3g8tcEPH
/UF6aBRTOwZvwUCiQ8SC4hfnI/3vF/3XXF0veKOmz3cMZNamRGKwLjqHOa9dk8wtnaf7kWxc+/Mf
1YG62aOmZR3HY2MHYjJ+WmKpGnWxhwKNn7GK38ajLC5JfJNvdvbVYSS3pnXTkoP7ar7ftXtzY83Y
bjspskpWHMv4BCrPfflO/qZb0n/oyVdovlDwMBAwzjFhPfuXlqDCHVnO0dtWRCT2B1gALksDz95l
hfgybQtxvWhMWp9ALUuytQyyHSzuLSbvMUqmtcuRbeVgrDAleUlk2YpPRzTIKFvO3gbOfjsivS36
RHq7Uk5PTWa24v48ANQfbLmpfVQI75PS9gvbndx281RvrnTelv6oNwLY3TYyKHw3xkECnx4JdBKC
fHLYlUC2IPpRuAUqCPEDtKUm2zYhzbX6KaCLcgv4BfwHkxXuBzB1gvprkxweP6UIJXr9VFnCXZ1Z
0XXngcLjNjsUjZ0/aE5uNvhc7o/+qkRfHRFRRvqN5IBbtDbzg4fkUroRwPdxvM5nvLSPI79tnE3h
fBhEwYTrFhUzk9+V9rGH0DB2BytqUdNGSkN54+1pP1yVpLu70u3ARCIbTGSqGViFE+nkaVsSEEzD
m+XmcIUeXodryNZRNtBUIzXxHDUBGyyR18PGBRbErbYJbVuzkZE+Gjf+vshQxrjRd6kNaM/eKVA6
T94UMOhNZLQGwTQ+tL24lRuipKj4nq4DKx/IVg3nvil1jwTdTQN6zd6z3hVMZ+ik7M3DK/+WbnaP
5f5UWsrDldjZHbkDfVpmpcB7kracdePtinvtrBQEiKuANAZpkM0hNN4AcFhAXUM9db01ury9bXf3
+Vtam8omsEy9BW5M6Ggn+D67MbUCSF6Ya0OLBnQEZALxhOydt7UL964nEjBxs8/33hKv3Pf7/lGR
CAl2lrobt/otBi526JZ1SfWh9mSzU6H8E0eao0kyRB6mDNP1BxRNZ00iTgXqiuhDM41tdEKryxWx
7yqS2KUVW0D66sBx/NiZHXicdrH12QqAgXIrst1JR3O6OYUOT4Tb6j6ABTwj8MV5dKfTFv+z05Ni
wKYhc9XhWyzfxO676vtJQWeQqeNHsROc+RRY2du0cYDOnuEfBXufEgdcS48civ3vnp2/9YC4TtCc
K5PeCgvbSOyT+2gmH/LmKt+fWhMrBaCEhpLwJgQ/yrnYGNeCsE9Ia8X3H/ByIzT/4B0AHlsc3zEo
SuSCvPOuSGp30pzdJtnl5NZ49zMSfIbW+OQ599o1KKuL+xY1112OkWMLF40ng418vUukzW7LZZbn
QysDuzWzIwreG1N5f41NoMdKtzPsz6616tokbkKwtX+QCeW2p6Qh41W9T+wqJsTd2iVA4g0LM9O+
LV5ziHfiq4K4o+lhbz5hq4BHSpr9/ftTevWQOsNNcIxerWxwJpfHZWiT407F+i8btDU3qwDISNZk
ScaQL20+1SDSOC70OvTgSg6u/kBewtPckJFYTUr0K9WZYeCNLY5qF6Lvm+GOmPKpmEqYaqlKZKMD
fKSQmsI+PJ+dEHj6rYPeoet8WyBylq4NmNHsyHhBfK2Ncu4/1k5FXWoaRHymQ3Y5kpezARSD0PQI
spTu5U1eae7BBMJik2eHuHAaPO9rGAfnuvOTFdpHoN5Ip/IJl0UBna/GrnH9zq79FEe9wXy9SSa1
wpkWBXl8Fh4ishccXADWslbiPyxLAqWKJEoqIOp+LkssukDsPL8/GwTV/ox3YCExSp9fo9c9Ah5W
ec1EkFupAMxr+5ZJbWVcRm3q65AJZPcsgBsEt0vofPaMtbFClJ9Lu3z8rN+iPnmQcjHqCkQo1i3j
K3+nf37GPtRBB34tVKBzmwNwg8S2clIA3N+TnCFGZMmhYnFAkOVcnUDOkwNANUKOV5z5cjz7Nlwd
cUG29LC3eXL34LLwFVc0bJEPUr9qbYuL48d1KaTz6wXFLNbrhRUJ0wNQmj4UPTc/Xx72neME1jlC
H0lGHs8IQJxb4tpbZbN7CIgJqPj30dz5Fqtd5qsHnLJAP9ZHBeOeLCZlM2B9T5Z1vH2/unJL8ozQ
0tnnJLXRROk40PPc3Hd7zwLVFPDffGJNKI6an5ubwbTv7J28v4NrINehdfsJZ73dfbgfJx4e6lEi
x2OAEMzV7csa/TVJeuG76TocZ3Q1ABsQBQvOlWcdt0erx6e+OIpb49mAYbXUkcgBDIb5FauCz7hN
X++BhUpEkwAy6jntk5o2S93k36W4Hxfq6zm4+HG1D7KhnB8T1tknx+280xvTfjujJSYgCNMyq7Ws
9xBvwRE5nTlaUywToZVK8HRi5Ha/YPwvbfJPG/Q/UqEmXCziY8C7YG2fbh/9G3n7tDla29LUrxti
uxuT3OHvmJxBW4Fq2/hAc+PegWQTMBkuS1sZl5GuQHGBpqvdfOhAVGS54nkt9FoNpP8lkKViZOKX
KwlGP21SkObiwVIJCIP6J93FmChn1XvWKa9Zs6Usyh4rAfrKAGnXwWqGduf+8cjdfJaXr8hacAGq
6u8VUbZ59MI0HlQFCE/mMb59S83kFdMMTAT4FQgAeMOFHMo2G4le54YCORoefL39Ir1VoAQB2m0G
4HIOLflgOSX2/WflXF4gaxepFGhbR6jwJl+7yNv+iwbfc6f1hNUUxxKj/4wxgsgYp7DA8qzEI1JK
vD8plCLBDby8nNVMDwZ1wCEqGl8sfz8FKYEW596gI0Y7Chjegj+oXA4vzgDNQRVeEanlO72rbZOP
GWGhZFz2tYrCUjp114VCKsawnKW3t7f1NrPfLy9vNeW6FEAp/ZjUlVBLECCkTjpauWaLnvnsb/na
Nh5Gz8LRsYiL/otM4ENqoiaA65w6O37yYm40cKmPBuCJ1F2ExHhjT7aZ3f/V6r4lUX6UA1trK0VY
neU9RJNVW3i8xlbr8jgwjpGZXE0BzbN+/29ZtPMDhHhWdSGWVVgK6cE5KRBvy2NSCRD+GlCJCGNx
a05pKe9n5ep/YnmY/FTA4pLnyVVOG1NEITbY+XeX5aw9xWBJvtdFP8W8oPbkEM8hJFJyV7akzuHs
Yo9WCnGfgqArOXqIK/Cu30WooaunUiMso7IW3v/4BuoeBGB/qYP5IEckjGK7cfWDYN+Vb/+8qdR9
8CKOw3Q6DnEEhw7mR0Cl49zrp7+Y5J/N8/emUm4gEsXS6MavBc0odimAFnoH7Fob5orm2/TbhX5L
ohxBqOrymAxY0cwXagA6q8N4OqbnTvP0nIdYKUKeIsRAJVMyS0EpV5DxXGUYwnzPHUBXXqsWt/Eh
Ubi+rKDrruB7gZQ5ieQg4wIfT78UMyPxJgHm8mvI7CYSZxW7tI+ULWkl3QDlEk5MvumRUQXnrwkA
YRQYCwS2huk5IaBGNx2s5y45clv/qnZZ/XyMo6QbLxKuTkVPhm8dzfq+bYEZo/qFpQZ2533+r/cU
+LaqLIoIvABySx1d2o9FlXNYbOc81QAJqzB5cMfyrev5j4UU6uTU1pgmH2zg5weDBGY8kAGIrT6p
LRFNMokdOv7d+MaUunKQP9ZGHaScJpKcylDLzvmKKfFWFWzkIp0dk3lj5cAWon7N+tSeGPrlfPdS
wmM2VrFF647VgiuxhFB+QFDV0vcB8ojhCmOfPWfIkzWubJc3xu10k+jzCDP63cwCgUruflY3onuA
9c7I7h45UsvCCKoF9BqLdw1mk/1aFPpjA2jfkadjls0njL3mdbM0DfTyvHmH649i/1igA5Co7ki4
7eihinZZhdd8hiKgGdSQMTwD+ndKdqbwfhxFsAujiVlA73B4LZjh4deEO2UVfgihHFPaRz36QSGk
tNOTcZKv2nt/p27LjWKHNzFmemefeMpsdz8gFf7ZoiHrM7vhkEInIwYtWMmLtefFj++h/JcRK0NZ
a/ieyjmKNi+TzWB3pwYNWqzxcub+Ui4s5bSiVWuIsry5DhMDA/n+znhmvZhWzPuPFVH+i0e/baIE
EHN883fXOlSmJ6p9WVdWr9BCVShzJ7YlX8ojZBTX3qGyZecGb3hGKM9aB2XsYlWIfL5B9vUYXYf2
H25T4Qn2Nz73x25Rxg1jPGJU8VhJadd2brc2mrDh3lM2ofJaGL8URTe0J74wKHC8/RkzykTbS3sf
JbdT7jT3xZG1rrWkxw9hlJEzJvRCyxx2T7gSnngYkuNWQ/VTsBwMG77Iu/Ho7xJLhT2xntutmb0q
bm5y5sGWZALT5hGz3O6Co4Q6FIpgtuecdm73fFmL1tJfPz6StjhBJxbJvCP6gGGFx1BC8Quzzlrv
5J0bqJtWIrlkhdUGmPGRcBWOZFLMYDIr3kxS24tQPELj/FjYUWBF064qbupywxd3jM+cP+OCzdIo
mxVhJ9WmQdmBN72d8ujvh6/K58bm9wAIdiNiYoPe3ksAooTOA0P4+lVTNQlDFjLYa6iDHFR1VPIA
Bzma/esTapU9aVAwz6xw1x8THfW9ySwmYodn+Qqeq8W/jUm/N6zCYnzJLOnXNoADVkWYo4u/6DJ5
kZN8DsySCIyjDolyAWVwVG8/yu314IYYZXpG7e0uIvIeU3AWa6hp3VJ/F394ylJnUuUZQYdnldSa
8QeIR9MtLukdY5WrVmchhTLSflyoQuZju3mzeufM+BlZeRYu7ronWAihTHQCSChRjyAEkcSDiiGd
EK/B/syTm8tHtpINWdbLaDTrli/5Si4gB5jDt+KdhBege1nCulFbLIWy0lOV6mkzqyecWnf18Zy4
ucWIrZnbRdloScFob5VBxgjmDMEt9t2ufjejDYsHYfWqfa/l6zsWWWs/6FAz+9IwaPew5W5Vp0OO
6vKOrRs9RZNkFQkyGTlaXLOFlFDmw6wt4h5pU2CLeA9GbEp79IogrNadxDWf5/eYiO4sGVkC5aHa
vDNUfD3IXHwBpeNykPjNJAX9+WnICKAE/V23N9C5MI/VRYTfZ0f9BBxKMC9nG+ZrYtWYLoRTuj8a
kswNMYQPLYa0txnxDjbpbJthtNfaWtH/rKmKDOJTw5CpRYZR0EqBUvW4YzI6FboQZwowDXPIwMV2
DF15VxJlsprHNiL1GSyC+6KE2eIjgEWqj/Ed/uoWrK6xVeuy+Chq8Sj1aJOadIibwNmUxKZ8vgfg
f/14WcXWL4wuSBhwEWRJ+OKiWagYuGayMAGByHncTagkPZv3zELDvH2/nIEON8DzKqYNaKpzD6QI
Q+AN80qyJ/VlL98kV+p2uB1SkoGr9+WG1Ui7lk9QMBIv4TiRB5I16kBzzK8rnJf05/Azfph5Z+fM
cmgenMc/J1RxfKIdhZsJfTd3waaICGNLZx9PrxegoqhD6KKqSBIV8Y45nw8Rn/YwpSPmK6pzbAOz
8sCDvHXY3LEmlYXZCFwSR5nVMBeKUI/LHnAz4IYoT84ACH8P3Vcmt1FYcGhftb5f0kTwKiiahutC
Y/f4WdWXmQ59qazBic5NavqaqUJa4trm4fl5QjCYP/OYiH5nbOuaGokLyVR003iTl4dd3f9fWHx0
VB3mzAYocN9FRyQlMnwMl7h2A5cCqZDTHyUv51osNfDIUTokREkI7zQsI79m5aCqhqRps9aolLp0
8TQlFQDE0c2mEwl0gGVm1vJNWoDDmH8ddEflDBOjdqYBrKf85CXPKeeO2msUiKQrdrmA9sas64ia
u0KAYX6e8YErs34KWqy/P5BSsFrMQ6mYbxOukubEO5/4xw8PkBnPvsm7ScmG/VwLRpYSKS+uRlkn
6T52XgLyXblLaljlWpq7EDnvSVW3p+looCAUmB1ifOBRMFFt1+JXETaRN1TVUFSN+oAg5CRtjPAB
CvAqD7cGhgoG88Qx87jrlupbkD7neRfmV++rcWpmHXsAsjuGop5iItuGk90JwC7fydAE6/Qq7guz
zUi0M66bIyvHtVaFw/H+Z630q0HqxC7mS3zCfsYz77b9R3ksHrP9tEm3r5giBb29a0e2G228EyuR
tBZGibKqYrpS0MRfgLhT4olJUox4Updz1gy9fsx+lpXhcKjvQgZ1lrKeoAcvh4xjc53F5pxL2SFw
2dwjL0nQQsNZrJTH+o35FkmXqzyhLPqxn3oUopV9ilfY3CxrXwOwPThylrAt35iFv1WnsxBJWUfP
i4vRi+BkrZnWrL4BYzcwxzBqDK1hg8GsSlMkkKQqqmzIOrWn/JR0YCmR4dK3TsibmQX4I/WqPzQv
0W5kJHdWX3PIlf9/YbTL8doU+Ck1hD1oyLWgNiyAvkkEMFHCigRXs+ZLUdQuqmESA6tW7M/epnkH
gFRwErVtnTv4o7QDlOOGe2UzIe3Yt4xKy1qJE+y536ukvI3RJqPapxDdOBq5ikS7aQj6JJKbBj0Z
6ApnBUmrkd9S4HzGC9OTZmUag69kzjFFAlKMMHCAWSMcWhf/xnMr6kzoJ+maqFKhbIw32ZgayhwA
AsoE7VTzG2Iw/4iWG9jsvoLVhyYCBVnEGwx/KpR2SrHKcUCggVUZJDQC6y3XTYSv4ulKTcGBTLo2
NxqrSDWAkHZeGZakSSqhAhGi3qq214rNp8Rpwp/L2yDNYn+FThi51WeWZEP8avlbbDg/xVwu9PFw
TvBkk02hfRrFXSKRoe2JEeSODkyZ5IUHAKuAyRr9Npr+tDEppZsEJaLkSXk1EvS0K+VbItyIGRHH
R6Tu7Lr6P6Rd15Lcuq79IlWREpVeFTqN2hPscZgXlcOMMpXj19+l2fdcd9O6zfI+9uNUNQQSBEFg
YeFcam+FWrs5YJnqj6xyMgJguJNx12j2c3sEVYNpSCrym44bBDmIssEJZYu6lHpKzFFLp08YOZga
r8NHXoKW9Hv2UXu+vWrbm/lbkliYq00aNaoKSenRBv03OjGiH/N0yjALC7v3ksT7FFmt8SgRu1Fg
1VGd+4+C7+2IF5u1RmsRyMkmtDpSYOxQp9PcUyfN9G9FOuvYZEA1bMxnNYXYKp20hSioIX9KMMh0
+dA+yHJh768N0eouJQiHwdKUMkP7zPTJLIFXVULHmP3ZbzjaQZLTEky2Mxz5fcVc/asaH/N4H1bo
a8FwlsTppwPo2VpX1TyiYbToeCbIp6Ww1sWdq6MV7ZUThkAOxofc8vrqYEufUluxMXyiRjRGgajS
RaeojSQrKlykjVe8nQfFNY4V5q34bvU6nOVh35ZVX4oTXOLC2dgobFx98PpyO3/ioAQz/S9rXcTy
3z4iaSpNcmxZwKVMIcczh/rUAqk+Ym468oj3YAMrMd/FOBYg7wgyr/QQ+x10GSXPZuB5KVZ4IvOq
L5JlgdgSXNbgg7gHhQJckcNGRPfMWyMjchgBaKzvyrvGS8+ljyqnJL205RHXpAswYIaJ8eGCbZZ6
HxZWS1Z4wY/cM/3F/Z7vZf0WmzmsCyliro6neMRFtTbiKNfOj3vFQQnFxai+zuk+ZkF6Z9ayFovN
APBSpBBHlJ2agyIKis0+e10+ebsXbwiYFz0Me3bIfsa+xFttxWOX8oRzMimcAMkJeecK85WSyn1d
PmQY9I2CzPo++yVLf269xXUwOVGKg0kwmPs6duiUrCrmASEZG8Lci028UKeky11lAX3jbd22beS3
KOF5PM4hUWlvIeW91762ulObnokmLQVkvupuYRJpm9eNDopDZoI82gKE5lqzqDOSMGbQzENo2z6V
p9DD9fJk3KVSfOD2Iv4WJfj+fpgVOqYIi2ZM25yOc+2EHtAFKKFx32s/KkeABmSGsvWwvVRPOHGk
XqYEAOf1YUvc/kPk/+y9BdAJLi3fs9UGxIvnQpT4CGrqsdUUDaLyAnbRuZTFXm64FDis5ZT1XsVz
P/81FeeyTNy+9zp/XL6m1uKM4CDjJ42d7dEbQ2QIT0l71KMIpuw2/S7sXfultz/l5V1o+EP+s4u/
ttXZjn8tIDDhhznbxeAYi/wSL68m1IOR3ZP2QzodwlwyznTzbQmkpUlNW2caWIKurQWJY8vKwcL8
6evdCzHcEohO3320vbcK7XOeFKT0HnWIa3opT9i+kGhlO2jhBG7uGShIG9wjn1Ha845PxyfTffC/
fDNnx9Xd/HDq9uAnwejk6B69CL9un8n3oOuP7wD2AzA7VdNNJnxHmWHcLbfG+dPXr8hZLCBQBa/f
cgBUYULbiBM4/vcUaIJh/7Fyq/0bJoujFnn3ePsrhNsaDO8qAxEpyEuIYeiqKTg9IKHzORv1NKhM
xL+Di51wl8/mpDlFsbjqYru35QkG/b/yQMdCMSxBg9TrzZ7byeoizBgI7OwZxLK7ND1ZyEH1lkQv
wS/8I0fD6lqY/GrpTHRBSRtG1myngcLeYgWRFRCunapIXMGmFNCv24aFwhLR2bU2EcvGbuh4FpRt
ftb7V7DZ7aLl9faSCcHNP6pcCFk/4iKKnuuirvulygKGdt+5fiNo2WYPS+HxsZF47vV7L0zyD1HC
laQoRT21E/QBtTBGmPaklAgQLqI/BAjbwtss6THyIQuMUftCwYIHShd/atjRxMMrJuxohZOfpGbj
3F7DTbO7WEPBx4RTaU8Rh2JRG/7qzMzRk+nXYih3C9FqiYmLCZB/lNRhdMQ08VQXbbwBQ5AZYbJx
MHQ+ix/J5BLjgRc7a7jn0XeLIg+xnE0zdirjHJGvUYHmNGV0p1w2M3jTPC8+RIig9MpWRzbiQ6ok
dan6rBqZUy3720u7aTOoSZmGiTc5vPi1edpZVY7RAPOkEQa4YKRTnBsSq9ncvQsRwu7NyzAbygCr
idr4Q2Pontm0u9hkv4rWkGze5pJdiBKccliXbBxWbZL2jVSgDotfK9O/vWLbMnQGvmmAS6n4Gtcr
RkcydlnQEO5aymtjoXteVveWCRH2Pre7oupx3gJreVTCzCHDeZhNyWptuiaUfP+jiXB7jMWMuXU2
hKgFBvVW+0r5BJZSdxlKt4y+/ZtVQyXSQg1URU3p2s5UMsxR18AI1ixT3TxXJnOaTGJpm6tmqTpq
m3gqY9zOtZAhKcYhrvosMNtwdDhY1Q/WVIa7rspkNQOZqPXvF259LHNKwxJrF/LPvMdssvoRU58k
fm/zcFqg/LGQOgSgXxAyN8A+hNqYBW1jPo+L9QrGHokNiO+0f9wdsleE6NQktjhkqTBjgxXtnAWF
GfVOFg8fKCvueJF7UdfvkqJ76HBM1SE9o3XBrQff4FHit0nsZVoUjEYoCSg3F/bie4Q9VGk2hLEx
rTrPTjk+tvprlX2+bYwbHkknaB8nFiBiYH0TnF7DB+jZw0543x8mYqV7Q62Q+c0ROo5E9lIU89rr
El+JExxgpdrlEE3YxqIad7yBuxh/0IU8W2T8whuQDefHDB1DKO9pReHzCmg1KtnmjUBRx7gZYhEo
DCSNdm2uygRgP58HhDpp45C2cHSlBzBw8WMVTw2wPkx/f69cCRS2MTNiMtvNkgWdqoG7uTaRBgi5
JZGy4cGupAgHpMW4C8YxSieYyzcrBZsL1fejETlV5t+2GPFR/M8eXiyg4L8QZ/RpV2IP5/4pNh6r
BKMutDPiff0hw1lhGBffnDvMBOgHiRP4f0RrwOdoIC2zLWHvGMktkrUaLjXjY4bbOap2ZuKQbJ/R
xLf0GSOEw7MFnhxD/YAIUCJ+4zxiiVECVjVNA55DCPk5cBwzz9QsWIbCyzo8WzEOKX+6vbwbgaVO
NFNHFdQ0YJ3CvW1VuaVRq0+D5K3A0MLHkN0Ble3kS6Ai2iuM19vixKazf3bzt7z3juwL7123ZdSQ
YUiDuNiN/BgH2SF+7HOvH+9RJHFycOJML636aQY6h5Z+xF6b9hfV78Pc5boXrawzPr1X9qCA+S+/
TLj4VVunXaZjJYzcWVRH+xbucZUlhziwP1afImSk99YjBdm17ZC13uHosU/IAw8L9wBs2jf7ePuD
Nq4gYPxg+AxUInjiC98zmWlnDwACBBV7m4yX0pJsxeYJZviHGcDA+InAMyXtYXwxSQNMqr6Lx8/J
4Kjg8dHfMOvj/rYq752fwvtoxStapoFTxHCjXjvBSo1opyZ4LVMU+5QvY+FR9lntQNPUtHC9nzBM
zcuZGVhlBC6iHZ/uY31XN72nIPw3jJdJVvDc9Mp43aKDhBmU6cIHJfjQeLLxQT052cPeqMDdBY7z
XaS+9Pwpz+9qE7UJy+PVPmHPqlf1Lws7xHkKWqpccs43N1q3qIWdsG1bXzfq4kiYJM4WMLumwWSU
rq5/sxPJpbt5xi8ECLfg0miU2xMsKWw/99a8H+vpqFknvf7ZMOvbpH3OQaB9e8c3fdeFSMGt0BR2
UA0QyfNnlpwiALGTXPNuCxGryP84ExSvVNMGR4z6HmFdrBx8ZknTwoKUKi39vFsMP8N0xh3m++Cu
tbtuFyZ8cSIyZV6CLoP9QJNBchFuLu5aQ9CQMgHmXDimhTHWYxwrcKDVd+0LrMjHu5WTDJihxbXM
x9sqb9otzpGNgt1aWFOvbWUgWhgVITSemX4Pb+VN8+y040Ef+Cl7mEgnbdDAD/5xci8ECgclJGXc
aBPyQUN3jhY8IKjM/DcXELVOTbc0w0Ie81qlLKmonllJFmhK5qT596J3aevyH0bmhxyUBrostt8W
CGDVmkwDyFW4V8FjgIeShrNv6jH8OAvSafFZmvtRobip7jHixyxyb2+cCCT5x1bxPEKmFoqC+/pa
zbpDvjaN4iyIuzH36oImrjlVhtejWrMvepRCgXVePCU3941upwfVnJun2Y4Sib1unUxUTqhugxwV
14sQHmrc7pKsx3eAEg/Xlqt+ua2oOLzmXdFLAesHXBzKSFNGOpXYT2OvecX3yB/39GtxMHfxzw40
NZ9KNwWIJQAn3pPuahooELMP6RHIgfY+/8thj398ixA7miRv8zTGtyCkMfa0JD7V3gZ93BXNY9O/
0DCIc4mz3QwaL/UXNnpaBoWHIKkMznPuVF/PS+PNqKqATA3vObgF4KhlBdWtG4Sijo+nN3JJQA5c
L/kY2h2bSI6cRWY6cf2mGt9ub6qI8/3fhfwtQTikZaNoRrYuZO/GwPiiYIKZQIGWoCc1Odi+dmhD
J5kTyS0iEasR4ah2M+kbq82QiBuclPHv6uijlbgfvvFyOE7dvZo70fQ54s9R3joLQS+uIXG429up
GjaS7jZchtgNx+oWVwzSGIHRVa/ZwCvHnOkuT9GF1k33uZnv0aqtx4mrRIc2Uk8qVw+SxV+vENEH
U8RplqZhB1QRpDun+VShERg5eRp/5mnhGCl846K4haEeVDSZEXVywNfu9qmym9i/8ZeX4gXrygeC
BbBwBeg2sMBh5dZ6DeAzjdmKgiGNp5mp5GbfdFIXGgvmRtNUr6dqvVT77zxBzyYScRGRzc/dugjA
TQ5yOdUyGRXDh4R3JZlpmAbRAg5VAsRi7DfjVy16IWVQ6PVOY40kx7IZsmgE5xT5y3XiteB+swyd
vHFL4JHMFiHC126yvSz9mhQo9XLM7m3O4bg8FsMouX+2XISGQJ8ZMCMMjBTkmmhhrMEzjFRwZjjW
hKhW9lxdfalopcwEjz8BZQNqVMJZHUY6t5kCJ1TZZw1AviL53E+oyUVvt4/D6j9vyREDrljtYiVC
ch4TpLy8CxNXyzUEzmqPawU3LN4TmawneivsutRNCLu6pWqIVSGHumQ7q/48/bLKl95Tm9HJh/Zf
7BTCA81E86KFtJGwjlGDoT1j2sDVlm9KCH5c/eX2Am4dLrx78N/CgwOsNte3hT1NjWIuSKMvH9P2
rEyRl3StxHO/F9j/2CUbRWkLTpNAk2shINqMIjtH8qJLOvWQhNbszUnZeZgjrbitotHDPEaKP/EE
4LYh70FI1FG30WvdUa2mesmH7DGzLa+MwtCNzXGNlubGn8rGcsNWKVw7jzTJym8tDIIixIT4akC+
hIXJ0IiVJkRBaNRNbtYeLcsxBkOyMptCgDZH4QdnRH8HDF2ERwpq+UOS1XmwJE5V4Kn7wrqH2xu8
ddZxYeEMqgQxgQgfTPoQxfM4yYMcGX86vPFSxtK1dR7wiocnAfgAJirGOG1bsZhACeSKXAVvj6KN
3NY4w133Kmplo8Rtbi7ahTzBmhjH+9VCSiiI1MemYLuhHF1pbnpLKUT+iHVQlmFI/l+bbKwPOlfN
Ng9SFT1FGVwKXXydTL5Nml1fpgfWypg2t3bqUqTgy/RBact0aPKgir4jT+0Rq5TY9Gb8cilCMGqb
5HrXhGMe9PVg7tFsp7oJidF4XdfRnuNl5zZlt+wrYpYnJamQfNFgLkUMnG/d2Wgz/HvbvPwc7XqR
8yVXelOHxjFee5mFFnAZgmHrVsd4Xbqy+q0X+2pLFwdMt0ZWm2WXB135iOsn9Gh6NoIyUHQ3lMwF
2TJLhIQYIm+jVwcNENeiOsMK82Ko8kAf7lT1kfaxoyrPtxds61o1AXNG7QBt9dQWLu4MvaFNSNf9
K2134Jj8pB17irZ52RnbXDdcOoCzmChWiN6vb0BJN3CWBzgi7jIte0ZeUv0l5vopjEuvmU0/zmSP
/03zxDVB1jrNOuNPUA8gHxBzUTMPVIyYJqP+WPLRTXK0wmqfxmHxtflLYWaumaJOGo9eaNeyx9NW
PIExVMC74Plkowf3ehNxDQ0hXcJV73hx1nKRYyw8dbvJOs0m9xVw5t/e0g1HY2CQHF3Bi6qhWoI3
W9hYlupUoCKroGMxvzMrb2D384J5ivlLIrvuN/QzoBiOBGZgGsZ7n/fFeQh5X8djjn2N1UDNvvDp
Z/O9Kj8sstLelhxzBUSBZQKtvO9MHxdyMp6ZKAMbeTDyOxYGmaHfz237rIOM31Dp99tLuJVOQWDB
wB7KUDpFR+j1rmV2YpnDKq01CxB/DLTyqhYMG1mT2ihvA6FnF8NpzM3OxYApwyUxG/dZ3ij72x+y
cTyBHmaGBkaiNcwR9rKuaENoXxSB0tTuUP1ces9CNNrLugI3Tie4NVAJ0DBsGwUpwUo7WmZ8mqoi
aBiSnGPntNaxPmq2SxeHsVcOkq3bim1u52+B4rt3LFtex3QVWHtJ6aPCvnwh3Ynm/m05W7UBA1az
Tvc21xKpcAfirIdDE2IF2/TAMQzhDVw9zOti1wJ++ClCquHLsp/eMLVBdw85OJsl0dLmDl7IFy7I
Kk2KKdEhPzXwdiAflSrxqD04XbpIlnTr3GPWIk49g8Yoq13brBbREYNe9DwoQ18h6S5L0UmjG/Fu
LO0DT2uQidmq7KCsF6oQiBu4BC3k+gC3A/v0tVB15dCzwq4ITOB9P0wt+UZDA+AJO4xtZ8zLyrWq
rNiFuaV/6KOl2qvWxJ+njMeenY6LjwmseHzf3vONe9NAFQlsBwRAQ+39cF+4CjaGXLXCrAh4NBS7
pch7N4nhkMxBlcF5tswYQeq78wOUQ0RZNVnVpCCVzQNzeTWa+TSQ0+jhMbcfFBkwZQu/hjuEYWge
+tMx31Cw5IpqCR0SXgS0acYPQ2yGfkgIBfYwjnxwBiSHkpeWnwAR4M50BOYDt4Q/jX3l52PT+nTk
A6AQZLybFsyBIG1dShZ+czUMeGgbwx801E2ujaHTeEHmuSlQfS3LfVZW2l7nsb3LSiP3F50lDywM
+fH2bm8dMAA9VzydCX8tph7aLtGWDmjMYDEB+ja1h3n+2hikdEgo0281ZtHYcZeDTUNjKkPJ9lo/
midJNHIYe9WcdOMxL2VHeEMXk6BUsQ4sRNFU7D3gGoYtLBG2uNKfhuQJHU0jxYwa2VDpjX0CLzFC
SoLMowkruNajSyIkUuiMfYpxn1pocVocfVKcWe2O9fTz9v5sLJoJMB1BiMmApyaC2VJe2JERU5xG
fp9254LLZtluCQDFNx7W8O7wtOuiXhz3qeVZTlNo05aV5WcaxayatjP3t9XY2hqQ1aATZX3zospy
LSVD474+hJDyAiSdjTay1MllHRpb+3IpQ9DE4NXK+7hqArQQUlyZX6BLHjgAGbh/w0OuzDv/p4xw
UGeY8Zz3ENSjZKBNi0unZyQw/94dXEkRLiTSDnMRlpCi9PupOjWRw6zjUrpJKSnEyNZNiF5C1aiV
kUHQOO8X4mpv1cs4e4bsdG4aGqAsOvIqBtIS698vDG2Ya03TuYWB0AyV+gaPRB9VNFWyaluGpsMD
aAaq9RrKAtdS2mLqS5Try4C04Xc7fAhjczdm1iHKK4lJb1gBYDnIpuKZoJkYeX0tqdOaRMN4AuxP
VZt3DWvBxxez4pCwSPP/+vQAgQARK+ofeSnhXV431gS6XbsILAWNvvVzVbxpLZooGknycevBh2Lv
ShBuY4gMgFXXOukFr8ysUotgzTs+Kexzb4DBPgCrpzMqd5a7aO7YPSidd1u/rcQ72kU0OG/MU4aO
gpeLp3CNLrQiIGV3mOPMZ8OTzce7ERQmxhSdS71BBuvONBSJ5A1zATAWLyMd7g994eq1wlFvhyhh
wSjXF27HNCcqv00Yz6Y+39ZwUw5ocdCpikS/Kr6/KqUxpppiB6MaLaOTU7anvjlzGR5vyyZVLCHm
/6Dt5Y+rKWoBza76hAe5+laPZ3t6obHEW2yLAMbBZuAwQiPA9Yr1C+JVYhY8mJQXbr7EwIWN+ePt
1dpwFZZq4wGJboMVZSWYYVxMVpwa5bsaOsqIbfFvtuNCgODBy4pMjZHWPGjsMxDey4IG0OYsrYZs
7fpawcKZAggFY9Sv16qKaMVTreJBTc/A7GqmhxdaKHNEW1KQQ2AoWgE3ADDatRRO5qEBzykP6HCH
gZIOy34M0dek/Hp7UzbFIM2LHDyyysCKXYtRZpU0dd/zAOjhfeG3YDit1c61a4kHF1vn1nK2pf8W
9O4sLi6K2cyyRikHWFhvO5rV+RC4y7PkEUFjO9yt755krJ1c/5Tm4MpcIiOwWvu0gFBzeCX2p79W
G3Ce9/AYOCYEYtdq6wut5i5G5YzzFzZ8C40nxXhI9L+/TK6kCJd9VPVjSTkK2bk9nmxfz8BSWska
ZrfcrI3nJjrmgVlFb65wj6CzTE1MhuoVEBflbGKQJNayJmAkzU866EsSDCvUuIQQYsNhQKhlrZ4P
qCiRECItKlqnYBIKErKPQY+XKg+0k1xcG7a50schS0F1zIUVp+GgXIsprf2MFi82e8MIQtWy3GVo
uArR63zbHlYzF14xV6KE02Y3gKfXFkTN5Gykw12CyYINOSLn5Sr8NW75IaL+bZGrid0SuWp/cSBC
jZN26oD9t6bn2uPlnWkaTgveQTrLJjTLtBOsPW4WMLSaEFXpfvh5rsuH1Ljj/UtjPNTZt9CuJKu5
lSq0kWBGpROWAWY84QLGoQibmQIQv7SPKVGdRonBxVv7C9O8OY4dljhj6aomHgxFbf19ieBKuHAe
8EYtqFphL1X+NqrUodqj0f+6vXlbMdWVEHa9e2YX67FlrRoif5Z6xneFuiaY2YhjxY5NnFkB2eG+
1k2JH11/V7Say5UVDBWP5GgeOZSjQ+kNVe9FRi1Zv9Ur3RIhGObcLWFEQuAl2tgd9wAgGmAla4+y
Ar9ME8EoTWoAJxbRLBhPu0kSzmz/9jovEYMTkeIUbjV0ULZlaGOVkKNVA9nlsXWXYfP/7+dFhqqy
NQYarpX2/Dg/s33xWpxsN/8IBMt9459KxZ19+7gSxd82OolWthB4pEXfViNDJlHpmvZDG4WtH1JF
SjC5Zjr+3P/f2gmHt7DbvMkLaAecOCij11mxpcswwFY27WzLLa34XZ2iFoU0hWABILHoaJTpyIye
UfBR7mKQKrceyv/IvkiWTiZKuIlRptF400PUiBHEmj26UWx5tEHaWf3adsesf+KzLDMmkykYoULm
pmlryCxRy27GHUBtTpPu2rk/cPuuJ6+2cvwXBvJ7QcUcVqTGCpwyg5Z0n3V7NOre/v2tdCtg0Ag0
8BBZCWSFZYyrsg15iO4cU3Pt4Km6y06Kb/4o963zUwOt1hM5MEyzvS11K9S4FCqso8VHpR9MCG28
yH+S8XFuXcOYyovUJQPaEH3Q145cTfByVpgNsKH6jZZnQsjBKJ7x+MnTv6964H31W5KweKEZUxqn
wLqYtVcmk/Ojhm9lxe72am1a3YUUYbXwwBpwNYTrxYRh0WPlTvrd0t5F2bPKMUWrWXEWsqTWn44J
ucw1vsf7Dm9RXdCMq1Figf4dlUEAHnaUjo9jQ2RmsBFUrFKQmyXqO85GcH/GnIPfLc9zlMcmw8mV
XTq4tabv1YE6bfRzBq0an5K74XOoS87Vn4EoJCON/p5MBYRdWFPE10ZvcWBvBooxayoqJlrqxRLA
jUSIyJ9itFWCeBrIBqaexzxfn66t9hwyiZiNHtgrZcTiXz4lJF9UAHvymhzK6GvaV3hcZn4GWGnT
fVHrZ4qsiT0F86e02A/cBP6BVodZqSTtX5tWg4weavIEvVZ/9MEpjWY0BRQ2ig8aio/68nz7KEgE
iI1vWmE3VZ2XwHGA8inkL6ms73Pj6YW1XMlBVojnWha/dh6ZpfVFY2It1Rg8T62+q9oHTs4Df0hn
TIPnp3wiTjTLeNLW83R9Q0PsijtH2h03p+iGZ91eI5AJYnMfT7Dml6o8FEnhd8TypNjFzVU0kPAA
ZGQ9fsKxm1LKs2FahcWmYyoPeExLYto/HTzUWYsvaFTDk/Kdu+ziJZSGuhovMSRksYEIGpMq0AdZ
lrIUhEzMquiFGCTQAPNcxRSAWK2ECS0/z3r/r5RZkasWiM6QgryWkjboj+7DBTWkol1butFOqUSS
8HajyRoUeTA5fc1uAvohPHHSHGVPRjKo8oEVDpoe7BbPxg9pv2fqi95qbhR2bjxn4CcBZ7Ms7bnp
Qi7FCyuZAXichAUOloXpaab5oTA+qkniWuSs5Bj0N3hKBbqU/sVKdb9T64MJssgCHGKOIaX0+PP6
xkpQZOyRwTJWgqLr5cZkVissGE4g29fNzyhp0E7+mqKzXL7of8bF16KEW26Kcl1Ja2idNnwfgoA8
+jAn2a4cZ7dIvNIqHDq6/Off+7BL/QQPU4VGN8xzka+JWZM9l4Ps7l5/QPQlwEWgywHRD+5wQau6
ISUhC9CBhGAHTb9OnqLoOWIHYz89K4rkdGx5Lk1V4e/BqAkeFkGdfCEVZzOkJdEQ72gF9o1wVmYI
brOj0Zs5yFrRoG+auXd7HSWCRWyN2WhcB8U4Tsxa7zhEo5fTn5O+17OPMVCgt4Wt9v/Hmv7WUnSZ
VqNWqZFB2Jj8sopzOEt+fytUuFhFEU6e5gCStsUaj5SWo7PnSI8cDIdzKJcEk9uORgVQb031GQBC
XR8vE+w1JpmGPJiRRRy7tyLqPlTxuf1ZKidV+6loe1ULfQIGwkE7gZH+9jpubpq2RntIHTNkja6l
r6i9ou/hsTX0skZHJFPoU+t1bj2+3ha06UUuBAlqDqnCqkwH4rOZXgfmGkHK/RZDSNCC/t8JWjW+
uIPSYp76pYNG6bd4F8+Yo5CgCUXyTNu66ADGQNoUhUxQtq3meSFErc200ipoMxUvaGNP2jOP327r
sWmBKFqukHpcQCJNg1XGU2UXKiJ+TEUrXOrKQpzNHbkQIOgwACyTTSoEVEcKCvDITVwiiT/f22P+
OKYXMoSrWiFmPpUaZJQnw3lmTnYCUPv0YPvV4bVxcjfEyKzWb9xfHK9b17Xcr9qu9t/YQZF8yeaG
XXyIYOdkSfNUm/Ehmn5Muw9k3JH64+0NE1lRYQy4vS5kCCYO6qsmbUvIaAIV/ct39V32Pf6pvbUY
FeqDcHo3uHrjVE/KR+tQe72EjkAc7viHeMHw+8yKC7pAfO+bO9i9uzjFCaQEReUud8xRHNMtd0DM
RU76ufIbTNFNvMbDYLcd3fPvy2f1R/GD+vSo4i+3V2bTyQCCs9IAAMIgcgH0RaalvaLBWX/XPB2Q
x4AejKOZHP47McICGCmJVLDSIsjNTwWm541vDahi+EGrfwFV+288wIVOwjW7TI21hCuwXJ8ipwsx
4gipXE1Sntm0WgwDBYc908GnJFgtC+1csXoIMeNntO05hvK5bYbd7WXbSLTDbi+kCHZLC7RtpyrQ
6ib2Jum9PjxoLBj1b4P5gtJr3VkuaPEywFZjWVFo08nZxELDIgDWoBq49qNaGfJECbFlCe2nfbRo
zJmthnq0aGru1JYmAwBvNN9CWZTg8Rp+v28Fr8esqBsTbuFtzhavx9jzAYOwwJ2qa+exwsDTunQb
BPv6YxaheJMBRcEklrN5Gi6+QPCJFCRpkdLjC4g76l+aDOeR7/MTwBtmKgsGt9f3t7aCAdlGPOIl
EcIlLeAoiV+n7KMSggMk/XzbhrZCXBB9YEAUunnxYhJPg6kD29elRaB/jTGtyPRa8wtP5gc9ule7
zldrZXdb4EZDPmYy4lYEdBy4HnS2XVvOpOrgScpjAFDshp3aUSucTutSPxmGEXRiWQF+KGPZ4Ymf
HPu5jH007ykHu2v7+zGrNJeWmPQzdqHyqbTD79wsepTLkbHW6xk8DegrdTiIHfyh6NFfxHvrlMUN
A0Zpss8WTew7wFij422dtjZrpe5GiRn8/38wReZRqbSAkOaBYrU7ZGOdqkvcjmR+Y/09kwlWj+nI
N+BNgleuer16AwZJZgbYXgMdl5Pa+BGvHYVI9mgzd7MiI9cuHw2MkIJVrE2BYRvDsUw/+xf01pd7
FCgnRJjglG0lrnJz8X7LEnmlyi5loGHGqUJintcnvTzp9Eh0WWpv64UKiCxiMrzn0LQuqETYYpjR
iqtfIjV0l3GOvMoavjG+JK5djt/TrM93tMldxgoQUg6zf9tGNlO0Fx/wh57V0KEvBCjzykMaB/0v
n1TX/jL8iAZHGb3h32R0QG1kYego6sx/zH1TrZqVEYG+BWZLlu68022ZRptLCgw1+FjQVoui37Ut
Jsyo2npU4KMaD4xuy11X7HJ2jrVH60uGoQrfbq/gVti7Qrb/I0647dIpT4DnhktEkf5Xkz/TcNhH
auUbRep1nSQoW81BjH/R5YaeHjCyGH+QHExdVzW2id3SFHfhO+Vn3k4fUuuoW+k9UKpfplKXHLpN
9dAmi3obsE2IRq9Xcw7NemjjoQiyovOi+s7o0V6GFhBU/+JMcpNthScMgCO0GoGeg7wnsS5eQU2f
qTPNgIEv62ZXK5VPSvtUYlDKv9ixCzGCgWBoI7OKtF/FoEOojPcDeE6ALPLUcDkli9VJ5G2esRWx
tDYNgolbnOBI4hBcnya6hNTy89QdUhBYNrw5sAh4dUyU4OUexau4/tq1TCJ6Kza4lCzEBmoeo4Rq
lEUwRF6r55jD5unRtO9a5QSzc+3x8fbSbu0gOMxUVIcREKnvyYmLHaS5kqo1Q+sEbR+5kbg8OSel
jAJ5yyQvhQghlzERzKoIYSa5eYhL6qRp6Y2gnM/2fSHD9G0qhOuToVcPnQZitwo1mpL1sQ7Er1Ew
d6AzdxcF9JemTmRqbYoyjHduCGgg0r+ZS0vNfhhhltqAYQZ0mb2SWEcVgH3JmV4NXPQiaGNYOxDx
EkCh9vpMl9psLHMVAuVrVY7ST14ffyagIMsq/+/NAUYPXWAL8FratSDMDwD9voamiTk7lSDUJcfk
36hyIUGwha7nnTVrAErH7bnM/KFxi/DIZdn7rWN0qce6dRdmnWYEw9Qo9Ej0nbJk3jg8EebUz1bI
fasfPt1etc3tudBp/fuFtBiM8L25AtrxFJz8JdHQKNmb7lSZ8Y6ZeFDdFrehHOyAqnhPo40GIPpr
cUY66jxluFPaeHLm5TQa/0PalfZGjuvaX2TA+/JVsl17ZalKd5IvRjLpeN93//p3nDt3ukrxK2H6
zgzQDQxQtCiRosjDw3eQXMrNNiuPacxxEAtrQ9If+E1g95C6ZkmYrLzNi76dHVK5Hus9+sED3aMd
b4rGgi2hkoPbH/jKL290vaYY7Q9+BlTZXkQ3tGbSst1qAs9gF/zQlRBGcSguDJoydwPEmdNWdOwO
oNrOSlCucLz4kiDU2TCEcabvAyfJ9WqUUZtGK4a9onIY+KojDK+6kJBWfwXamHMaljYIIFsAvlHc
A2CaOeqyPKZChNktc9zrxU6Ub0HwOHWcuJcnhVGdUWixVE+QkkpbDWOrRSKXDxEv2FwAv8x1EjR1
YkgYlMdWSlqhBFdKFWf7VEZRVzmbJjJWrYpb38j3Vq3ulfpTAOBMRC3bV83PWFRXGK+FkkYg7ZSM
VwRYyoyASwZ4C5ALzaQL8vVGNtnYZCoaGFGPcoIhIKYJGKlQHaTcx9C0ezWhimW33bNvYZJ2Iv26
behfdDKM34d44HKBA0Y/tsY4S1VoxsGvAejO4nBVeNu+35TCrgoElPy6B9w6rl+PyM/UtBpakWrZ
Uy+WmB5wGHSQKuw04ZdnuG286ttjBkxvL2075VeGpIYg70J5lTYbk8fzs0CRAzqHGWyAzkgRmGJG
ZVUqCm0w1YDuG3YSonai++sEY+bQ4BNQjE3SSOGPjiBN1BA6gq/qRJKHx7g/SAMmo03GCs/Vu77m
vXhnXX3TJSbggjNA1UAVNXvVCyctDnqHNy9A2oKc+86AIHlVqGXDKRsvWL4pIl+PVnZlbvSY//+F
FH9Qq8AqQgDSkq0IYmPlDe8ly7jnlcAX+svRUIDE2fyOmfm3GUGt5NWqVoFtwToF/bYL/jKylwzE
OLkS0US0q37aDbV/Z71F1a8m/RWE3amVK4K7zxDjNVrTOU+BBQcxF0LQkgzwENq6mO/pcRQMQMln
Pv6YNkn72U7yaoqMx77gufElUWB4RD8sSmaYcMZ4184LJ6+cZxmkYWybwUbGKE+MB6dWxkNNLEvC
wwYNO9jSb6RV6hSaagHY/3NjrfryWOjPIw/4tFQ1AGPnbyFMcIcSrpD1bQmYv2zaiWdRIXkXzIxq
vnY0ho96FWnIJoydayrNKfBqO/DWjdK5PvLB2E4gwYR98++BdJi0Pne1orQ1t60w2xkJpl4VEwCB
U/UseW7Yb/XiZeC1ry3Y5JUUxiYzsdAa9AiiJWBVrDkHcv5Cxt5NtIMjhp3nTYMm4NoSNamrp8YD
xLapt2gETbeatavM3edtF70Qt8DNofsbj0R057L56xH0Sqjtg4AOdUBzKgiwXMR7/AMZuA4t1JZM
IK2ZoFyvgPTHvBrkyOWzNu1TH13AvHaCpZM+d5f+VwZz04xiknplBRlI7gIwqdIodmHrYL+07Nur
WdrzebIUyPpwOWB8x/W+wFF0hR4ADBrmRzUE/7jPY99ZiI8xD/a3BOZUeRbw+2kKCeO0FgcAqiwX
LFBoG0BjhKZxlrOoOLRlg64FTa3oo7lejjJUUFwHmFD4qIXOqCKZipnbt1W2dJTBMoDfn7PdIPi9
lgFUTyWPHmRIz4b5Xj4a7VPpo+OTE7Uu6u1CDJPaNDI8PY12Rtq9CkB7Et0DG7x4Fo3HmhclLKTF
ECNg8NGMuwHmkzluuZz55pQBt50l9Z2h1ifLF4+JjvqLGelnSRBX6N1HA0s6cOx1YbuuBDPRsgBm
kCQs4HFkf7BrVUZ+vybgoCWqWHEc0NIa51m38wwCQLnZTLGvToYvdOA3nRAzTtLG6j+KOwyVkJ4U
saaJLru3T8lSSICqwT8C2VcHciltnDQICby8lO41o/HdSMnioz80qZNWbeRWidyQNpbQPeFhBpQC
1Am1hmqkIYjASN+FnTsiYX9O+yTU0aCoZbkrgyTSxdCxgVOQX0qyXX0uazkgX1VMHwSsZqrsA+sp
KMP7yAPrrrcLLVKjdhOlvt0OIzG1f/+otWbXgwMNUNa38RAxOhNjOYCmNLwEG2kknfRuiiiv6gLH
d8uzc2auoXl6EEIiE2ys6P69tl0vy0qjkBGsKDUohkvHjBoyaKYNstS1Uu+UdOdjFh1qgrQ2s1UU
EMlws/KvLFw3nmWLxcrCDMQB6WOQlI8NiaziWWl5lr/0zrn4ym/snM1Y+4mXt+hHSZ2ufkHGjIzj
Xae0rgCSXADBfwaYJJlVm7o7Km18f/vkLjgeYNoxeRDwI3B4s8AxeSqEMogRZiUzc9iD7mVUKKjU
jcT3MCfZkP5HeczJS4o+FqYee9KEe/QYEaVXN761KRoMQEXxT/gjcUDjgSEdNfyvR+/FmyAUAnOI
DSgXFKVEMJ8EpSa60RMBQz8E+dz6NedO+sKXfzt0X8Qnc3s+7vXrQ1fAmWXaiOEyWo+qbxejJTEK
SaA020rQMSUUMzUx1DN7qqJqnfSiG3oGNcvpKR29jSc9ptO+UBSQIkd3Te7mlusr5o/bW77khzHn
dr6mUaTAbK3rLzT10jeqEG00ctcBnyGgsV82GreQR0eflJHTbrfkiqH6Wf0ItYFBuZYWFEYr5xiX
sI/z3FExHz4DDkdHT5ni35cYgFvX8q8p09e317gQG857DoAyEmdzLeFaatNkYGMCQhjESWfByMg0
rI3p+baMRT2ibXfu7wI2nk2Y5GKJfvwS8acRvTWNPnc0zFSlIW9Cw5IcPARACTfjRAAWvF6Ll/rV
f0hk5WhbWCPB8HKata7u89JZ8w+xR/dSEOMvBblWMl9HIFoHrZuW/nkwHzDBpFOb1VB5jlL7q9sa
XAiuwGkF8BR61WcAPnM2AG7Ju+YL/es9Db56yNSD2NHCNLapzKO7W5QFFlZUxEG0BPKyay3mYt/5
jYR2DDNUwfHet04OutLCOjZxuMbkLh5f8eIdiyTEPwKZI1h5TTKmOvDUYfoxCW4SqE+S+I6JDXbe
0sF/mCLV9mDmYCP+A63qKEHOdBQYYsK8WbLE6uqhRYuUmtkJURU6BnbKe0osQWctvL6QzEHPHfhK
mb0DFbNWRyqgnpVh+etOmGHxdTnZxtSqKC+ZwirTvWSXxaW/0/VycCKzewgk3zqFpawdJHAjcFzv
ks1jdu6cjgWkCo0j1ztcG11glUkPrHyNHgvr06weBp8XWS5uK8p1czILf6Dh7VpK2Rh61yoSEERq
f+wxkDAfDFvr0q3k6/izWcmhZdeCutXah7iZ3Nt7u6x2sOnM/RfwpmxTaTYpmTH0Bh4KfoLJb57c
2eUYJo5YBHg89mVH4foaqsaZZ0ftYKLnachoo+Ph2rWFsBcnjBa+/U2LegeGDTkmHTlw9lUppkOe
hNqMI2sTEkcGmcbXuOWxXC/ZL3bWlEA4OA/7Y+zXtLK6zfuZdLQu7QngD0eMCot4YRutyjY91unD
7WUtCUSSC+dopnHFTX690ZYOsuKuQz9eHemHtH+RRLQ+H9Sp2uphvLkta/541vNeymIO1WTp3jDN
jVZ1MA+GlT3B8UfV4FyKi2cXcyGBZcT7H6/m+aa5iIZy1Ux634LNRlZZuCCsiZwgMD0XnHCY5Dr2
w1oT29FRBilz9GSyJJJlXrUfzVRf3V7w0lUzt0RhfgCqTtjP6y9R8mrUO/Rh79WpAA9vB8ChD2Js
t/PjgSZK0GCEgXXuw6bjOImlyxRhIAiw0Atr4BVyLTjzy0CNPGi6Uz4rJOwt9VC3kW3+AeYZ+S8L
YpCb0L9NgijkuB5UDwsEZAhBjqnGa9QJSrsZfd6DfnFJyLTpgBqKYIlk/P3Y4RKoC9xsmgJ4b9Uc
YgWjf+NPPP853mfJ0pEsBRRpHk8Fr3+tPLVQvb6eGxbS6hFN+iTElC85Hf/An2BwkwLmX5wM5Jqv
paClHESxHWqsOaL0A54LT40SGOvJ8j1y+xQuaQ4xInLZ8hckjzFxOQ8sXzNRYI1md14SIz8OyV9a
wHluL6rtQgxj3eOUdWFiguIRFVw5/PR7jVi8qvviUuYqAIo/GDTAdh4B6B83X/hFq3oIvMIG7Z6B
uXJB+nZbZYtr+S2HfS+iWJdVZobrL6yreZB1gOEfRczxDkvuEE92lHFniKTGstTBMRUxLhK4Q0kB
VVJqezhst9exrK/fIub/f+EK+1HIhCYDCLPwVpln2qp8j0ZC8Q9A5HgY/BbDnGUT8V8lV1hJAqSF
9NRam8r7dXslPGUxrnSoqjb30VG2lwKTCGVJfdHgOM3lTf+9CsbuPSBTBLWcqbElA1yOVWCbaDYD
b/yfOBgLwQ2uXB0tj+yMD6DPLd/wIKhVY1eR35QY/THm522FLW09yoPgNwOjI9Ies0Ivtj7Xg8yP
e0CiYI6W8VprAkG7jz1EDecYz2phb/WZdQyPXwtIadZdhnoxepMFgkAdkWHyEHZv6K/PMWkkEH5W
g+9Iw78OWYADB+s9gHP47xseoYyB8jB6GGc8oMVjvJ/Mmog+sPxyvOmrl3+rRjSuoefmi7ISySPm
3MVDCcKRDHiBOsOgy88x3xf9qw+urNtivkcKoHRGqmLmF5awW4zzFBJ5muQKCSp5FTo43E7hSDTh
2ND3nYIQhPNog8AMG5VlFhFzI7WsCoiRHvweumibYupWXYELbgTtkU5xg2DK8ri+vbSFeGymqwaT
I2hZDWSPGbvSlH7s0wCpeFDXRuFKUz6V3osIwG1UAAVOrMZkCHMaT+Ne9P61TUM2Eo+waqgWXdvX
VhAmIrJACSo1uFw3hQKa6H5A6yjPBr4b27UYxs+qedioZjE/RsuaRKnbIOevS4+66d7W5exIr23t
Wg7jaHWtlLIJTdh7s0+duAT8tj/0SkOH8dyLvDGh3/3hLGyedogDg9iBibikcooioQ8QcWV3SXIn
1Q1YEDgMdOxLz5zJ57SZ/UBB1zKmNzHBiVa3Zm5FXn/eibT0SXsMXMzTdX2KkWIPw+rztv6+xmJc
KPCbOMbOGnESM72EuJ7maLwhBwwtTitaOWjX+CHuHfnlWCE9WxG6N6jzFLqfPUnd2N7y0hdsLeXb
lzDazfMcCOBR6M8H07BfzV/xg+UOHnk0ih19+mzexj0N0Lp4e/1cqcytYCVt06UFpNr+o5uSeq2h
i092AoDgPwmAHXJHslVwMDjbzBYpvq2WscMu0apSNKH38QlheyNsdAzNwRwbOnREF5/z+6Gk4Uvz
o/ksR59iZkHoWudJ/RkddQywplX0flsRjCv89j2MwQaREcR1DT2kSFSTleia64IWlBMSfz3Xbx03
xl5rVG3qroKYzo4nmm3ErdES//gjIm+dQ04t0e561CAeZTpsJnRPGq/hKj3Iz0fRXb1YbxWpVh6h
tPsU3d4+voiuQh949WW2h+ZvXWCEy1wiQTafOYkYxRPHmegP55jAP1Lg3hxw8mx8+m9Jyb5JYk5f
6PVpXoyQNLn2cI6Qt4vvGxq7HLWzN843OcxpM9TBDFGPGM5tRV67TYHe1Dok29he8yYycJXHHCRl
rNtCS7Ak/RAf22N7mI7WqqhJsuLZLot7+7Yq5jBVup5aUYVVFbaAeoshYuhORwZ5Ixkk+zwNwRot
VsU2TSmqQKVJSn0ThbTCEGmgEzgXEVsA+vtjUH3QwEY9AxOuL1YrQzZANnCyi/3BnCjK+Y9SQOLD
vTGS3P0013Ry6k20qw79mnOn/z93xm/ZTEymTy0e1SUUMVS2+Ta0u+q+UmlZ0cbRz/mD5jZARSNl
eNtlLIvFHCCEEahTIPl6veQh1pUOhNT9OY4xsfTBaE7RR+orKwWc9h1mkIC69S8FQCqt2PCaKJjw
8D/avhDNrNgssrBSx/naso5CS82IDKNtabuxwJQuzjqXZekz1TiyR4jsr5ep+SA/GzrsbOO22wmT
Ikm5Se2P28rkCWGufdXyGowlxILkrbeydgl5kX6knIUs2yZaA/+7Euayj9s816fZ+8r9GXfbANjg
nTqumnQ7jnsjfzJ9zvU6G/s3d38hkPGkk1UFSt5iVaVTfChbifLY5rlLUq83p5ksucLszv6sEbt8
RKwJHzo4wyrm2DfLDvT3ifutO8aFeoVSo4wJQeZKQ7u+gy6XNqMvMtlGaN/+2RPTMentM8E2Tv8t
E0AQjE9Cf43J7FeKXhsk9CGzp0ZLvU/0igcvsXOfvGXFLrUT53Rb4Gyw37frtzxmu8ZAjL0ugLxG
+0C5/Kl4xSTZ7slqSo6g/8d1/JbEbFuA5tU464Lh/PzuoxBN71X7JVn363rNm8rEWxOzb1YWRoEZ
WQjwtJ9hDqSgR2sOAvn/OYS/V8PeeaKaq80cMIif8VPQkIyIdrvzbYHjJJbvcSRJ/nsgGI+bRpXc
TCPUFn4+w8m6Gwz2GW2Z7P7IUwA6g9GH88FjWRBGUQRNgJfPVyvQTOs7g/5MzxFZ3z5vy5fmhRhm
PZ3iq01kQkyrgWGYaokrkHyln3/GH42TPtcC0fegGyLdSth+oqWy3PEmLy7GvRdfwFwk3VTJfqXh
CyI8f+hAajBzmOTN5yl09t/fTOtCDvPmjyK/aMyymBUa0Mj17pF73LwkD/2aB7XhrIi9riQzjhSv
hqTc8Y8BffTW8Qbk4hzfxJPC3FdTnkRRW0GKcgrOOo3s0hbd6fPz9gFZ9oC/1cZ6QLSFRsUUQ4z3
S7nLCUDFvyzHtD1XeEic4rDl0TcvO6YLgYwLzNOi9vUUAjvXIHf5oVn7K2V7HIm12Umb26vj6ZBx
gmIs9lLrQ5a1BmsNDp/m7NVn3tAknhTGAWohKLCM2ZTlg9ASi/hEPBkHk+ScIz7/DnvC0baG4S9g
N5gzJNc3cS81taKO8XhuxE4B76ZX2V0Y5quu6C1OWLH4akfFH+05qIeDM2xe80UuN9OmLhExeuNs
EH/X3Rd3IHuPbJUYK8nJPeIR3Q3IzsTA59c/euBcyGa7vTFUUVXVBLLd5C6484L7zml/ipZtOl7u
3D4gi8f/UhZjZZo+hrVVQFab79TpNfFIEtpju0kc07Nj8V4HqjXe1LYM61NX/6NwJvpoPFSmwZoN
R/LpHXa2Dtp0H0/yOb4CMsixHjjyloLFy8UypjeKUdKpKeRVNrLkz6EjUHGjPWS7xEM+6sWnn7lH
eWRsi3Hd3GqCfhPwdeINdX2USnOGEiTzFfR4cEPMwKSPOgk7Ktun0ydvhM9ipHApjYkUQoyUR9oQ
0jAb6VjEtF75SGhsp5EXkszK+maNF8tibtYq96NY17PhbCuTXTkykcl6/ek5+pH3DGeRrF9R6uWa
GMMvRLCDhjXW9JztDRIf1TcltU3SObwDwlsTY/WxHgbwMhC0cwPa/TR24aZ5XdseBYad3j6MS07z
Yk0syS5mzmNexQhR/g+/JPVesG2u3ngyGOMe6yAJkx4yfvT0eRcfXxXbDezwSXPSgtATkmE/bi/q
K3d841CojEVPvqknbQd3sruraey8v5dkc3BflcA5q3Y0Ou0edHQn317T4UDXGVJrmw/e3G6ewamM
mXsAgSueNO/ioXBjn/ob4M3peu27H+uORxq4GDFfbiRzx1ZlpVTthCWP9NkgyZ1u62Tm9TNsHjSO
t52MI9G8pBHLEpJiYodH1fY3JvlQODcf25/6H2MzdHAgzlUrlWVuMfsiScpKgl2rb81dIjvtS/eO
VvQ9HqCPCtGdtX2q70603yH5BEq6nkCvvHTi4lV/8RGMc2mGSsrB+46Tax+qfXAvuW77VpJu8/gT
yTafh/BbDMr0C3mMh4nzrqqNCPIK+8czkG+0/OtI6QNvXfPPfDMPtDeiEG2B+43VbTqOtVKkGnSL
wMLpNwGhvJL68um/kMGoroijcMzRFX+207fUcLq15ej2XnratmR3yJGT4SDhFzPugNn+syhGd1Zj
VYMYQqD4+moQeRv7rk8eHx8ngqrqNl3dbc6BXYJSaVuePtcP+fvDOnDoE3WGz87x6dOanh7g+3gH
eV7nLV0zvjyJTQALShWXBhh5d+PmtqdbvpN+r/rrHr4IEJMg14y0wM+jAddfqaftdv3w8MCJeBct
/kII48DTzpAw7hBC7LSkqg0OO4pTeXsls39i9WSIoOkHETQoW9hIV6wk9J7oE45+8KjEkl3EMueq
Wwq7MDEbCHB0uiF2Z0ISP48LNRrS8Zz1kYvZXlQrMUhEBziad+Ox1KRfzsvAQPeZQgMDYtl6Oxje
2lpHke98eFf0VUiMhqS/HgGMcC1HvV+tqHMSf35Wr/FftFpFzieGKmIiu/PB2bevlvBvSr34Dmbj
2ibo2rJDjfjZPuSkJHfxFgU2leBTBJGSFa3ICaOd8O9ncujJ0Dk7zrZK37Wuo3kVo/bQG4/Yk70F
e8wI71Sv6c+YIQVU77bbgz0vIsUu3DeOhfAaiOI1+rA4m/39yF6LZa5DT6+6qdcgViMeNsDc7NFq
5PCuwq8ZZtcKhhhYBpw2kvQa2yMhgUtA8dqxP+srjOP0tn7mWCQ7TTbKARax3iNM6LJVWuwzy9bB
5fnm/5X5pKqJWh66HxFvcNKCO7j+HsbbCM3UYDxEhKdMbGmdnRultZFarf8sxEIFZb5kDDmppLI8
W2NngqpWMUIi9q0cEk/N0UjSq2nGc4HswCWYw/xVOuD0MO15FBxs/8JJpUYke2A2QC6e5ESwwNRb
oWP2KN/V9vEzo0/d4RQd8p+3Hcr3S+5aKBN+iQo4LDxDQg1gVT7Vrnd3Qii0vi1j6ZR9jc3GSJ3Z
6JmKiSWbvYAWmfmUjU7sBLa2wpg7wjtmC8Gd/p/x3H/LYew4SZuwLgvIaWnjhj8mt/opHdNNQRrK
Swyp32Oea1nMZknxaERWDln9NtufMRb6rgRiwrDBIapsnuE+tjufaOBXbjF7trH1rZzao5M/blZ+
YEdvk6O6E3XCveVEnm089PuRAHxtYzLuwebmKL7fGtcfy2xyO8RqMuJ842Qlm9I5nE3bcOSNTrbF
yqMcd7p0oi53m/EplThpCXDD824/w8IPbxnlLmjWLutQLmUwwbUXtZMlqND+vM8gG0VJvlkbVDgI
24L++9zmtfaYG7E0xjLo+y/t5eSu2XmuA2o4ThC9dAFcrogJBL1SzwFVhJDyIK2ALOChGJZtEAAi
tAIBR8cCvRK/b3rwFM2Ajjv/l/P2We9+/ImV/5bAqKmtB2GMB0gwYOWRXaxNktq+zXWT82H9vve/
5TCaGlvdqIQZKqO5d88Jfc6Ja750P1KXG5zP/uKWJCZW9r1Aq4bka0V34SqyU5oRPIP7NfcRvGyg
v9fEXEi1KEaKhVHm59qJziVBMN4T9aQTQG6ilW+XOx7bxELmaT7U/0hk05ZjmRZaZEGLP+qHkv6a
6DG9821OeLF40V5KYTxyFKhxZ+mohGlkct8DW3zx9hIFbMywY85Fxl0R45FDPQtEb96tlLSOi4rs
x1Gw2/WfaW4ehoRwbeZtZJypLgp+rclfMJNX/wH3c0GAuEb6lfBQYQuvQ2zShSjGlfbZYJSx9CUK
2Qo3p8FP9HO5wtHf0GyV1rTk3NTLV+iFRMax1jr424sMFcVoM9jv8WHYToDZ+e4DL/hf9EcXghhv
YXh1Vqsxsrul8wyGEBLbYPLa3PZIsyf4Zr8XMlhPIXRVGFnxgHr5cwJrSrYcdfEWwTgILQeo3yuQ
Vd0lm2ndkXiDyhCPmO+rs/fWMhjnICmT1gotVJU9V+5IX4PToaYAzCHaAKpmK1Jpg5mLdk4KYOTk
D/XFoDpRXdN1XvQWf6nt8T7ebLVNz8NzzOu78WXss7qV9CAvS5yWg7qd8LCeB33whlp+PWlvCWF8
iDU0bZOqEPKjy8jh1aMJYhYNcxMO5r2n2gMVSeAct4/EcsKVeLazX8mKa/Scnf5ydBexeWWEXhJb
X47MIuLhgLoZOvTWL+nm+ERzcHTqj7zIfEHkPHEAbbUz89x33sdkqDFOoe3Pz5OLBHezru38xIk6
ljzMXDPDPxhxPTNgYYcv1mWA1Cj0ZhgL5jq5SCe43Q53ARVWiROQT49+3LZIlmprfuOA+w3CALTH
LLlvvd5xpgpjhrO8q3Wa4sl5cHOgKhGQ+iC8cCWa2tnKfEwbIj7eFv3FO8ucoyvRzFIFOQu1TIUz
LT/RpIx017AHF8z8Bc/BobBfAbAlwrEk+EtgG7R35Xv1NNC3+DQc1R2l+X5rbeaT57vJyrjnRE8L
NcxrzTDXiqx1FUjNoRngvKmEpwM4Ao+a00ekdU/m0Tl6R23DKzkvIC5mqSBhQdsgGiK/Ko4X+59p
NaY8hPBgCiRiagnqNW6CCaSAgxkUBdTtCfMmt4INzkC82HinYSHsuZLO3DZaiod25SFHLq7k1UF2
pDWieGfYFsR4zVb5z5x33Oc9Zs+AjvY4DEwGSg/Y/evjHntF13oqlquRCiN32hXeDUTbCtv5juO9
G+T5DvsmDXQqMzc3LnKNcdxV0g5dbKC0gSeXsXNdxZW3Bonuql1Io6OwKhxn/QA4OXHoy0gwX4Tc
PvKL1j3zufz9AexyEVTmQTPXVhq8PSVEDukK02wPeU+OoKoF6wpB/e8PYj507AEujWQWZimyHdPD
pKdBoZhIg8pbdBG7LhJ7x3tUNf2/bi9vofihX0liLLpGS00UKh5KLOsBWJAEV+DklpjUpPgkpP45
A3x6oveh4wivEfVt2ScpiejaOEv33Nr8fHTYzb5cNmO/2iiOmdpV49nyhmGbgeHqVY1LlRRlF+yq
yAipZ6Zo3hDTaqUWhbr2ekDeORrhfQQTMKKDPez8ErpXTpG1SdDy3xGM+urcVrMTzfVeDEyhI21C
C6BJLcDLXRAhiXBq3eb2lyw6+kt1MKbdyoqRtK2ByklpC3t1oLmyMvK1GlPdFoftIQroOB4NfxM2
u4TKK5GO74Zic75iIQK8OiFMlFk1MigIJAsBCk6irdtoKth7mLTVUX2HCOKBV15ZurMvV81EnFla
qZEJagYYXI6I6OdLtxoJb1ELUdfVopioM0O+Fq8CLEqRCZh0ZKkAcZgTbmqDYkhmmsZEne4l62dr
fUSdq4ePYXMWRbtsHlKt5UxXWMidX9sg4+NitKJrSTZb+5STQ0qmlr6Gx2hzyDbRpvrwHcMpDDvc
GKvWzsgLBhnbjplSm5ffWED/40Mw4wSkHCB/1b51CHqN6GmhP55/DM+v5uEVtXPrLVkdbYJoeI6I
Q5uXBFzK2F7JZGy+8CKjEyPIFB80OBbpdAjXqoM5OPeB3ax7bA+6pTzKSxcshcRXchkzF/rx72Nt
gHjVqNeCtTZORvYKjlQV1PSVC+RkB5Ckm8a0THZm5iomqeQnRdoKEVHSn2ggCmrX6ok47YyiJmVz
aOJNUVH/dNsCFw1wpilBC5s10+ReX7i1qKOyUobjWXFVKlBre+RlaXgSGGuYiroThj4Yz+k6si2a
HKn1cXsNS9c4ilP/rIE54hLIMCyxmtdAlHc6rHjHaNFp/PP7QB1d68iLxFxuRqzAnqCk4q4hL9R7
v72Gr0COuZ5ACzGXDkH7Ac5Hxh8nJWozeAiM53orr1RHg6RHUBfTXzrgcd0DN/RY2JYreYznndRG
U2UB8qzTnI1HdrwGKlTf+KvetVagmHZFwCHOt1e54BlBw4XJTYB44KnBNt3EEnjfqxGFvFZ+yAQ0
GVlHtZJI26wzH/n1gjPwaGHjrsQxR6+s/dxqIohTYIaCaRA1e2hNk0ZSTqz0p2e1tAh/3F7iUkrt
SihzGn2p1ANAPkaAH/If7ao9pHga/lXvlacQmMPbwmY/wh6aC31++dyL18EoNKmVxCjQBn51jvPA
rsZg/b+JYF73ajvKmAkJEWmL2SfVe5Rs/kAA5kKidQ9nH2fj2rosI6/9dj4TZoxA1Mgxvsa+LWE2
nW9aupDA3AKmEBph6I3j2QdYPbB7junyfn7epItNSBSzVQYFCwjBCivHtoWLNjR4Brtkr9LFIhj/
UAtt4RvzPmgJeHDajMge2oEyi1qgQqk5UcNCmzGYlC6kMd4hkRIjnFJpPO92h6+SO3Le5+Svc07J
hvy175x9vCcvaOmkmbM9VYeMZocP5IzJ/7ZzzO3kCfKQRyE+Q5w6Uit/9Rg83ZS8d+CiFV0slnET
daKhpToRxzPQ0qgI+r076DLnkHyNi7t1CBm3EFkhRuzhDQIY3cHtH0OMVPSJdRxIdHp8VGq8h/YZ
2ZJTmJH07vRpPn7urPPHblzd1uhSFv5iZ7/xmBpCE3dDitMqPgT3wyZ97O6kdfrhI0nO40xd1CtG
HczYNzBKfqnkwjDUMG1FWcbueVVGTOUjaLmB1uKFciGCMW0tMkM9HSECIRWK8oe7aXPO3POwQ+5v
tXL2vV0ASdvgCX+yNp8fHF+/aPkX0hnLD0BPokUG9tSqnrXyZ5Y5ac3Zr8UFQntIAALxg3GK185l
GCNtCLtwOmOKyV9yFNqtNVB/qD/aUmwcKcY8CA+j328fksV1Yda1jtyEPhNwXQtVSwC9pjCezlV5
8OJj1dxLINf932QwC2vzRgrzOpnOkfmetx2x5K3g8+Y38xbCGJ1qJV4iWhFcV9VRRdl0heSUCP9v
L2UxdsM4C5C5gOsPzF7ytb4mo5haacqnryrazlwJRCIC9dyMCKvcBsshR+BS4moedfvFD4eXFMub
isTEaJhDMSHiPXRI42Bc6b46yz/e7/IHl5T23qjIS/WY3ldk3Jwyun64veKlzM7VBzD3g6oNTZkm
9XTePQ8h8RHJ3Y/O4b1w3ZQ+hrS0ndYuSpq9OVvZrlChCu9QlOXldL6K4t+c6oUemINaq5OvK6Cz
PP/4cSj2rzV5H3Pqk5VAV2jq8++PMlrRYjsArDbCs4Bj/ou2eSGdOcLmJAiYKVNN5654UP1TjzlJ
YvHkaYUjdwhqPcnhaH3W6q3lMsd5EC1vFBssdwfoxui83lnue30YyOZXSFdOhBx0RfPT6UGwH3g3
sbJoSr8XyzKKaW3cprI1y949m6vX6ONVfZoQT23Iyumc3n7Zvp22/fpzKxL60jnOU0R4xZDF++SL
IBpDG0H4yLjbRu39IB0z6Fv+lQuPlXq+rV/e788quLiv/LBXhaKDGUfpa2w+6TyywaXfl0XwTc9D
YECZxoTSVSTX0tDo09nQ82clqJ6tfPgDzw0Oq5lZDmA+sDZeL6GPu2kqA3E6e2VIrHHTaj/y0b6t
pqWsCvT/W8i8zgs9TapVR5E2weo0V6digkbM6nT++X+kXdlu40iy/SIB3JfX5CJK1GJJXmS/EFVl
m+JOiqQo8uvvSU1Pmc5iKS96pjFADwZQOJKRJ2M9kUl2+NA4nYtuzDYj+iNHLEVR1vopITbK+ooJ
Hibmsgt6nElFi7e+i6+z2OpM9H9bYWg2BRhVlSogQ1ZHgZXJAGNf601zHcWinpLmis5N0kZl6lZp
gSXP9/8uaeLvAlEltmXTpVwY8Wb+rkjrzjlaKESg/0yyTmjhcqt1tn4cUEmYPaHkGpOluQQVytLz
Wu/Zuy9+Kt5EEzCW3YFLF//C0pfJRpRlYTyIj/ZxrVjREqsUnOXnjoN1U40HYzHsSqHKSM6GOkDL
yskIenqyN6xEfuV32lAMY77yNznMJQnU9NRnHeTMPPhz6+3PKyiFrGHuANzIYefx3pCpxxutImjj
oA8aNh0wV0YOw6q/VKr4iLbRgpy2iznAdCW4zpJzN/98LnRYB2Yg0ReOXWkCc20M7LOoohYDl7Zb
k/51ZQ08d2fCuf8ugkGwwOjza3dO4dwvB584q+Xm0HPMfcIQvstgnv6wioYZ6NQxN4rKcGUtyKq3
Hc5RTRj1dyHMnZIiuBcnMHM/+jOivG7QQmDZaHHhvWrcA2Oe8JmAJkV4oUhKr2XMqeR73mQ+76Mz
T3bQN0XZnulHr3f98aDtOWDM+f2bgiMsNrGzbRgK/H6NUDInVjM/cPCF2v/3C/ntU9zsYSQhki/o
CLhAgkroJHxknTzPe+d9CZ4eFGRHUsJyyKqLig+R/DB/gLWMN/sxUWr9rgZVcyTgFGNNx4CuYMTf
qlfMcVRLWFVPdjx2n4lm+u+SmHuuxgXy0QokDdv1sbWOx7eT5W0L6+d27ZYY5rli2nILL43jk/Pu
DJtBFsrwXKv08ovHt4cLISvHickT52b+Cc9UOUxBgPCVLtVjLkwea00UnAuMhKAZA8CMAIMMr/dN
boJs7bsQ5tIMZiXNajG/IeXTfguirau334frtrH3q10y2GZJQrSuIqvLkcxRT2FS/acLnYOXIPm0
avfoeVnVFTm50bzxDBypuF+RF6dYYDz3CX2m+utnOGDWyrBk7n2YKJd9O4Nbt8zIXssZeJzOAg76
2Xh6XuPFcBfkQbdWZ+fF2Vg8o/0LEP7+ruyoaW3UZnjKIa6qUN1AKc7f2f8Kqr5EMDfwqmiYbKOJ
cbsiSWG9gBYv5q2VnShrfz825vKZDZYBd1hK+ri2Xdf9kB7mDyuHjnnF1nPG6VbhfiPmub3qJ13v
SxwacnqDu3VFfKT52cu9FWo2JTpA+RxDf4Zh3/VjXt+LkJ67EjWUx8FvXct8vG//f0HJr2/EvLvq
JceK2KyGRsdks8bU8SNKs+TklRub24fyZzT7XRUGShL01sVSgdOz11ewQcQuhh4s4hwidJiZNu8B
mCiEfxfHgEoRK3UgKLAM38+IvcbnWiweLtb8o/H28C6XGDA2MeDBe9j+4i/9PlJ2uKYXaswizaBm
Flrq2xKmaKBRrPY4xjj9gH6JYfzmAjtXVYxpIxNaEGGhbW2v4zU2SPQ3/nQFvmQwj3Sf9dHZPFF7
t49ubaGbFbkWzSaOYx3KOSY2eUEHTykGMtT+1CV9VfWP2pOKKNNdZNaHYs8xBPeKkVfeEXI/FQMe
siY2eqHCRPICxGThuj4uMV2/23E+1UQr4TdTZLcbiCe5DEMqB2YIzEAdAJ2xc8dyPHOBZcm8PBXv
PVUZ0Ij1ajCFtMRbkqFB9/aWPH6QX8iPI6ayvNC23zk48mef03cNGRwxT4oSaSEkJmRtd+vaxZuy
tTlCOI81uyErDpCKbUtYx9FGD9sjWSDnj5FezA77hsO7xxM51+8qMfhRJ7XUiQZU8iHuDfJO7p58
BO7cydEfiHv9uXt/FzhruSbhXpIMLCgTsDPnFryOvAAMUdXw72EpekuKI6hU7x/h9I0e/T7zgpVd
nwfYz0pbJ54xwfD2tl0goacQNAMZOErP491oemP/gJCRQMYUr2ANEJH4xxVD+QssZTSwt1zDubze
14xe1XtyGANMVazlubQ4ONVT7O7l/o9PZMBgCyMtmKer1M6ZjkWZ9NhA4IlR6JW4lK2lZz50hOsK
ToLgSBhjeK3e1xoWN6F8nSJtgCIhLzExjUdfEtg2grANZ4UeQ50SOaQtYP2DwhGSB6AU4WHfJDKM
ZDHv1EXu0QQZ4MOYbrwtPVQ7T2T3znMuOPfmlrMb3Zsm/e/nlw8gbJ/f//wT1Y9vn/+Gt6NfD2vh
0qbUWX72/9PR+pZ47mM1X8yRiF8NVmc7m01mZ66HKI+n2kS+8bt05pXSjb5pJBMn6KNpeVikIqbQ
zxh+dxvLqn+CLtF79w5Pgs8dCaJ35s6dYkcUs/SMreU0OIpbKw1eG3LGAkzJPckc0OMY/A2JR8dr
5rM8CcGz/KhvjYWKrCnHBqf99pENMuBwFodZ0hT0BG3UMuDlbhFbNShkdLa17D1e3YIHFzd7Gil0
voCdGhTVNGWmY5zB/Q/I2o5qLe1/lQUY6caghWrmip4blB4CUwK6Jc5freVu13DgdTpe/BLDjiee
sSmhTOgRRlciwBQ6MBZiBl7SORH5BJfMN2tn+fU7s/rH6HxbcFQvWG6r49PlDWNM3Bd+0r0d6cS4
t9dILMSsomaRkeeKNCtXXcGr0JEOBsGTkxyX3LCb/uSdK8Umn3tQ4YI+FF8LWSli1+Tqnw8mtivS
5dL3QWs6Mh5px8BGXUltpsa4VYh+aPDzATYzOC+O5X36Ox6jwHQSbCSNcSwEIx4kNYBiNmoFazdz
0Dq02Nf2/HXpLHty8BCe+O/3VZz2c5GVAlmJYmCnPfO2SJer1pQiolcZvInb8vC4QHwiLYiDz+dh
LPjzs7tl/Dhipx+bL7GM3ZQneVYa0k3s8bjFMmJsIXDg1Fvqhjr11if6eEv0mQseyjK8ouJE/YJe
kC/pTIwUoYk/lc4NymJWs4of39YLcrUg/3Gz4bFz/cVd/JLF2FCM7VWhOkCW/+w3Nu0Mi4i7nzco
NQA7HTje94/2L0b7JZAxoypUKuFMg2cacQI2QcOq2XPkv3bahiOLaz2MaypnZo0FMvRVF+ZHzPSt
qTMcuC9zZ/PDgTfs2B5HO/qLf97+L+2Yd+hiXOL4Sr1vvOQkg8mgdWP+4zznsvz/xWf4ksQ4rFUm
YPXcDND23PzSiYzbsZjn3gBP/wV7QgZLcUEbxVHvL8/sl1DmKdJP9T/J1NppbP+EDhVjReaYdW0t
611d7EL7/ZnXEca5Dqiz48xHb23TnJSLSX3Zs20fBWute1v0Udf2dd5y9PvLs/5f/XR2t6p00rMs
o7HMm7kN7AVRkHO3bhE1r9FMpkf1d0vRBQZimqgD1cGJBp+2a2+pi77P5m7kvyHJiQwM9FutHE+0
rINng2fNi+xd+sRLoU1nB39Djc5O1gPS9eys0wcSd999jAjyMWRYIn/APdvpt/jrbBmkucz0mayf
qcGCmQCDlrmHANvYcF4MjSeGwRdDDuXu3EGMkRDzhOmzY2/JvzLS2GmE/0VHXzGwVpNFbuDPWPya
z1evyyXiooPjkMXJDexfv14wwHJEP6y5K1bWe4Cgebl0ED5jBz0nXJ9OUI0+AANRMy2o44Bmt23Q
6pULTDnP4DbsOLA0HaJ9nT0DSxGmMK8BTToUGLm1Zm+Ca+08HqkXRZx7Fs0gki7mhRHSEHpYVHZA
KNfpfTWmEzajw2Lg5xJKjVRfoUZCkDzcHdGrQrnz9pgyIw2u6saxogdQSx52PpeldjrN8fsI2bJs
XKqBKdAIcQ2ptWU6wi9rGTYcn44D69jQ/R3sEqNOYmxhxC1BJhE+FrzV+YWskJA9WweQQvBKOBxI
x2rY7wKL/orIN0bKzX+r6Cg2HKz9gwYGJ4l8LrFb4RDP739Fnsnf4oMRnrflFe1Mt1qgtgw6Iu6A
A2qHeMP+HwUxiNOchLJvaFhdzINXPPfYbuAduIZx31fU2SJtLFwTQ77CMJ79Ehwo5kZ4jQ6ptbv5
hvc1usXjd67YjdNudHSXmRRG6oxax/N6LeLJx2IdMk+s3ENt+GB58qvOMxDOO3V7MkciE9XoRDPH
IfontPRatR0+7njwdN9rwpKX7zYYgsm+STKotbYjD6mPbXb8rF6wXAMhBZf+9rYU594hMihyauQu
F3NY/NW133zMTa63j4t9tP54TLd79Cb1Mvn4IMSq0WIOJjFz5R+SQ+95vJPluMI6m6SLa0SnOb16
Z9s/vm3dxwfs7MGjf9jpi9TiOMO8a3eLBEYfspejIa2o2jPPLU8k8GTHoty0nI/JeQXYPJ0axdgn
TavcoMK92MraKMmQ2gLvbvPEMDFS3Ab/FFxcV/VQSDetPbF+LFHDx93juaCcO3ALjUdHN4T/BRJ/
jUp38ADCuPsXm+d4som4S4MsT63hlvVzGwml7SJ2G/8XUJ8OOvB6vTmIxWbjrmmpDsYVlhAtPzAq
/s7RhfdpGGdDLTM5rGgN3Ub7Nn1O0D4+d+iXQeXtmSOM/tidy8wm4k7XtMNrCV3ARPD2iLxpsFrd
yhx+9pOXTvpL5uq3D8BSwfalGcklte02swWV5JoXq156XaXmQa5g65Uyz5t9j4E33qpxzpmyybn8
kojCRYSafvcpvZ43n5xbOzHfPM45/LH0sm2jNM6p25z9WKP7PLHmC3etzF2Y4j6co/xMNg4GmTry
iQYrjvVzhTM+SDlD7/O5hnaFc0S54vHNtX1lLVZ2Zw2lE7Q7Y2v1L/bO+zyk67gAbPn/Izqyabum
jbXBQKcErf+AlBleMto9UvzD0fUvadbfNnSb0xthyTmXxWut0C8Z/UAbmW5JR3StcaTwzIUJghDV
xQUW2KL3p7BKTyPFY8/rGedgoswELv1JNyIhQdsKovJoqc89Hkrx4n52uZ2Ym7Ea1pBwXGcbwXoj
JXJSIASfzxYcEOEAItsC18pK02qUSKSzsPliFZJkvp8/bM57VO45oqj/fgevbmmB0ecPkzbpOjwn
j7bdaWRADzn5gUzmieNkcwxAYXIm6axqm2iARggmC9DaIlhRODUdTnYNJMrfvTZ5JpRG2iNJ2lkg
trG32Ngakg/E0wRTpJv41oZQYy0bjyR+OmSRsZHNVDFEZ9wMZ3SGUigGekhh2PSe3cR51OwPJGoc
VO1ptoTfUzzpno7kMbcpuM5OdZzjm6nEv3rmU/LzvlFMB30jAcxdajAakWLCHJaOKSD37SeCPlQd
U0JeN6iV7fx/Z4UjgcwTnct6YrQBPUGyWMwDF11TJHD6/X29Jq/VSAo10tF3MsosvxYRdesHGzxx
PMieTGqMfp7148M0PZkVvUraLpqn5FYS4AApz9ZYHx0bJf4JFo4+WLpoc/wHwvGVdba8AzJDPJ0m
swxfOrFOejfIxqmj2fHT6ic+jY490L4GLhfTFl9rXiVuEsJHwphnVxXMXJL+I8xep67wy7N5+kzC
3UgE46anWmKa0S3LqVji/gVZfgSoPPf8Fvb+AaojKcp3Q2vTS51FMk4ttd+wzufjCvorAnoetPCE
pXPfqLnCGDSowq7vZQPC7OPxvMqI31kKOkNd5VUwttXCq1uXI5H++ffUY+GhyiXQ6EFiAqb8Yk6Q
HSYomHjqgmftvM/F4AL2fcGVpg29KKJjUActUXMVJecViiUIS81Fh8HX5/va8YyQAYkZmkfyoqG3
WDmTWYLZE27JiXd+DFDIkVleTGqE+SJaX33TuqJ/+JM6dzH+yzH56RzNlzGyrno7XLXKNCHteY28
Po4QHLL2HgRY+AeVJ8qwgLUCLRFQkr5/lNMl2pFo5kVOpGQW9yYM5QyaUkpUqiNP2lnmodyGpH/4
1bmX5bCU12ECF9rz7kufnlYYSWfhJKmKS0b7Vf237KN2VVjoznCeebQZ04mMkRwGU5ShD6ViwAHL
JACl/SbrsHxn6R0iXjJ2OkEzksTgSiQ1Zhcr1DbXtD0QTPIJ7sISdTWPx/sy3bE1ksXAipLJmSqc
4AOc7WProMyFh7khWEWBMTmUgDjfinPr/vDeixALYCn022h9/BnCcVvsUQhB6wA2znPxmfNSs568
qqnBrOkhrbXWFQkdcY4FN5x7N13KGh0gAyQ6FGormjlvl+kKaw8+ZV/NSIiFfRvs0Pnk+lA8pRhU
ubaBIEQ65N2mp1PbfJs93P9KPL+Q9eKHRKZKQYS7zRwkuS7kF1p8DbJBqnfnyY/3xXFsgvXnwSOb
G3JAFVqntrjJibbnZlA4LiE7lNJGXS819NDQZUf2H3QUwUG3srM7cx5NniAGJArNrHW9hKA1Ntgu
Ig6bDu/XGWAoY1mSDZqw9jXwmdaL+x+Ch6S3TRgjxzmVzDKvJfx8a3VL+0oXnv8altXC8nkuOr0U
f7oWGiIpxaQLrhnMjlR0SFUxYjjjo7WtwsYuB97GxckMnfwlgvkSwUyTCiOHCFf0pYeUSFx44SnB
fI16wLxvFsBrQcvzet2+xbYMwoaXnuRzbGJDNxTyRZwvNO0ofSnFoLVhJN1Z7iFSekuxRnj14Lwu
Lc6DOh17KFgKBTZZEOeycybiYJzES9lSvy8jvbWGP4Z+mYZg/glzgHiGOP7DJACM5DHug9jJWUNH
HR+HXykGd+QlcJNzbjwRjL3J50tUXcwL/VTgE0Ab2RazEgtkG5Fvw8Oa8KoR094Y9vvIpmyCbJnl
IlPrXikGSg/aWhmJajJ4lE6EemVvJ9uI/ODX8oAZjcjN13Ls73gNbJOmORLPGH+vBfmlPUH8NtzB
RfkMOQ/5dBJmJICx/dlJMy5iQJlJyWm1PllbN7bbpwXZC+/oBLzODxi+Sp94KZjpLOZILGP/OGw9
7Aft+ni1B5I9RXP02dYNvFqOfpP2MpKjfY/scvM6EzIDu/Oen3V8NcPut9ULxyYnH/KRDCbooS2G
jV5BF98OwFiE9heUvdXXd44Y+iX+gNqRGGoqI1DHftbzSaF7B6t9hGUt+1sPI0pWh56nEL1E9yTR
Qx1JQrmqS/UMCsUXcJI1tUXc5COch+qCF1rdSkV/FyWxvVmSapwqbYD5+WgK1T4SCXzXSjQ/h8ie
FyeCzS2U5fvkCpt3e6fHmM32VY6JTDt+vw9WYpu28qip617Ewdp2WhKCBr+c5PvDgbtuh2P1Etuz
VYKLJTEDrBv0y4uPylkG7PD0xY5jKZPexUghBjS6OO1mCVjBHuPUDfOQ1JeUxKDxvSwUgYjiMrJl
zQ+a49NseGhktzMWnD/gvqn+yWshN6chj+lXXQtW+VpHmxT8I72OHGHg6CUvbp2ufo4UZtBkQMHw
LJo4VyVaGEJOxMRq59Kv83MrW4JCoopc50vp/eoPjno6arw4b9JDGYlnQMbs9EDrFBAqZ59RQqKH
Zch7yqcjyZEIBmNC7InW6xg2irli0DwlPp5ygiU2+vKH7Bxs7lAWTyUGbBI1DwU9pV/Q7n5gxzBN
j3f21TkTz+IAm8STxcDNJcTSHCOCrGeb7nkoHOx+sYvN+q0dLONAisVqVTqtq23VM8gLEpuXeODI
ZzuzorMGku0a1pPbzc+Ng2fo/nXgKcj2ZLVZVXZmQh+h4zFYLiIH+O1KCxTuaIrDLjzfW2quZ9nc
VAe1vDvwyjZnXUF2HRX0Ytjr8n1xJY/tR0jc0gsUC9Tanvp4X9PpwOPLTNnWLCOJ0WF0vckrSOec
sBcjWWlujjQZR9L9h11iazhlpGJvK8U46pf1FlbQrkrvV0pox+3mR4EF2DbHu53OG42UY1CmKLSi
VCJc88J5Vj6bZZmSJXeW677DJ92yx6O3NzWjulUGOHyYgJ/9UqzrMrtgL/T90+M8EDc8HQm5Xoyh
jOntdvef9395usVhdEgMcJRtl1YlXWdwtlvd7iMr2evK/Bw4l4qUz+YaTVGtV/B48LiGx2CIUc2K
/NLg2E4nOHlkDrhC7xcSe7yhGc6NYus5rXy+XhP6fZIf8WH44d0/Pg4UseUbOdciWejxYdbB3NXd
jAO1HONie6sMPakihZ4S+v4SFPZfQcp2XwGOZd3CjZFlqf1MDMsCCgQLTH/Uy/u/zonGQID63TMV
L+2l1zt6O47rbkm7sZtVHrl1aoFQEq2mu4NlOa+b/bxUeYAzGbF/GTbbYYU1RJKpNhRwlkdjh0ip
7Ox33izsdMg+kkLNb3R+SnnB+FcGBcGyLLpvlOBgDlJllE+w78bidhDS87rzPtxerpE4UIdEXZTQ
80ztc0MsieAckS1GYZLrZvMOkEEGcRZiDmsGZGjP5HgsskPpxc9DcDjxYj4eULNtVslMa84thbez
W68DJDvOcz4Rxf2oD9u9v38pSSyCUKbbUnosWnqp1tWFWDu+GM6VZYcd82stGa2EWKxbrjXLeEis
C+p3mOfqbZycLz9w+1t58RDLXSskspBmCkTqHjLGDsE0g2eF7juvbYv3VrA9U6YqxGJNr1Sn2gXW
6G4O7+o7Cmq0Tvg/xkRs25TaycJQNbC+BAWt6PmCrXwX+4JVYj043s7EaJaO4N5Hq5sPcud23QhU
R7criZIiDFLIlFuQh+xT8qsBVROohzivBgd02WJM0cqSMouxVMlsSBSQmgfqf4mv0EWCTS2GqbBT
PlV0ueSSiaUpYAuxc3e2T9avFva+LQ+Ra3P5F6fLFiD1/K84BuVbvTBabHinhQQ6UbhL/EdjofyK
sKrQtL1lTLyDt+M8jX/5WF9CGe+uLQXRzOhSkmHruwt3Zg17LLP/5CI8Db7/NIovOQzC1312kS8z
epY+yDm3i8BGyzhlpDpjWxt49LgCp7M5XwKpzzGywgZUluUpgMAz2iHp/BsGNCmBJvWU8a7gWcE4
vc0x/WlH5ksoA/YCZpJa2YBJPvsQ6a67Drs2H4KDZAug07d2lc/bHPoX1P8SybiAlVA1p07ABwTB
TE2MhxWlugPJF0ez6Sfztxg2WjyBUW8408DjOV2te2twkS8q1n1E1wxzx0E5xnLTefTtzHomq1I8
o8vBXPctf1R+JAkJ3B9F63D04l06NlQME6HJFbqiCnNDoa+6LkbPvQVZotfg8LRpFzI8A157z7Qz
/XWWVP2RerNSDBSjgJVkuh1g/fQp4mjFQy42TNQDrJ7WLxRKsGtVIkdljsruc2fMNRfpdJvzyvBs
g8GQwkzCDsU3ALGPUb/o5b7p3d76O9DBxoaXQA7zRL1BlH2UltiijSWjPynl1hUTJ5HVYLx8lS3Q
25OCfstO55j7vP8ncM+TAZOyUcoouULDcpVtfuY2MKRerV5WeA48XlvtZIiv6wa2XBpYdMo6+xXW
rEplGaM/tAZ/GTYpuKA0QQb4vkqTDtZICvPN0munZJ0EjsxZY6WqUxWOiiVg8SIu/azhmONko7qq
yTrddoQtayxLP5gIqpPW02l5Gxh1+VlYoC8D/pubD81+QHty6LZ+6Gqb9xCEp4bD+XxT920snnl7
crUyUOeCeOxQLdCZdfq4f5aT1aSxAMY8xCDqQTaOCqC/dn+6H9qi8WhDL0qbOYzx/Xnm3hc4mVEf
C2TeGVHPcq3LUA8ET5GvOKUXPXj+830hUxYylsE8LNdro5hCBBnHo2tfwU8VV5yoeTJ9MRLBUukn
zbmLZfph/HV5iF+qX+jPCGvrnbsUeepdHguiQdoIcS+teDEiSteAMYVgGdgPaBBKyYr6pJ7mcA6O
mhOLV2Nh1DMZCTOu7VWOrhBWOxjXdnivx2SgosuqCuJ/EfVtNlsihq0I2mmBtjnomMgWG2KAeO0M
XXazkmD0gqPPlCGM5TH6XCS0cXcR5MkRiV9Sctrl4EW9b2yTV2gshHkTQ/HcXS8ShJzdow9vrXXe
8tfIkV5rk0SLRkXSv4Nun14gWPG84hJD3F4R9quN/wD6yI2+Whc2kabOBoBEgvzK+mc1JwgDxTkZ
HM8TOS1K3G/IwG/dzVQUNqAuhDlrG9zu2iNN3vXQkoN+ky6+rkioLYuaLksGE7LLkjgbqo5+Pyh2
FP8BwXhD+hceZtzC/z9OcSSLuWg9BgyyoIasZ18n7lv5oHvx9opanH0GXZt9CBw0AR4szQVPIB41
bh55+mBHfwBjrEmCCbpOxB9gH98C8CAiwvDgDes8n2fqko8PlbFXLcwKOSshxwf3S/kSHu7fh8k7
N1KDscYimV2D6xk/nyJOEhat7XhnLsfzVC5nrANjhO2pKECmIeKs0O31tiDR/GIp9uolxzSt1RJx
0XEcxcnUx1giPdXRJRvCoqiCAhJpOuLoujOndsnhwJ2B4mnGPMjXSOkkbIihFE+Y9zYhxVoq+/uf
aPL1GivDPMKK3l/FFHlr6tVgZBML6RUivXCAcdL1HEthnuGuFIcQDQSQUqI7eYA5ZFbuz52npRe6
PKigt+OP6wsfDU1ThoExIUaYVuSYs1JlCGvoEg1HROHTAyByTo4a1h0xbBLRDMxYEUQFYmg/0/Fq
6xuFoLsctbl/dXxfGrGJxPqaqoEx6FQjd53bqIWfrQeLnOBSv1//H33502g7EsgAUHiSEkkNJTre
hRGy40/ZVuwUnaefPNUm29b1kSQGgrJUiM0kwSniKiHbcHqowWowoIXEfxBQuQa+RgfBh9x3zeFd
ZI6hsHnFwihrI6g0UOzbwcMwXx2W3qe6MCze56PvxT1LYSAKDPRmMlwgx++WpouRgJdhJ1o7FS2L
921y2gEZnSYDTVEkJXVl4jSfE+Tp0WDnXjHPaFrz+XyDu/a58wzrvkiuqTAoVWpNca0SmIp9ttVb
Y9/VlW1pkT9L9pJ3kpOQONKPQSv5JIXGqcFFsC+Ux0DeFMeZCpTnNnjzLjeDIcqgVXlsAOMFJB0u
i9km9etfm88OucuKuyWH99kUxrm5zMQyzq44w+pNfsHclyKTxiFPzryEg9+ACsMzlPkOiXZATcXN
EE8+01+HyvZ+l9dYicQzpD/XDlaKhxt33c7ljGDn1LB7FV52z7zO4+lXZySSwZcAlKC5gPXBtHUM
oLl/BWp+Yg3EM/dDcu64wuBLmmFWtKpVHK1D6V3Lhswc5cV7v38LpkKzEYopyneXAC2RsyLocO8q
eR418xnmKRfCi9ms74uZ9NfQr42FY9jkqArM9YZjbBiDZKDzeD5sPP5o6PRhff0+c5eTRpC0i4bf
rxwb/NF0WUbr9jbmUO/rMe3gjhRh7nEEEopLYEIQmtwtO9mHy3A9CJbWkvN6h8r/Rn28ctr2/wJU
X8oxV1q/nNNYlCFTBfk2ERwsckYR+pdBlqeKvL9zWQUmbUKTYcaCiHMzmMNUsMj5ElDLO8Mz/Zlv
sycVcxUNUrHNU2mFoLHmj1xSHf54aTTTMNDRj9zbjSBt5JpKGEtozAD7RUGmAP7vGVG9k2hJi+sZ
C3J6krjeLrUk4V+9ASOxzHU+nYeLGUnxAE8Vd0yMrZcny2t9T+YCs0rv6z0NmfssN9jFI8UQZWtv
BZHd3MbyEXePIYmXDxRYH5yX194VrYA8LZdLdJweaWgDFwbVr/d3cLlZm1fEUjsADeftnbav0SEw
GBAi4Z8YBf6yteypQLQNFiiCLkNccO4O/Z17J8B4E60AmjWBfmOoti7WkkzChVVan/JD4WsOR9jk
OzhSikGcTrlolZRCKXieR2w9QjJhI+IAU4uXnp4kRcTKtt+2y9yXYDhdDK2nosCCY8yPMnZShIkT
rDzK7ON5FshtG6J1GPTHqD/1C7FYCuMdrY94nJufmoTa0V/DIpR+CtVUwNLco/02+HLrmtbt+T89
KSHhTizdXM17H5UBp2amN6IkQxyt0g72yV3sF6etkVvIikWx7QEUA8uQvBKsFDDjw5JunNo98zzi
SVfgS2s2lyl08klMItgWPkHnvNXYEBas5Dmm61HfpHu83v9dGDUSSZ3nEWQNdWz0aQ/Ng4S41VKI
yQw+yNyJsK3DU19bbjcB58vqDFiFwQnjNjMI9JU5nA8xQ81lKfgRNlCBr+Kdl02aTheMFGQQS4mx
KXS4UHlok48P/dbzQObJQR8O8OsM+CRldC1UHUJQQM1AIYoyLTf/zIFenQEepOqluG1CuqbYd01X
FSwHDxl4X3mcGDwo1RnUaWd4O2c1tHmGP4qdKlcSgoefDr1zju2WZr5z79jd2FmnX9DdG9DOgc6K
VzrmkoA6yNiKGwHU3fXic4dSTmBpDtcz5eC4ziCMGrS1MDvjOBMs67Cjnbync5cYP7HyGfnfYFxn
4CVWtBAXm8o6E/+4lnJLeC9RYscKU6La/y4m/DJ5Nllb5nmj5wl9pN/qefIUrkHAeAB9U0dmK162
Z9rN+v1sGAx+RPkpK7sCkLUGZrk/c0S8uQ+O0+jg+f/SQx5pxoAHZnL7ZAZ2HdrEeNoOCKlxgrzB
MZ79GwxkXK+mZBQhhWE72V111EXQIGkjX8DbPsGVxOBG20mG1J5h/xixuqUZwX+0QrHA5+I8PZk7
N81g0ENPwkSOldOAghJ6Z0BNRUm44bfwemZ4eGsw4CHlZTqLZdi6f6zXF5J7JQEfkcSdZ57suhg5
LKyDHyhFnmcXnF0/PxUEzljkzBzdtIJV3pCyt8sz0Ui9grf07p+ijXmx7t/qWzPfvSNlEGSmm0UQ
9zATJHswIqpZso9NyqkdOaBRWwSVFYDs2O3QGCpFTmgZHl7UEL4EjXf4TElcW2JAphWlLNEq3Pp+
6bqVZfZYFQ9u5dkCFRJsVbyv/HRK+esmshuMk0EcClmAPSFBucbCqAUYntf7F4Ngd5m5eOdIo0bD
HrWhYA2GJhvYw30LaEdeStVK6mXQU7iDsl2sZQwKzr1om1vv8fodYQ5H2tRdGUtjTHhAEq+4mJCG
qRqS25H10sM74UaoU3nJsRjG4x7S4oKulOzmNMxIAj5Ir//JqzFNmsVYCmOl+SmP8k69+T9o8I/A
4QZyelSzuAXyyQbssSTGAPsqFpNLAH3OKA82A1a+Ya7doo2OiB8+EbOYWDfK+1ZTEdJI6O2PGllG
quZBf1LptzraFwH6rU6UJxEB0jvPCHmimKdONYYcFCsQRZO7R9tE+qIj9VHJIO35PT3+b1bIThzo
IrIXZ/rhgvnpIA9Ey1DXpdWGmMffMdkdNT5E5sE7gwU9NGpo1s8rjJD5LiaLDWy+QK9jSFTTrtBF
bwk+Fa8vdLQYB7ekL5dfZtIfHP8hzHuYnKTLqaE3z17bTUMgHWvK8Z9P5AyQgH1/5jigk00whmKY
iO5UDd10zO04ZTM1mpU1nGpMUMNa/8u0xPmW9O/+E7++xDBXIzSbdmZccuAXZrswcA+6vCdazuF5
Yxw57G1QxEFsDHoFEYeEuxDriiKQHRIc3H2FJh/f0bndPuTo2uknNASEMhTCu+tSpqWrdwUPPLJ5
9M1BWsDn5Xgn5zjHIilqj0SWKvZYGSlEorEZVDZva9nNluq6XQioxEV4V+37Ok52xY4FMrdCvlxm
RtdRHdNtBRplb9fPOSJ434v+/yOdul4Z0rYtodNxWCUVMXcxvCXaN2q/87YIidOP6G8jZMdwUkVL
BOECW38+ArJsDR0BoDfywLzA0Ypa8x1rv02uj7RSDSHUpKii8aMtWNuTVVTk7CmP+vLzoL/SvbD/
j82wPO2Y13SmShp4nCB02D5jnwNNMcd26Ser5BG8KrzWx0nOqLFxMMARNkWUpyK1xqN7OcSBDTcP
K7tQE355//zkEvdPuyRf344BEKEOUYFWII7ykRxt+JqebnWPXACZ9EkMWQIjugl/S2AMsq+zq3ZW
DKSSwV7W7VRHXVqx5KZzbvw9qdFIEhOQtFKihAaUwgGqLzEGqDA8NVuAp4ADVVPFLhUdsKKCRS+i
gVWV3++YdMryJmgUXGNl/lj+NPfd67lC25Af/rxv91N1xG+SGAfhetZms9xQIck/bt2fj83L3nQ+
fhFE+iCxT62OqFzPeOKuYeZNFETD1GhxhflggXAqqiI0h0cNuZrnGSmsqrMMkOk6lf10KNfl/J9Z
znceeE35e6iBgRxA0mVFQCPh94ON+j4TE6UQAMhusHyk663Ja29vfmALCJfb7zbRxIDKN2kM/Idl
fk77ayvcUrQFVpLhhv8w3Zr8DEns7sFjk952Dr7+OG8MFyN/pQX+Fc9HqHX/M0+FPpoExSWwUIi6
djODEbxFF7Vs8+4koHrmryWnUlAIh1ctQKL3aS7oIiaORAomjO7fJDIfuRH66HrF6o7H9AGFYV0H
3yrSweh56l928Kuf+YmWCV/3m0TmdvaXWRwOQSzQUuRatoNHynyGdAt3ufH/sfYdy3EzSbdPhAh4
sy24trRNiuQGIYoSvPd4+nuK888nsITpitHcFReM6ERmZaWrzJNbkcQXStSur6RZZPkCkN8UWjSg
Pnu7LI788W1n9zvr8gE/KFOAQRvdojwvpW44DF2WZAuvw4B4ggp/JdyUsoI0L4NCaWTyBijxcgKc
jotV9waBh0xs+jqKqgwmBWrffDXRFfCefbN8O5ns8bjDshtAYtvRc/Vg57ePzsArG261vH/5QuYQ
higfG6zEwhf2BzxMYFXFGfq2NH7nAisQorGJbZ5ylWh016b5DkTGgdf3vmU+v3wEcz51qqZ5JEJM
gLPWCIZ38SbhmSThhltU3n8o+eo8GAeeJKFVNlYBbpF1D4/ya35xn37V77z0fuul6wtHjOselwWh
XQSO+oPj7KwOwON4rQ3uz0eNKCTCYGPlpWcLUwWIaH2scD5jTwkUQng20p3NfTXeSnq+fA/j2+UU
nlgf6DE7zrv6urzrDnBYgHbZkQEjj7RmdAwsTgFnK+dbU2WbXoQ2kNtMolSP5/kmvpdrwAJGzp26
98PThDIBNnNF7kywOALte+3xI3TmY//OM22bhub3qbPdL4kRRpNl4jNmPCKiCuI3u8CbsGXVwuo1
jhmlAfsVDWMR98awzCw9q0X4Z1z3IHGGhx0KE9xBt22btmKKyRzkPlIbof8k5KEsnilEClEWn2wB
4xwY6LDBXFhwd419Cusag4xJSwHGJJZDBQZLMrvpobSXXUjeb72oIhpab26yjJQOgtTKfzxMvn0D
zCa7jwGHRS0sTerxZG/a6be/ebz6om2MKavacrEiHXcO9vQFr1eY8cJuPb7f4hiRT6O/8iZGkoZA
mYDkg/tZqkgehMQMfuVOmHhR+X0MSLg4QkKwTsM6zOobR8E2YtovXDImrKwsdRADyB/FKNEWYk/9
UGN0iS6lx7s3HO+lMkYMA4dZIRn0qB26ONQNMa1/oulcv4t8nsmk3/2HXimKLlqmJGsG2/gk9ELf
jgakms2eRbLxRg++i0fDcP9Gfis6jPyMSQogPdB59pwgIaiSiOgdpnrJIbRpCVaEGOmNyjRaUdtQ
6VEHnx567zWCN7hOZqu7FuHhb7kxlh0Vw04LApDp7c7x5hvlGADc8UR+7OFZCrLrzp+Vi+zMLZZs
auJvyuyobaKa4TD0oDxhLdq3n4EXfiRkmewMBoi7hm3z0q2IMYlArwMLQ7KouZPd1o7htwKYGSxP
euS+5m/kp2uJfkYrq/udVUOE9SrgSyHno4RGds19bXxeAYMnPcZ+a0agaWoFKsItoqtXTEOj3wXt
F/Z1/dgqaX3hhrXXVgMEWKrvumE78s/AAZ62WmFKud8Lzu6DtrrEt/f3HKqbLnd1XIwtNuWizsaY
ynCws1vz1HvyS3fjVE+/BOcj8rnrq7eeIL6wyYSQuZlLTWWAIEAJJKc99z15/NW/w1Zx145Lm3Zx
xRxjQtq2EM1co7SwlOqtJt4+JBmw3h659cEtAMYvbDFGRFwSDCHkIFU5nUe3nMa1jcFii+h26goP
eXxc7Ob+1/K0eyz8XwZtHeJ4AUrhil3+1K/VbcCWociyqP7QPLS09R/PvA60rSR/zeTn/1ckTKBw
5HUHEr39uQEY2bawYLT91w74mfYHD+pmO3RC3clEZi1KkslciTzVhHbErMpFPzQVGc/lz/ScP/2I
docudR77W+S8R/qgyZHkVkusLq/oMpdiMvpEqjrQjU7Hl+aCgpRyQCHDfkQTIecCbpRsvpBiroMY
Tk3cCiCVkuwi3eC5//GDc8U3LfKKG+YWpEHYVKYJEpVzvh2+GS5G5R53mc+rF26nqCtCzB0wazHT
enVGZNDsUJjMSfoLr0KY26M9hLLbmER6aNzeSS+uW2EG3RPuR6T55InX07x1FRRJF7E+DQ9IKM3g
qqz0NDYiMdD0hRajqtRWauLwgqDNuo8iy8jGJPxRWSj9Nk3DVuxMetu8h2BwAzT1Nr79635EEwpG
gDlnuBV0rckxolW0MpnnEuRS4ry9LeTWB/p0Rm6edtyOoc0UdE2LCVSEWYATbylryIHPL7cXD3DX
frBTgXCC4jk3/to8rd+iZJPPDIVfU8v+JUrdnnIEQ8i0L6E/uYBY/biPeLWUz9yONZUrDtk8M1OC
BbmBgfsdE+U9XQ6C5MbY1X4wjwfXx3jfT3IKyM2BUJQhXT/cOyjlfegPgEX7HgKdxOGc7pYRWH8P
DUFW+iqbjVBLVOJi7jbt0fcfIuD3/ni1Z7RC/rI72furIV59TZMJa4RZSbSshQyOLy8RisTk281B
3gU3nPCJxxpjwk1FyJs6Axnc/l7Caqt4uu/k76Fgi41vGafrkuTpLovYbyh6GKLDDjf/EhK6CM21
Envv+wQt4Ej1Cjv5CRtec3F6tiINRUZDiiTRYrDOSHPAWyT2hgRIVgQgK5MXgM5h2rGcyFTbeJrh
KcxWTLomx0g1H+Cd2hbkEEQNpymxk519H2CMbX9dnttX8zdbjCMMjLIcWqqYxsMjGhQxMXr99zc9
7ZoRxv3JQRYDcEsAI84k29Gj5OsvB/Ude+934S13uGszxl6TY1xh2Ml6YlJTg6W4meNU6m72Qtud
vdd6f+jedtzx8S2kRVyz3xJkDHeejCZGJMAgHqoLB+t/sIOIQkb6d3R3gE1fx0diuj3RXZ5st9Kj
NWnGjs9yGspmFkmX59mHO8byxnQkOk/1OSrCtqk3pdkqZQWRdo+jA3AKNBhwTMhm5rxixKCMrsxj
3Y7VvGDNCwIYClUJgHObDlM+mCeAR2A33/dHrGr+4J7d1pv/+uzY7nRliOepNEMI0OldASeHqp3P
C9u3Ho+/UGFMR7HIWjMU0JBn5y1LCPY0h3cieRIJeidCh27H4oW39Bf/dH//6CT7TDiZU6U0FuTZ
N0QiwX7Jaa8GXhDw5vqLc3ibTwYK9mbgXUVFZw0L1ZMsjV5PWi5d+tl2xCeJvlfdlHe26fHg+7a6
TfU1KcaYDF0nD7qVSdSlOWK4jzE06fa3h1lyua1mmxZ4xRZjSUw567A/o4BuvDip2+wU2wFuGSc5
2Iz6VkQY46GP0yi3PYg4Zk3EH/ruMf/GMcDUU/yhCysSjJEY1GrJ0gbHM0IXdqF7aUltm3vjTbIP
nc6FftnW9t/0WHNRV6LcjCbOCO9pylHaVXdVbld15QqWE+XHaXGHkTSelToA1pcrTG4qiVv2d9fZ
/gzPr7DNmpSiwM4MBUXTy7F1MepeDbAqdGK6D8lz4GPGgRTvDw94THYSTwO8lH6JXzBDtj+49V4v
Sb9HlM/tydk02CvZMGGgnhdVr82JdKlMko67ZbFRaprJLz3nuHXeTTEYm2PVGq6KgFMoZCeyMFa6
i+53h6dDXREu9h7VoGuiZmIVLeuNPJ4haloXOZ/3CcDOBuKfTq+HAxelcauHb20D2MGYWFhylHJB
7TzFBLsuE1t9Cb7xIOQ2KxOKZiioTQDbQmfXnet92Cl9UuLa2OGN4tR+sFceit30oNKluw2SWryX
4f1E+UiJ/nRdebf94Yo4c2fjZNADtaglRDGANz7f6vYtot2HDrWtxp1s+jq/c9SHv3Ibv8myIBtV
JtUdtmFJF63aFbsbewpt9Yi2Crpc5K8egFcC/nyxXPn8KZA6JZAgYDSynAevJFi/ZQ0O6v9HLvjZ
pobqKopMwMdD0w4jT00B+EQwN9RveLKr20h4H34QrBM7PP4CUOr109t2iL+psWKM5aDq87mVUFyi
j3LhYXqnI6pp5aCPgENr04GsaDGRk5Vb1aIp4Ox8TkJHH11VRhNt7T11b48p1sL4PI+1XRdZUWRs
WNIEhbY04E4hg1fI9ukAeFt3cmULjzfOx/J4nUPO0SmMIUuaKigXZZQu3ugXO9V7FDnbtbnHxZiv
OE8XIRtBoRGc+a4DvmyKDTr7I29qcNsmryTH5FpFlKhKX0ByDsp0sYtHYoxBolueD46+GbKvKDFx
UtcCu0BrJwnFpBeHZqoXiVzqp9Lemyf/u22nt7vHzH1E9Mnrs9m2myvSbNjUa2Mqjx2YPL6d37zL
XBNsUiR2touISHv173c8s8W7A0wQtaR5FagduIVcNckWaxI/FUc6/f84d+QxOfTv5ft1rdx8eAAq
xL8tCrtdPpKMSKks0BR9ZOhoTxvd+Gw1tuDbbXXIbH4RbTMe/U2RLaL1ylgYkQY1fQZ4T2SjX37x
6337bvLSys8r9Yc/X1FibErS/FueWglUCrxweNQ6Pw+v6Eo6F571oD38fLhgq2T/NO2ECA1C5V4f
8XrFy2+pml77EMbUyGWnNpNEdQmoDs1t5hWA9Hv5PFQKcYpeDs6pcu4Ni19ihE1TZgluaIfOfe+t
21ukRdn+OCLS8A76O17pOBQ3M7WVrBnjkzV9bClTT2+qdIsF1/NnC5p6WRpulq3wxMnYH7mNLNFc
QKt2G48uhXgpTrNtApu5JBiik3yAuL1OrvvNVwEphNkaLMTF04/lOEeeoHnKzBgoTVZ1PQpxfYoT
1bH31tZvG1xYbsZIebqmQow5ktACnwcWeAaQveoDNhGoa8m3Cj6ycO3/VV8ZQ9QFklQoBoglmX0+
eu+1ZleVb9446EpN7PhvELb1lRFSmbCmpNiNugh1PSI6RF4XE8uGh9wFqDZd19PPcPeKHNkNmVU7
q1oZU4/y7JSH6LZNMPW1398WTm0LGul8G0HiMbOjMxA3s/MHtyv2c8PGtS9grFKYB4mu9zPctHc+
YuvL+ba132OSHvYUFN7NdoeKyN7r0yN36owTgmiMGQrzySyGEGbo7KAft/3Gc2BbMCvrc/z8/yoU
DgYJq1ulAec4eGf0qile5ZVPo+VaLjqnkLU9ju+FbQ/+AS2g/o/Bvnu4y/0eHalPETB8gNDhL754
ezO42Hie2bvnafQnTkK9WVnFGladZkNo5Ge7guK2M4R6FqmlEnYYYM72k9OmjhZ7QkbGvfV8aLBu
/XjPqy9tvkmvCTNXeBoiq5PCT8LivUaKmGDg4+UszgBfOPSvYn3GaD2vJLkZFa6pMne5DjNLqgE2
dEFl8OX2nD+koS3l6KZTOVdrMyxcU2JucR53OpCSKCULfe6qXXT2AFkeFFc6G6/X7/FmH+iKGNsp
BFztXi1TEDtiBCmsvfQtutUveeT0e7s04HNqd4eVYLlz494o9qFwd7jYukF4fo8+0LK3ef0dzG0W
IyTeZUOZbiJHeMhmYlcHimJ0nd/NTHpNh7m7UljUU24t4BdjZLe3tf2ArVe+YbvkAN9G57MTm/d0
vGUv1jSZlKXvyiGqF/A29fa7l+AxAA3bBy5GOk9FPxtxVmajVtP/U9Fj96j4r4AcvDdtnqemAci1
g2KChjxZQh2HBQFat+dzillsdOxGFm1r/eC/WdLjuEaNiQuSoaz1KAC1oCGYrj8cBv97dbjnaN9W
mLc+IMaiWPHQFV0oSRc53QsPeI9eIjsQeBPfWwNC+poMY0K03pKHwqS694zWpFu0Ju0fyN03F9BK
QBQ68gGpeWfFWJJlkpI2yehZHTvH0QD88IT+6tvaizT033KrKlux64o/tgljGrMME+AgBxQlyyuO
GJHAvhk0R1y/w5tPiLqOqSddU2VJY2MPadEiSQGC4aVcdgYt4yb28j5GztMBT/gJYg9uBWcrUl5T
ZKxTJ5VCVEoKosZjgyZiAQ0LSCZRCbu/FzgP2pu6uGKONVBVtPT9SJUEUlQLW4MQn68LcNMerUgw
9qjRBwHbBmTpIvSkPmvfgLjT2zEW3v6VJ1sRovq5MkjFImZJPICX0Xayu9JuGkLnaI9cVLatqH59
PoxR6sLIGIIY53McAoIo+3CD7c7p7f0jRQ/ivgRt6vmKLcYoCYrQJZOgwlcZP6pXCQshcslJRQfF
Ey5uIk/zGNMURUOnGp/qcPTebhdSQx3wggx4A272wGOLMU+1WFoAOIAQKwcoRYtT+saTcICZ4D0Q
0tvyh1FfyY8xSyIAokuz02jF8DxcpIeD7DxRz3tdyzcrTyul0JmesLKKGzMuQAYFZdV/Ob+93e4x
hoFVpycXL5JP9jHyr5PkWSYWAXJIhWIQU2gGECDPDVJZ2Y0aL7k5VglBMvQ/ClJnbMVoNr1iiSD3
/CIQdY/uAnRsXGeJY47YNpfIqKdOSkAiSsj4U0TXhD3IPI3Y9ox4MTboTLWhWYxFCmcskkmB+IuM
KvDhG/fe/uddbPtwjABfsrGQlF8/24w4VzQZ44QNjmoXhTpuMca/3obTfCMA4p8X+30GXX8q+2/W
GNM0dZMc1S0lg9FNwPotpPKwXBu1qsDmNddQY3CNFmOY8mYczBzZwwVg/NJDQA7cpG9bHX5zw5ij
WG40KaoNavqQm7yca/c8RQD1Vc7qS35b+b92/Chm27j/psnYJew4aoBfD65QbnxpZNJFxHCz72FF
HlGv5vjGbXv7mxhjmxa506MuA4OU2DneX79Nm2Vi/R+l00XGJk39mCSpAl4M7x2t1A8P+2JHq+Ho
+yux383mkNsMn1fkmLilMtUxWDSQExBNvIxu9Zgdm2dguTgcQlsm3cDjKAVHVtG8yeiFOEZFNqMb
A2O8TvB6lzso7GNukUNly0OtqTCaMGGKIM17UMFTgoWivkpcxcU+PA43mz2FazqMEiRZPSpzDTqf
e2QANnLZox8W877fv2OROq8ZdLM5dUWOdVSpvACGPwc5YO84Xoh44uLdGqRHD8t5vkezgkFu6SgD
eWhf57tKI3fufGqwNBUjwbvifF9/A97RdVFvFlnW38RoTo6V0HXU0gOdnPMFE/YE62DRNASLDDDS
D+vEuXfqlu1aE2R8mTYZqYI3dhnRh+ynM1HfEB3kv/DCMLrnWxKfH0o78y77hwfA6U928owan2YD
oT230MjqSq5bkBsbb2c8lL4ti7D+MMY3VdokyE2JD3tu0AZi8fEGt+zbmgDjiOaiL/upoqL2zq2d
iUTx/4VsKL3yvNFm+WNNi/FGgzUVrUjvKZpWMTiICkjh7C8AvBVffyTfdFLuK4zbP9cBrwWNJ0X6
/1UqoHbjpA1UxxXsnLduMve6vm5WI9eMMQZIzrOonT9P6fjyFmH584PhnqCtCTbNc8sSW17QMCxL
trCNDugBjBSNThLnCSHLpekPwHOSvY4empmeTIMTxG5GlGtSjNwGse/mAiMxlyMwBt/eCgeoNq7l
5w4mlznmlccVI0JAD0eTVoCU6D+f39VL6nHs6marzpoZxn4vWoex8wwUqsfBxWQBBZTg6MG2i/h9
NIzptihAvxGChEPtBha27tGgw++B3UwuVqywXW3TUqlKYg1Unz1vPl+i25/kB+1wwszqr3m3S3ze
8fwHk/wPa2wH2wIMoElcenill7MHzEXYQv8OITId3ONVPDbfd9b8MeY4kM1BnyTwB2CMS3kfkvCQ
RWiuJ3gL9LFu0X6savILwOfCHe1m/uDo4mYtc02fsbp0yidZZNCffXQswCiiWRVZAM/3UnVgI+Y1
Gcb2GlpnBEsHdcHcS0vCc0ffSzg6+R+M7u+DY8xFZgJtIqnBC8og2JpN0h6gkgnJPafyO/vwC2N0
979ibAfg3IWt6G/NHGM7KsTqTV+CLtQFNt58HXbie/vOI8OTIWM35unfpvfomPcvFjn337ud2qEr
LcGpAXnYp90zHN62src1b4wpyaUpyuQYvGHpwRnL/koSfecxxpMfY0t0PUirijrLkmR3Kl5APgfX
eNqxHfj8ox0sXLPWNGlvKlBB6Lnm7d/TA6YGlhPCPcvG9Y4ebg52f1SP8hEzEhwpcjhk4Zv1QhNg
8WFSjp50DA+WXXuxdwTUIofOtvf/zSNjTfBULPfSAkke8ZI5dWQUaBOFg1oWIDTf8w6v4fx9jJuT
GCsdYYGcF2sSRasHdxQ1Db1Hn0CF2H2GcYwfd/7p1Y3cz2GMlpuocK4EO8YqVtqMp2kq12lxvD1a
C4G68Sjc0f5+IFZzX+N558hYmHRcZqNUIF+0ZmB/rLLDHvbWRpf/K93VEHro7MIO6uuHyvNHLNRz
JhsVqhtgErPBgIGEr7389AGZc3Ixks8T6SY1UxJNTVElZLS6ygSQVpILQUpZPC8eSkToNiC1803z
D+AQbbeEw92WSNf0/hBpZ6oZTYCAhHdA8bAlF7SGO7NCNPtG9A42BhUtNMLwajhbURimnw1ZU2hw
qUlf+ZSzKhpm7HSG0nr9m4EG9Yp37be0c02CuY1aUseS0krQTse5fR+9R45x3gyO1gRY571Yoaxl
IICaF00y0JaB/BnzTy5mTrDPiENvy4KuyTGqIZRD3QkxRGY2ZAjRa/6TQ2Czx3VNgVGGXosmjH+A
Al6N8XL3TnIaAQFE8LrScekwHhtwZEPQD6CDzP4FyJmRffGNe4Q+wC/gkKKfzEY+a5YYrx3Fc4Yy
1ydLDgxj5kk+UPNwlXgVtc3UbE2JcdV9U0fYK7tQ44RuQakFRLvaUcsfkQOQfR0+2v1WcLCmyDhu
0xjKBkUVHFdN1AsCOr5H41xTtmZTdlWUaiNI9LRBD7EjonFUrL+hR+L+1/P1s+LoN/uqUFS1khjx
BAHObhR7psRfCL1t7f6xOuxLQinkbZkHOCOtc8XmOU18YyKRYDexXUtAkzQyR3aq6XKdMY4hYh8X
yma2ipEKEWgdCWCpDjubt81hs5a30gXWb2QFppFxr2jF4+VFt1XAVMIUndz4coOtzFxt33zKWNNj
TIXap6k5UGPkvEgv4q+SNPtbdKrmvjraC8aLdodSIk91RO4fP7hXjXeMjP3Q2kVdxpkSd0bsbqKI
jTy7sRXKrflj7cZUz5ksQlMwOtE+tDZdq5bf3eywShZdzhzN5xlEnbEdwxzMchZRDXk5T4Bm9C6m
8+CTyX/64IQzm8WJNWOM0WirAltrFdwyoLsru/aH9vpxXds349EVBbZmsAxYmYDd0mDmDL+r7GKC
4eDHBzp5grYFdO75jyOWrR55L7scU88WDgptWhYpgRBj/57bDMkz7+zMrKQMaS32+PVnR/txjPao
V+M1criomp1lgLtDmYf7qvYfosF/7BU7zhZlgakJ4adPQV0MK00ABPseuq/AbPnu2u2e55k5Jpgd
oFUAPT4ZCY1omrv47pGHJ82zUuwQWyoZTYZGHarnJeKL1M13LTmTOCRKSNQBePF9iiCAd5u5cmQM
RpWmkwJICKqS2HK97CKHLu7+jmXDu3t07vyP15ld+CQOU64vFW4A4puzJzmXGvuGNWwK38NUffBM
FcdHszueAm3U6kT+vG+ad36LPsL79C69lHvYqv8PF4ExIJUuh3k9UXIOgsSX87Pov1heItlhSYIH
PIjF2Dp53aTwLh9bPDCaYAFE7Kc1RuXFu33w1YvvHg6fA3pcpDeOe2HLBbUZK3NhgMMRTTUv53OA
Z+bS3VmJe8/bf8EJDUwmR6nzrltU5fPsgrvyhPIA711n82V+ZY7Z8sBglmg5oGkQ0OKRLANR/RVv
W494LuD5ls1q6poUk6GkeV3NaoFrhp4uAJMhN0f5NsQS1DvzRMjpFXtSsK0Hu3roYiAelBDPuLDL
n9BNHIWyBEYBCOFlTrPzfdtFhxQyGNpZwUliPpGTr2QWbF1g0JJBS2eQ620UqlEax4boiWDE8s4n
307Fd8Rdj/O3x+y+osj83ImzTRCHtbCZCCXLDX0yDNBPSYEOHNUJYvILSQCHT17AYDKxCVBnYkFQ
qO3E23ruRui155WnuTrK2JRZFwxsWaI6ihRj2Sn+EzpHHK4T54Um7D4nCaXOWKpBp/Fe0DyCvPOS
4SU6cB72HVEdgsdV27V3qWDzihE8dbGYgscAzNElVUD6hfbheO97LEGDV5h2dLOsP90Hnq+TCTtT
TvYNBh9IexROH9lIeBUfxuIYkgQgMwvwXqKqytiOzBxnHmSTmIRRdlLLG3mxsd9H+J4Ibpnb80U1
yHXDzYRkfxBjz1VslsqUwuxUJeKDUlvE7OqzPLacoJbDE5ul5o1ZmmoJngKNlAtZRDJje09mhwlp
Shsjev8TV2yiWg9CkIsiuNL7jGTtuZLudYMTRTP5x6fkMLFtmhiS01WRdeo95lHGaMmzk5jsxO/t
m9WjYWL+eZ0RHhHmeLoWq3czBURyZcDS2wcpT21dTe3Z+osD0lVDsgBcZwBVlKmU1WCnGrIyO415
S/R0P5lEG36OknYwBM2rctnO8pxDc4s5XTM07GxAdyBqjF8rjFKjG9MyVNnJSNByFOwrM/TiIXFa
nbMwfUvJ14QYQ6zoozzKeZudsFzKTsVDGX+IusLhZpOIDjg+9IFhhRMbKFjaIhoaJSJHEYT1s5N9
KzxcV4cNGhKgBWWsrjEUNDkxJqpVzD4RWzE/GWriFfVhtvCisGic27NxLpIsqRIoiIAU+zSUqxaJ
ZoyzWbPU/FSMwr0+lY7ZmrahvSaTf50d9Wvpj14hEDIwtmUZqqqy3ZbBYPYF1hfmp66fKDu1UXEo
0JNdhQD/oiBjmFK1VBM7Fpj7YwZdk4yVlJ+k9j4dK9sMGzuLz7UVeq3Ggd3eOhz537So6L6q8zTr
6ZCIOJwis9wxcTtVdarxv1dlLPyAsEQLtCSFfsTqbEKAag1BpeSnVje6U6GUmSc0g3hS2yH0rp/O
Jj/wQlhIhuq/ygLaJYVYCPKQFadY9Lsud3prH6Nx/r8noiE2oZ5O0SxWaLGpmUpXJMUpjO+7GkBA
dN2apNh/QUU1VEhOlw2TxWpQw1yP4NiKkyO0u3cp3f/Fz2MExFJVSQSKDnPygzU2fVWWxamJXEk7
G4Wvln9x82GW/yHB3PzOSNQ5TcDBuLjq8lJkB7P/9Rdc6JKEVnXNlBSRsZIpoOLESgGJuFpsQYRl
UXVb1DgKvGVcNB04iAAklyydDVaTQkKAM4BKK+nOGCtEkO817dVI4r85cwv7o1CtkHXsB/p6UwAG
XhltKBWnuXQtlR7KUHy/LrEt66L9JvFZ1FhdRmNoazVL5eJkhQ+a+tQqmr/EOhExASoIlXud2Jbg
qNQsE3GhZLFWOTPMBsUZqzhNcbFP1MTGfZTKwomWgXPxt8zymhJjY3pJqJaw14uTRF5Hzn3ncUH/
vxJZrOeLGlVGcdKwJlc9t5Hb5uep4chq42CwYwsqjLVIGDT/BBxYUUmkwrSiSshOS/aGZU17qdgt
YrzLM40kEif92uDoCy3m2oizbgqRAFrjQZ1jpxPt9pRJPG3eogLfomHSDKi/lsbIrZFboRSGIj+J
2JFJaiHEatP6B2anZMcQ84AjP7YcR/0mdWX/kGOYWuYkSg29BLm3NmpJiwJ73nhqGJCu8dX6ok0f
WkOUmeSJZ4Yn1dcFpx1PlhLaMCOOOO8EngSo1jGu/MsnsWlRWCZ5YkEC0XDsi9My3kb67voV21B8
kDAQw6HzHS0Z8lflXLJGsRazyk/yDATp8EFqnq4T2ObhNwEmyi6zQRsjSsAwWpIo+6K5Gy3vf6NB
mVzpfm00ytwKTX7qzcchfBrNgOCKXafBlgP+Tz9+M0IZXRGRenXAYi6EIbKm97Ysxd2j2Vqmo2uA
5prKurtVqrD0Ul2KXKD8ofohiJIXq1267yYrwyObrNl9MaQP1z+Md4LMNQnz0DRSKmDTfCzmD2F4
/99+n7kXsdjNKkDN85OeLa6ltcc+Sjlzl5s6YtLNhyZwMjW2ZWcR2lTvRUREU+cPj4J0uP8LFkxd
omAJGJLQmKMbptQIhRS/L0VoZowOU8u7qZuHsKLAHMKgxIURzDEQVPrGzmOMDfASh00ZIZoX/5UG
sVGwAvcU6sDbOwnJ93g6iMVbW3BsAf3IP8zNigTDBB7g9GJuQKLHyFxe2b3siY+z2XL84ZasFFHB
pgiss7EkFq5JFdshqXskKHH/XezeWmXiENgS1YoAi840B/0oiTGSOUutfGHsz7kuApEt/XVdq3hk
mPi01dMwGXWQUQeDdMZZwpu94VynwZEVuzdrHlVFmBYZrIQ9kcyLbH5cJ7B15ooE4BpkCSZKEszt
LoZeEwcqKzSf7yRL/qkLN5URLtgizuuu2uRFRgaPuoSOm86kDFKhGhGek5HHVc/TgHkHjTcdTP0h
q8BAQ/mHAnMiQqVZkxGBmWCpfxVGmmKR6r6s24uhvkzpeTEiHkUeT/JXp9Dkw9IbMuUpS4mYPWU9
z+3Qb/6TJ8XSZE21TKwa/UqhzxNAn4xGfhrCbHAaKfppyY2zpK1CFGw7QS1WNJ1k0V5Kcd6Lgeld
1w96/n+SB0Qd1rcqBnLir+SLuVrmSTVzhJUVypdRdKgH9WAUz8uo+o04FZwUZlugv+kxpjpcKuRP
OrzsoD0l1c9h4LiCTX3H1tR/88OIs5X7pdQF/L4n/1JfXjm/vmkSIHBUKzBKa34OWq1iBK3vVAUV
q/w0CZ5mYv+YeMxKns5tHgmtToh09ysU4+uRKCESrtIIi1M+J+91htJyOLl6u8vw3MKr+LIIwp9R
j6IBdxUz46jNs2idUtqHYxejIjJmQ+QH6hySYQ6X3WLOgy1pQmCLqaY/YqQcXRRKmXhJW99XSfI6
mALWO1aLag9hGDqSlVi7NOgy066rOLatfuLlcJvC1xHLmjIQmjAO+VUuuV41fd2lyLMGjbQ/E7GH
ZP77soeM3lCMQGBrPVwlE5FPWakaTV4gkggDW1osuwStKXm+fuk2lXRFhcnjsbJeyWUVVKrQ6TDk
pN4szZP54zqRbXH9ixUMw7JlqESypBlbKIuT0R06y4vHxy7hkLjGByXB2GNRT8Y0pNJKC3eqDoV6
riqbW5LgMcLeB9RBhTAClbp/n6unobnpG/9/kxWTxGiJoBjYRw9G5Hu85VjSYVncvyBhWtAuPAtg
vo2RlVqUZWJGTXEKzOBGmbWYGIIYEdS/nOuENg/FQrKHJUSiipj76zUJA6VehALp5Kg2ngTc5iKS
COYtsD+DE9ZTNWV9B03dTcPEoB7q918piUkni1IH22F0hS2Enjk6ZvAhzD9GM9lF+ffZCDi8bXmP
NUXmembmPC5VmxcnU8RCU+s5qEtObMnjibma5lBhMbAACsI47ZrhDhDrpNMPtSmTtkFvrZsmr9fP
a8vcf1obzbAkpDCMFLMwEYvUwj2dROQvZMYorukUb2pwuU5nSy9QZEeFHZDe0h8KqIzlYlQ1FHAx
d1Vymx37xUtTDpGtA9KgdAC3VDHCybqTOc+TvF9UWDbjp5KgZTz5i2uEAphpynDyusVChbe9pCdG
Bec4RUX+amR1A8S0PDolQ79wVIFtQvj0jTpWwBt4MlIVy2B0wVCw3F5YYBU0bFgl5T0W4HlhErui
fKpE6X7JOtJoP3OTl2xuGTwwh+lX1N6xeYv+fxVl1ElpVG004l7Vs1slkW3FP5Plv6++K3iQx8sb
Vr6ZOhutG1EyAj1jSk+GlumPTRVOnjIp06HqhoAX427E7QhwdVGldWsVTzxfGQJYTD+G5pyeyjjw
6ii+VSKsBZc7Z6n9yTj8P9K+rElum+f6F6lKK0XdUup11OPZHc+Nyqv2jdr167+jyfcm3WylWfZT
Sa7sNEQSBEDg4CAoR4Qa6sBa41UfiWs7/SPpO1acqFOzNtVypjuA65VB9+m378TFhy3qfLbTZOhb
NXX61Nc050vk9CxG5yWJk31iS2ylyDy4KNOFKOFQ0WkMRuGuS/20m7aFyuroGM+vHXWYYXzSjH1Q
+WTMPBJvxjSB+4m9P1mqY+Jp5uACfVB+ni21tHo1C5Apga9u2BT+0lMVL7SDLgOXrSgv1vmvHMFE
o144OQ2xUj8fpuBTO+T5wYqnl6YH6+3tFa1KIjrGoKi4obYqSKLWrFhDNae+ERaeZb1HEWflSLa3
pYi0In8f3JkYwQr0NQmyStdTn8yuYTuxi2wDm4tgO2v9t7Q3YQPqTdryUx+a92o5bG2n3Zn6iBHJ
6ryhYeeqg324/VGrS8fVhRl34DJEMlpOyFzbAy4U2PWYfgiClCWS0u+KW4LJA6ceaEgtA3HL5dWY
M6UEzkzDnVVpvOcF9zJrfCW8fszV7g1Tb1SJgq4KpMYSHC2VOke4i2Mw1BFebqkfKp+j0vLUmZVf
QGflpeOv27u3ao7OJAlX0bAQG5MakqbpRQd/SwI+aIwzIxTJfoxRHF5ui1vLLBtI7OE/JEVsWN3L
rUxSJ4nqREn9IVFnUKbnycaqwKmXGWrotmMWYK5Z2npaFIzoX876Axhw671ZFUANR+m3oGpHL8LU
yT+5P46BjaCGaTliVpYO+thbKj6rKY6oM7N65kzvnm8vflVTz4SIez11XaTNAYQwRIOmP2jubQEr
YY2JQNdGYQwxwRVhYUGzvko0O/WTiTueOT12SyYtrB4j1Cw3t2UtByUEvJBlwpID4IEAWwjVCswu
VscKts0qjHfO233UNQ+3RYhdGYu5gQwbwSCiKDhN4Z2QlH2v2gU2rJ3rQ0FzFvR4dBPmNKlb6MD6
1G9l+jbnoPIm2Rd9SNxwHD0bBYhBK91iQtmqlX3TyiFefJN+qcC1bqFQR8HB4aTGX3M87zOAJswc
/UsGG8bnXAdTsNZ7fXvPeQNlVr8mevluwlamZiwJJlbMxMW3CHapDYA6V0Pg4AAnNA+kz2ymplN1
tLsqYNms5Nsxn4fd7VNZPXjdBHsakgIgCBYOpYijamgHHEptJY1bRQ1eH5o6/75VNwEb+UeKsM2Y
XlvRLnQQkkU7J/lEmkMRvN1eyFpMeyFD2L4hbpyMVti+fHiNEVPpiL1U/ouGvwKVunxq3Mg29gpI
am4LXr2mOtUca5l5o4v9OWmn86IDCss31R3Jj1H/tX1VG4mQNUuL1f0rRTinqgQXMNq0Ml+JLR0w
jLHdZFmc7nnVapkX99p8ZxOHf06GhB+qblTukd3CRGmlBuG0EiQuTZqOlUkQSMK/dQX698OEo82a
MiqGMsn8ZtM/KBJ/tno9z1YtnCnpmimAEQRsUy1YY9XeNP6MZWw5sgMUnNhgpkbDKRSnC8NNGIJC
a/rVgOvWoZHEL8kkCS5DLVonKhQAa+dxG+qned/Pe278/vPnQlOWjzgLh9smHbokhD6O3bEOK48E
B5qlEn1ctVV4wBmaZaI0SYXQMe1q5LoXzG6bBK7VbWEuk+abkx2L8uvt67WqX/9KEuFaet7OOHz4
cs0ejnP3lMTkT4zTmQThapEQeftJh3HyCvVe6x9K2SCuZTOunOuZAOGKhHmfJG2CzdIGC9b1mKOP
M7cfEvVlCUxCkzMMmLm9a+vnY6nEtsCxr4mZdlJqQRJNwLfOfd7s5iYIH5s82IVOwHIYK0TxXfJ6
W+TqXcUQbRMlCgcBi7CNJcwgFAKvidr8kjp3DUmYpcgQiGKj7N9BxJkUYS9nQsGhNRJ4kiHyzdEt
E28oMjaaKqv0sWCz2WDWfPPcIQAF02nEhrRhaYE3S488rpM3G8MCN4OFmWR89AxAslrLK7oAuZbu
2dbQ+nF7V1YicpQ6lvK9geEMlpgc7cd+QQPhe+MqYqSZvCH6bhjHTP2rPRFb9hRePQOCWNEykIsA
+f3l3Y/bBEvplnic8pMKt7RrO92tzcGR4KhkgpY/PzMyvT2qbV4ibgJ0wLXsR7vFSyOcJJu3evfP
liOYskhHcJYRLCdV94DSd5LYR+z5+VuZcCh4aFOUXj/6W85WoTRAniUcq6iLo1YXrlYc0qJz2xwl
mJciJl7Ybp7tQvYeXF+WYwI2AhAt6m2Xm1dmedUg7kx9XX807fBk947EKa9qHZJs/ydBSCBktj2i
FwE+oHNKNho202P1PQ7vlKrOGI380ZQF0svtvrJxZxIFhzAVQVxNS2tKFin7ikQ56/uN3RWI7EOG
kUF7MhwSTfXmKPvc1LIM8O0dta4qQqaeqamN9XJSHPQ235e1xKuuuu5/1meJBSGeNAj9RqwPJJ+s
m8MHGpufWpMwM5H1JsgWI5i4LupGJ122Mka95iR7tsp+XQipOqVV52zEVtXHcbe/bezWLxTaKTCo
GMUT1EguNbuPlXKYU3x6WXcuT/pdXxIvmuZDMWt/xaWBDtCgfeZO9xzxyI86Gap/dXGYIIycqokZ
M2Jemw6KrWhLY0wzZQ3T0a7yVNR8/HZ7mWuAS+SvgY7QQUGCVQrWz9Gj3MiSIvOR+XRnVMtHULnP
Fl6Noe6W1R0gdO2UMPNoDi9xO2/SXt0GWbRvU4MB0LWdtPrAE2071rE/ROTr7c9b24TzrxOsZtUW
eRKP+Dq1yVjYUFalb7clrAU0eM2ry6RmikBPMGBGZxtpVaMXKM8OIW82SVxv+2Fi6h7RAd7z/b4w
E++2zLWI5lymYNJSQotSsZc9D78mvemGKThUqpcA25k2v27LWtVjDb0uAEQ4OtyEcEl6M+OJrSF8
so23HADCvHYOZTh+SXvLnQtyMvuNxsPNGFnvcVrKgjexP/vDL52LX074zC/RMolyGk6Zjz4y06bp
DqV7tKvVu75WT237FCqRNxIAd/ldjQpRMUQ940geeF3kRR3fAsS5dRB7zcHsmoVs1sSa79eWxgxK
F+CxWMTRonaIcgubo03bMr7PX9JGEl2svuUxGEO3sToKpIhQ6U1TYvDSwWu3rDHYPIjcvnnSrNLN
Q/WpoaCWCYINBSWQ0ksijrViBsqw/0oWLJiWgWu011UY32FmcTOxaLgv2p9j9bMefxrGzNQCCLP6
TkFYqQXmppEZl/9YO7r7VBt9EKh1Xx6+qoe07EHs4Hdq5dr1Y0mLBZDr9tPszjow605+DNs7HvcS
6716w5ABMjHwDTg3MS/e5tbQ9+GATQ90P7fQF9MYbldyZtNmV8eyJsZVNToTJyg5ABwZB3csIobw
KR3qnRI9OtK+EtmaBEs9x5xopdkhbWJgnm3tnLj2VcuPmHd70NJ8c9tsrApDDxZaCpF3NkViIloO
NbrkoDs6d9x42HCMmEnU9wqJvDmW+CCZLGH3QF5GC77kg+JikzR4zzXfJoV1eP0Qs64kt2It+NHO
FibsYpWO8CmLsCjvt4p9RPP1FnBfN8NduL2F65b3TJTgvIy4V0NV0ZFYIN9yXt6l+l1gKZswKd3J
/obQtU+Ala/9quolEd6qPppgiDWB8tSvGlxnhXDiFDC6GsVc1OEXj2t3qCRCVj0nXmc6ytKmg3rl
5eWmmVNqbYed1CK6o+GxSXIv7WHMg23bvyCVyFpNleRqVk/vTOaiSmfexAa6jIDrMfMdfsj198JE
l7WR70DH/3T78FYFYeuAKbBRC/+wbGeC0PSGCYdtDRedjdOunPoeYVA1e40aOqztSsmbY/XAKLKD
f5efRSaOqA153Q7wQ1mYM01/7WPOiCw5+BHLiQ8bDeBVxLQmYtqrzjQV08TaClZxcDKvpU13CGyU
Y61Kc/OOsoZkrzxRSzZ/T5psVwFO0WvbKE/3c+iVE5WVtlb32IGD0tH6jT0WDpO3atZ1DrSUd/d1
k8+Mlh0zzXljJAgCbp/n2gbrGvprqEZUPI8FZQ2toOwC3UQUBMQpRPX9ay+98YuhEvf3XIiwIFNX
2yYeLXT/R5XHi2MOTNftZayZynMJQuSoDcmgtxHBCZaZq3c/tH6HWXSsRZ1XR/PfbWFr56ObVMVQ
GtQdAaW9vGyTg5d2iPAN4JPSrYvkWI3ToYnujQ634bao1eOxNMswqA2E8wef5tl1qwAhQRBAMz8l
ict1r2iArpK1AMqECJFwbrdTHhFsnuW8Fj2Gw8abLM/+x5UIzswMtMGODRu8Fv2RKppLipPCZTdn
VdHOtks4mSJFM1DFsV3q4NJ9nUvWsGjRlR4D6E5w7IjbLGENc5ckljOjs7An9QvSqy6f09euM4+j
ru6asvoeRo5E5KpiA6utWnhqq0DYXepar/dKauAt6sdx7VsE0BrjEFeoHALpjCTnbW1b3T4C+LBm
o+gNd3IprDLMoG7aFM35agtfrNrDjiZGJfFVq+oGBlsbzaDodxJ1us+NIlLGHH2DqVO4iV6brkk6
Df54KHa3F7R6UwlFfzqcFbq1hYzVqCSOxVW0KDqDua3MNx6F27FLmZ3c3xa0vqZ/BImDB1sgVu2g
RJtbhTkgvB83zvCadkRyPpLliGwTddvgzTTXuW/ZARty+o3ThyirNzkJN7fXs6YJhrpw3iC/aF01
0KdTmTUmCXM/bGcgrgjIK7+jM0GmcGvabcK1IyRDqkUVty3rDbPrCLzPMPV3kwIXW4XVz6jTnkyO
yngePN9e1toGwmIbztLqDpSxoOB0yMMQ0+xyv+bcLejPREf2RGm2xfB4W9BqLfdckmAqchttCIPa
5H4Coh1XnyIgpp3GemxMSrahSjHqdeLtwQzTHn0Yzs+OBKHbGaoC7h3HT5SauE1uhH9wH86/SrAm
Soyhi+OI+1AZbzb9oalfUc6LchmB2tptoBaCCUTYaM0whcXrQ5FHACfCjqTVhrTHxZsMrYxTaM0a
g6ICOF3gvBYM96W1IhmlIOVEQ6BeNiGjnRd25bvd1sdGVzZJh5x0rEmuxZr+4E6gW8CigEJ9zEw+
c8fcCtsCdcQcjZSzwaL+QTeoq3UYQjF2MjMpk6VfLg+AspZaS7sY0DZ/FfGmyxIvREIgCGbvtrKu
3UKk+dCVD8COromgHUROpapMVu4b+ugnluYHYLfSmnaXZWRbZakEA7P2PgKWDJPBAYIGolswyqbG
zSpvAYKeclBpkY7cN+NfRufcRdadAQgQ/q+jMxKJhRbnhnwk3IBj0wn6n2zQjgh334wyMioR2myt
CFmlqH0M4uZTgSRBTo2dYSFjOxduXiYntR7uyByweGj+wPw4DhDZSKlpqiOaO31K4km30YfrTPVx
qO3PeWK4Vdrv7VpWHVrVHmSuAVrG0QLydak90Mm01Cx0NxTz5I/OcG8DHNhP1olKY+8VUajGgC+I
ApyPZ71wnkVbgJV/AtCcFm8YyOfybvTqwgZe4PW2nq4KwksQgRAovtDFdrkmXausorZxgrV2sqj1
UOS/iumoEPv3H52Wik4DEIloGvIcQnbOamiKtBi6KExFPYSANeZqA9ZriS1eMZIXUoQsZG2OUUN7
dE5USFsl9mNsgQO6/IOQ9UKKYEWMuY0wNxiH0/fKpx6YTKI860q7FAiLNvYCu3VvH9LaPYPEhdbH
+fABwilV0zBYcbV08NikYxnJXCd9JNbbRODRq02JWWll2LNa/RyCZg4NOofbH7C2r1AOpPSRt8Z9
FzS/dAqlH0oV99wcWZX/wkPjT8h/rHMZwnOzIaiM6B1k5GbFUBo3qMmsXFLjWV0IavwmsgDwOSK+
I84y1CIrkNkk+i+7QCqCPyaODGyxdqd0FQQmFKVxlMiF3ermWu3rMiv9OTbLXTeRigW58bNS609g
1OIST7MqTVM1sByggghxlze4S8zRclKK3pBwPnC9ZWFdP3dG5BWFbPLJ8uHCW80CdQhMLdAx6BAV
FF+1QNoYm2HpR84rJnPP+SEhd/awNxJJUL52TDr8GLI1SCE5YitKrepVRQKl8EldboqgPSI/fEp7
4+n31fpcjGAuxoQ4KMimpd/MeCntMP7DGST9JMvNvNqys5UIW6bTZgTTeVL6Q58xrf/V1fUf7RXY
yyiQMngBLvpxFj91TaSWdodFkPoNAojzqva/bu/TSnSx9IL/I0JQaHts6RyjE9bX0IDM4qnnzGln
wBM2aTze2aPpKXV1p+Tk7bbctYgfOV/0CGkorVhIDV2uDSTxYdvaFkg2Sm7snCqvdlVsdCwOWvDg
qxSmF4HWbhx1620wbLQgV7abFomxoYltHlD6TFy1mkBaefvD1u4cWrFtoL7R6QiwufBdfIgGB1lb
X6+nneXYeIzM28k4lbMsL7aG/sZsGnDgLWEdXPRyVc6Od9T6Bg8CXAUtsQ4TrbdzejBqurEHx6Wt
q6KUOsTOHkw/bvjgtNY2sAdvKuOHgY6uzp+JKQNLrak0iAlsdICAHgDZ1Msv4hPYI8K4LP2itmpG
uRm6kRn0Ep+3ZgLOpQgXhw+DXvYGdG4cGw77yS1Xj8AESYOp2t4+zVX3Cv+KJkIDE7GRqblckVGW
eqzNRYlk0C8bEzgGwMyqeClSDioYjO4qbT/qd5gM6VaOfSD1+AcmHNg8ulCeodHkoyX/7IyrME9I
XvASpcvjpB/z96aqmOQOr+0n3nU2niIG5jmJeY5pKMDy3dU4tUbx4mw388CLRskzRCZEODRrzEEd
YWMhJeBtiL8o5u/pMnK9VSFINsAVgbYTb5DL03LUoDEye4SQ6BE5Abfmp6If/uBIgIcBCBTVJuyX
YHmcIZ9LhDwVGvKbktnZqeqTn7qFjsTsT8IFIKSIiR5Wg6JgcLmeJgENXdvWlZ/wZpcUyrdJ/67l
8R0u7209X3Hf8BCmgWuFKhrmt14KmhI1Bu9SW4Ilpw2YUylbpQ2P1MbTIhk8K/98W9zKOV2IW+zI
mVbbbZAjD9aUPu0mFpRftRR1prL+fTuBjtyPQhNFYCfCZ4Mxr9UoUKHXwAQXbbML97GVSrz4GryB
UPQwLudjomNyWevZWgI1gkaPVeU3Ct0NjvkQha9VF58I2lfnpvLK8iugtG6RcNYEmD5TKG6atZLb
tWJ4UU4Di+wHiygAHpcfgUaKIou7pvJpWR1Kzo+FjHp3RUPQ4IecOKCdizUSrhaqFl3WJVnl88Zi
dXAfmbswLJiRRywYZa5tZTlIViOsQJ3MsKnYAGKTsKB2NlVIjWjG7EH763crivBku62Ha4tCVd3C
2UHIFaZ7MLtgnicd9sJpMRqo1osDGYpk2xemxoIKfX50jkyJWq4sDrE4KkxYHYizRVr+HHW/oQdJ
m29l1SadO8xMSfQ/aH3H1pk4qqU90hCfZa2GsSzO6FTowHDorq2U9BhHjnI0y7GR3ICVTVxOiehL
M41tiTy5BVc7JHVRL4nxF7aYLm0czbqLGZmJsS2K2GF22RqSpMHaJkIgsmg2ikPgU71U+LF1OiUP
itrPAv5ViRaIuhPsbmvHipUC6B4N78jUofNRpEOMA0vlY2TWftScKKg3uINBCWj/+H0pyJHRD4Al
UFLC1U2tIClKO+G+AfZce35FSZgrm/9NhnB5k3DUGyNJuZ+Vhrur0f+npRIYxtqBADmAVy2iJYeI
GbC2n/SGDjGHV0z2dOY/8+RPmrhB1YSeMMDkcCbiI9NoNYt3RsXRyUx2oa14Wh1uui7Y396tRXcu
H2ZYhLpkuU08LUBofKlbRcmbGUyeeKST0OfmO9E445iN2scywk2ZpOVqnfmONqkyePeoROvFs518
yQP02JFPqfLl9oKuzwYLgh3A0eCxdnU2TWKTdjJ6ePdv2sRa2ZNc9vNCmqECr1PYISLyldT2LNsr
UiK5IzIJQshl1iQOow4LGDYNZhTd3p3ra46nCvjuEV7B6YAt9/IQAFiY2org83mws52Cte0bjSQ2
clUGcrXIGhhQLBHFrdYFEsOhjRPgjzR+A3Wxqr/eXsbaHsGG/CNCDLB13oT1SKC1dGJF/wYCutsC
rpUVLFQwuMu1gMMUrwXG5kRTZmqlnzYjZxFRO59rFaryVZW4ozLMEj/5EVJc3sNLgcLtqMYBbUmg
ovF579JpV1Ve89rXGx5ulWNcnLReogiyBQp6HBaFOaqoV/qkDAyXmnVwGHPlS6ECmGrwnEss5qK0
18sDCwR6uG2E+MuBnl3+PFCiojNmLE8xBq9o0WplIg7QBr7R+x+10XqjViosmAaJfbt22Mu+AuCi
Iryy0D5+KbgP5tg2ArySANvJq21ehB5mAgRN5Mbp422dWVvjUj9YONXRQCWynaN1LOkKHQGWY3M/
B/udXR4DzG6g+VYPElZSmxFZUHd9EdBdCEoheAk4bSKOiCvT0kCQoza+YfxsF4ptCZR6Zfsufl/Y
vkJP7CE18PvDGCPxcB+wJPxUxiylks1b0Uc4OmwbIhBgxUQqiIWi0zFmvUFQ/2PI7qELFnrycmki
aXVBixiQayPOEWef5Hlj2fMYNH5ErH1lgxflpVNKd677Y2ZJ6oLL5ghKDxcOQQgU8FYSYejlhNez
rsYtfGvMStDamBFeE19ua92qEMwhWfKeC9eLEFLxUplDakJIiP0qk7e+22bN220ZK5pN6ZkMIaRS
MPe+6MKsBaGM6tIsOdYAt44YEzHF6iaqfhpDysZWjyUvllXlpjZCXsRauFmC8vHeDMg05S3YR56K
4nEYZDnjVaXDa9bAzyOTJ05fymiJZrqyaX21fsjGADma0YNFGnV9c3sDV1aC+rCNsuySKTSuVlLU
qjENY+fHoHDYGEPdH5o2dmROZPHegsIBV4M3KyrfQECJXqtV2ihwOrPzp2J2Myd7KyN66jVtO6Qt
I/nwNHX5kzkXRyvekfSo0TfSv99e6bWqAHYFeM/CRot3n2jo4R9R2SRGD+6UoNhEQBZsE0VHVlgf
Asb1NNtEIUrzGG1ysMYpP9yWfn2gkI7EoYWhFsglibe7rRAWtjXtfTTcub0zs0zdwb2zikieZNdm
5FKQ4M+0nhZBGNi9nyb7ItsO1XZAa094UojsTJf7e3mmqLTDcaHaCK5iBOmXDqyJA04b0g9+OyR1
ChLvrD6qRkE3BYhz3XgGg6Xj5IEL9Dln1RhqW0Vtyt3tfb02MvgIdNPgwYvXCOqGlx8RazlJWmiw
n8+BN4ZgkEhGpnBTcuFXjg95WaB7cFFQNBQT0GMQFJM1gI6RDpvkoQmXVkk/qgqJmGsdXd7uIADF
1Ag8fqzlM86CkQa1k8xOOVgFrVq9q4xuPkUKep2MPvva2mDlJpPa7M1segYQ3ZAEJOJgRCRqQdOK
7hxQzAEUbouLrOZ+pmNpa74F4qLJxDCs+aXKTtmPIfHSO2d+mvSEqb0bdFsrPbZP+KHdFLz0vwrz
OQ0OKoldGQfb9b7TpY0ZLIvoS0Tmf9mwsw3J9cJCR3Gk+/HYVJuJq9x+dIqkr10rsko05lWo6EhM
4kqjEsj1QOSzNEzgqMXycN/pWd9mM8YZ2T0z0HqWOxhEaVMGUlNm1o5XZvZmmpMNJ79vjlG0xcwQ
tB4iEYYuvcv1hlqSlU2mab6RK5iClxLLb+K2frl9aVZ2FWAgILnwfAC3qZgrqjPeA/8eYleLWDuo
PeEKK9GOxzoDD+0BVAQSo3R9S+HDEA8CRLZwj4p5sDqZR2pj0K2P7kodlH0EXFrfMm7x/JSMZUwl
mrzyZkH1y/ngC0OF/6r8V3LUNZKy0XyVeHntmjamubHK8ECfjwFvzn2ONpzxty38pUwhFFGTwOID
LbUPMoxqeOi80qpdcJDfPrsVEwGWWGglsHhgKaH6pYakNR4VyPRpvp2bPXdnq9VyNyt5gXdLltal
C7wu5obQqp29MJrRgpYroG68/RHXTgax99/NI+CAuOJ1xuAyqoxKj49QNH2HHBP1RnCebbWE2wdr
jrdDZ8aSa7kmc4nBQcqG/AmqcZcLB1H+PIJeT/PHifoTiU4TKoCsNByOUR+qHzqJZJFrOw20Bgp+
NuBzoLi7FJgpRmO24DL0i2L4HkVoVgTbpJ4DYgnayX2RpK5SNqxOuUR7Vy4LvACuP7wrYDAiXlfj
kc7jETYPKEFlQ8eh/VrqueO2SdNPEie+YglA4AEnjv4fYGRFdnQnzxFoYpoBOJ7Cp7ZHG3tabzoC
LiLEJrd15jrShFdD/RRpF/QRXJHmpoNS8R6EcJgEYEZfa8L7ra5wVbJ561KQKAaoE/dexOWFFsY/
a7BAPnDVMcunqtun1SBDiq8dEV7v+CGoBQqDy7aeuaVhaMshsxPDp1k++6rR/TKjsHVrICklVmVd
0tIqDOgtSiPLrTiTVOGmpUmaGX6QWd/GwXqerPZe6YOftw9nVQy8PoIPhOjgTLsUg3I0yqdZbgBo
o4PAZwyd3ZIt2Ve1OkuScIsLuwwbMWcRPMDgcsEYsSv1niPVUpqQ6OCEz44ARrlG/bnmqpv3D4ai
7PDvby8NFTlYDQ1dS7YpLq22bT3qAMT3u/FLMWfMQXObLqONuVY7VKGhcUBgIndpizOlVTOLLRCE
E5Aom2hRr6YvCRlTiUFaFQLEFQotyygDKhikMubQ5zGEELPpVK+uS5T9BlrR+E8EgRwcl9xCNUls
iXG6tCoLqyYLuWbt6kWOuCeci/bH754Mjh/1Uow6gVlH39+l0qkzNxMM+SQYiNrk6qZx7L7e9xNC
INYVtZY8/b446J2KWhwqI3hYX4rr2oCD0y2y/czmHevt/tmM6J78PlUHcDd/Bx9Lt6ghiJm7egAJ
dWz7kVL7ixSQsP12+sYB1hOZNUzrAShBpPdxspyUmRLaft/Gr3i0BKjy2T/qjMo68a7dwyIIrLUf
SUoY7cstMxOUfwOa2igqvjep8lJixFFubmNNliBYE2Shng3PYGLalDghlQ+dGlQRKJxJ6bjhAIbe
EG3tKpidZcdzW9LVqM8BEE21U3E8oM3a6O27QStv6MCGSWW+9TpgQaDyz5owAPJy86K2dvAghSQj
OGklvwcXU6U091pY45EqyYaurwpGAaP2QNctvsWHGtd4rrF/ehJHbhHq0ZZX8UOZl8VdQRvJxV0x
RACXAWcBlClgPuLKOhC3d7k6IGqIUJlniha+2UA6f799X1elLJUyYEcQgYld13GqW0Gh1zqYiZKq
ZoWh852G4O+3XR9o4j9g29g+xJaCjteV1oZVDoL41s4yL3HQtpMpquHWRBs3f7AitICAegV9IMDa
X2pEGetaMTQtIjsz7l1wBPfg/7CppKKxum8fw59hHmDAlz8/CxlAuztTGvWgukhy5wkdlsmWFBH1
bq/lSrvB3AujjQY2W0UCUURYKgOI+EKQHvldHjIemE8YGOc1Bty5bT4bZSPZOpEfD1WERQfgrAG2
RIeVCANA5T7lWa/pLynzTqf+ULNvh5cDqz1WsS/3luvuFe9RskYxE3AldElrnm2lYmiVo5cQGh1a
z4uP/Ndxf/fj9kYKV/dKhnBcI9ApCZIx+ov3/lkSDIu4yavfFsI6rbXjNMjw29vTePgUHhJ2dPfB
RiJGTBxdiRGuUK/oQeMAaP/ydrJYyT6N7LD7/uAz937/vPck+/Xhp88CyCtpQkjcBjPn9nIod95f
2vb9NDx9Ojx9322U3X3rgvrLlanBhz+9JXEJac/UYEIeJq2XbfRO2pYfZu89cg+HA6v2G1awfmO4
rwl7/uUcJEsV8xhXSxUMxmyqU6ryRTComj/PUPJhL13d4of+e3VXNzkg/7e6O/BeMW/7wsb9IfGe
Hr5/nrauq3z54d3W+PUTBIp3GVKPbDgRQiRA7ruZE0V/+av1TtuGfXqKvKfdd7apmOYG7PjovSlb
iczVVZ7JFK5yB3xtECSB/lIc1Hl3P/lfKLvflF7z6egO7PlZZc/7t9syRWj438d3JlO42nE2jIaD
TNuLFx2AT3VnZv7QjuUPKMs+9B4fZe0f6/bqTKBw34Ohw6bPjv4yuKHJdM/bB+6PRJIzWH7kSl/O
hAi3PQmNYala6S+mqz4ET//rpgnX2y5JkeDRoL9UHrQxnTf9y/htSvx9ttu/uvz1MXNlIoUn6dU5
CffbGHIlbhEavExumSGz/9d31y1O9uFxfwSuYvso1UbBeV4JFO516nRI8sSh8eKRH/tfb5okaSBy
u4i/L6LZ7HniphpD8e5OCmvcEv/svujeMWJ7T6YOH/1LN/Thqt0gDVWrn3GbMdvRPeXs9OnTp5fD
Ezn8fHhg7ubrV4g9Dsz7IUuFrvudfzVRRKJFStQYigbJd3+N3ilyt4fDA/Mp+xK6rvtDoiUiOeLV
pgoWRGu6ZrRUHFrk33nv740bspE9kJddOzF3//gj/CbdWonREkEUnKPzoVcJFni3hV/tnzOv2UUe
yjDar4kNd/v0eWKhl+ykTkFyyUV0CqelkQF2r7+027fTKXo4pfvtNmSHJ9Pb+fbOdzVX97i7//F4
22ZKbobYLBWCIa9Mc1zFby8xC5kMoS09RMG6AI7As2JxPSdv9LbbmT3tHthmszk+/5JGKuvh15l+
CnbFpnkcFgM05u69ecRgwgcv9PaSGOE/LgGiROSfHHQ+CzZ/jhMtMbTUwIret5k3QykPD/Clx4RV
7uP+8dFgt49IbPr6/xfhX4mCA0CT/KhNi8S77PDeH8zCReDVnya2f5SRKvxHqPCvLOG8eNyFowZ6
0ZecvXnvmveyfYJl+b5jbrZ5fX58/CHZzg+E7LU1+1egcGaBqRVhTRKYZu9b9/RpBq24h1H3bj2y
mR0wuYf5bNx8jf867p/DiP2KWPa4PD3280PK4KMkD/t11/Tv5wiewhkqU0sbrN9L99PA8kP+7Mnm
P/2Hnv4jROz9busiyPsWay7TffXZ4lu2fz3u3zr2vy3mQ5XP4miqd3Y7l1iM9S19cQO3Y5YktBT7
QETd/NCn/0fal+02rizZfhEBijNfM0lqliybsmW/EK7BpDjP09ffRd/GLSnNVnafW4V9cDY2oGBk
RkTGuOKGRK6U2L6eBLL7ah210O6szcbqyKrtCEdQ5n1zAJf8l96xqJJJnAZjjklGVyYq/l46GzHW
orMszrvDvR3lPvpo07QOgxyEtsJL8OI1tkdW/svpKpIth9R/85T/44mxJXkPmPtrOAn//oKF6WSg
YCsjH6L9kZzjre+ecjjLlMaHd/oScqZnvhMTD1SPzcR0jZF4YnWdVO/ifDhr99uWLQmxEbae8d7h
L09e5t+5fxwz9qXV/WrUJ5oNfdU2lWIdNnBXhKftnxXXXWEaZn7IJmNasqEpwiiHbG63A907AnGc
9bIlSxsB5AaB8mMzzbEc7F7HruiKITRBzQo8sjjVr6svHkc80ZQnjm+0DY0sQJwRJ46wemCzn/rC
3XyLAbxU4dkOLq3JV7qllaH+2y8mzd47GjC4KeyvI7i8GIr3nrL5+6H2tFz7vqXLQLXl/uMXccnT
2/t7Z30iAOfcEpctxqsEhghg6KJJ6Bdw8QzEhvRqxdTi+FXfhcIHyiUzVqQxgzgVvx+Syz5ff/wS
CGJ8OHREt5fEIJ8hOQdwGAYCl4Fj9md9OiT1VSAgTBNeDIsqptNkWclkBAiVPZ6sLef3pzfwB2s3
v8+wpmEJZgJcdDjmJiIQpPJrIv4Z1rybmlXfGzKMcVRggz11YuMVzrC+P9hTcP1YZ+cDtxsajGvV
GlevikywkpDagZHYO1fSbo2rFbnhPljmVs/pzOFSZAxgH/menybpdDnSsrYuJsEMd08R0ax4z8u8
43jDHWMAr02tY7NeIrulU1rTTfW7MrbOL6vTFy+r+j2U+0goGMfJGP2kUxScZAM6lhNY2s6G+p54
THGEj61SSIqojIoGnkIMRrgvXx3xf3GEgiN4357IreXLU73LE5B43Su0OLckxky14XCt+aQnD47s
21Td0JGiAlugfdAZltuLtvxINkJP0sNqVfAObd55+icJbI+LaZRJ5qm4nf0+RBOsDa+iIwWeXG7e
j3d4jHGIPaEAnC0oFfbFOjpOT57T7e+Y2PBw6fY1Wz2+rPnn44YzxkpgIxGWjOY4RJkk5IL05vr5
WadPNXnava9ialDutU3Z0kfXxtiMqBj72kPvhnt91YRlT+3V6mS6yRva+TiRH5c5xlhkse+HmO2f
jAU8Xp2Au/XyWZmqMDbdwGJwXq1vYIVHvDEWo8i86yBoIIgVdB/b/dFZ12Q8VL/p6ut0+g9OEs0O
KJihP2Uqo7JxUOuZ6OFTargzE8yxoxPlFBRWK20wUGC8PRaU72LfPWv3xBh/psMQQbuICmj19oL0
FRI76+XSPKFmgj+cF3ImE31PbJKhG9U2hbYA6PhEDClOMu6wPyqw1sQ+VM1UEuKRm0TuEW/Mi19U
StmOHchhAXttDVTaFASowZa+32FYx1V7xDCU8z7zaDKK7ivpEIXXUnbRsZekdobZ8U58Qbcu595+
ejP3R8koeJBek7hfgDfrgsgIIC9XuxqcTWq/rFajwHV7f9qve3KMdi9CwVx0DdjaXvaiRtJPcQdF
e8zTzzfsngaj1mnZXv0OU3Bu0VnOJaDKk4hlUZQ+pjLz/N+TYZR5KPvMAPiIjOrEVgQKkJ35JKHD
UWlos4DDwZPCScoeSSHjAuhGWGtCBXqWfNyXbiSQcY98GNdKcSSPjYKGES2ypfR9Rcnf8swTuOlY
HrDBtknlcDFGrcDtRAO5QAigwPCcfl9aS7GT4Fnn0OPINxv/CKYpjfl0avvX62fgdE8pz6hz7kVm
rEPrRxUmVsHQcLpsQ1fpLE1w4tcciYUtR7Jn3Ns7mWPDHkG96slogNbr3hLInnjrliLEeukIL2U+
U3y7J8UYBj2Qas3wcHDo3A9r0jwFoMPLBs3kJ++pMPYgSDKlzgxQed1fmtePwTbJmG8aq9SmwPHF
php5jwk5CO/b/VY47rcWLY6oG6Py8//7XrJoA9o1A7x5Pwn+VSPN8i+Ar+BYrfh9GDyJYSxHJMZG
Mw54mDuKmmAXrnUKTK9UIxa1OOLPsYUyYzSaRehXtd8iR0m2Vt4S9Jr/jl54pomjZMpk9W/e47EC
AGLXTWKpkr1lLE3y8XF0yXKJtdEBeeUY3knyHlgQhXE10tILIuAayu6l922VlDvLJD5QNGz11AZ7
ft1D4dBjvI1KykopADgYShLHoNjsUE3VqbV4Mq2Gl8CbKRDc6QM7WCcWUiXG00niUfE+4HJnxDmu
Udbx19f1Dr1B3NeS946xkKx649V+0YE9C+b4uCfJvltTruvLExHGnPhVYXj1CCoN7TbJQJD0qhNC
hLO6hKVEoYFnljmeBtvUXg2DCWxySMl4fDVOBUpVDTcVNBP43V8X42qUQVZ7XVdNDv3FGpHx6i1v
uY8C+7HI8w6PMRgjljPWnTlZyYSM25Tz6zxT/2MsLQ9KsW3BRfKaacTYXHNaGWsFs9SO+W7y3jDO
xbAIymlVDUD0/z6z1hJfTUf600hEWlUrXsGZJ9osCF1oxIAxkkHK2sO5XViOuK+c4h0vGS8pOJPt
v5MEFum1GcoruulBSkPPwEUDYiX+HlHlqsja34gvZWr3ywLq+8UNh3hGg21wL1Ktkocc74mMMsfe
kWz0c10RESV73TaXTUuoRM60obmV7jnGmPO+sOs0pDRqomR6yuLaVkbqCjQ2LHXkRUPcm2TMx8KD
S9qUoDNMihZYCL9iBzlLuFgcjmZSbfc3ybgki2ocErnPZXTsvO4xQt08q4fxA8k2H6U3bsJtpsR3
T44xIVKLybNiCsDQFLHPfxlkcua23Cr39NUPHk12BB/T/0kiqiDT0deLfnQsye4aG8Wo0bZXtUof
G6yZTMc9V4zfUUrZEGlTyPyqLuDfb8eciMuOAn3ExoQZJSFZrXTL4JGdnv4HXLJAvn6sJMCMmg4T
W5Zyj1KRRNaX7/C843mDDFw8zH+iDsC2C0dZH5ZdNMA5big2BwgnpaI8p2qel380GDenNRfNgB2O
k/Ha9m82Uhzki1dH+W/SNv+IML5NYSRlP3ogcpm6QCu6Tiiajg7oONqky9V/GL/8I8fESnrUAeNk
gBew3V/2yZ5WFn1BGpFzdJMx+CkF/6hMDt2NO6ppqayNWADsvuYiAfwVz0JMh/Lo9xlj1NaSES1K
/H5EXveytTgcEIOtuB1a8yr7jw3GEBVZ23t9/y0A1afpjNu9gz9oMq3/mDQ9FFfS7eiwwmtmOPQr
PHNUeP6d/keeMUyDnnhK2YC8c3TQAW1jApjjCsx0Ik9W4h8Jxq+5poUWKOrE4QUPNBqRj66Lpjd/
aaMJHm2lmy/T+uIIx7zBBdLJhJvxveDvXjqESOkA8jwiJApIuIsO8bv4Vzk269TGPmDvJVxx+xdn
ThJDLFiiMkHYAeySYbNXE9P32lF0B68asZdL9t/9qMai+TAXUeMbr9IuM8xhdTUlLKPDKOgBPtL/
csoK5XrshMKAvDoNRWLTPaPp6BNbqIIgiW5encLYJ3JqG9nbY5mZiZSmFhJAomCIYtpPen+0+tUb
xKwqJLePXG2hkStwKB9T+B79YXQPJKbBoP87LMawYaiYMJCKUoJbH5FLvEbW/sMv6TFGjdE/HNeL
7bNAl+lq96aRzsoJOJWcZlftDva5Xb5whGmWYWAcY5PcBHvFguFHAHJW0yZH83CAlIFcWGrFw+qY
80dUEXA1gLLAFicAg9wfapxg3tmvfXh3Nb0AtzQgpk66nEQdQaJ2gx76PrS0g8c56RkjCuC3CbtX
lnXAoTMvuG9IvtKUEsgqMsnaVdsDJY/roU8SwVwnYAQBFA3sJizRZduOMDMU+0VmwgIci4/2zdsJ
m80X8P3VJ+ux4Myp/R0l5lGI1M4f8wCUSmerk9A17WhhRdZq2xCDls5janPhACZEVBOLEqY1JOyG
8ywuFDgIsGwRici+SO1WIqOPxIiMLpnnliqYtKjGg7DvNdIuzyhxWRzRnCuSoGNFnGAqJvwt9gIH
v+9LxRPgMm+kw69+VV/JdQUHXReXyZpenZRa45EHAzfTAGKAKha8LCYsTYC/3EtrqIr1OIiJ4srl
OjRXTadREeB+NHzOl6a2awba6IAdII/Pey4Qx1lj+guyitlEdhZN7IALoXsL00Vi3G630rpYB0R6
O/Fs+XefESOw05jvBC8FRBvMsd/zlwihlvaFDELWMFCr+BSn/oLyNSZHbe2jqVIgyWeL/yfvFwF9
w6bkwpI3IkE7KXDpFk+8N3TO0777IMY8hAszrWNBMt3K9g/72LluKvrhrwSiH+KYtIfQzgJy4nUm
Tr/66BgY6+B1gaf6mFJ34ysxn6MdFOll9fhOZ3zsG8aAEn1/0osGwIkxsKndobXSABjy236rrK8q
z5ubcbPu6DASazRmVS180NmG68YeTNp2jnlQSOVSO04tDPSTDdYaP2ZuJm6+I8o8Y2GtJH6DEX8X
NEcbgDytaGXeZ92jj1R1H9PiiMgPMNLUj1SlyLVJZqVN9ylbXUVCJ6GqRg4bmdraJbO4adrHEqKJ
jL0NulgIxwTHapVrwe7pIaU+x6bPKCOWA2HgHphZKpDm2SlKoaqEOOs805UtmaRL7PLprXE5Uv8s
HOt1+6Yuq3OIyFMlurr3IywsdaKI+ijQrcfn/CMmZU2i2PXVJQ+B4if3ADUVsbQGyEcimGeESqx7
P8F0vueOhaVVGMZN1pliYiML2oTj2NF5YLY/5Qn0sE0C6B0TtJTGxAp9KmIxSRF57kW0XTegqFxc
eI+1Nl3ZvdLfE2Fsn4aWTzMvQeT1cvzrOFuDbpHrchbWoiXJKlvuHWu7xxjCcY2ZVn8VHJ/eNxs7
OHweDgd5kzwhGj8B/ZxsNleHbjYv9JOXvPku5z36xOlebkI//zr6mqfiEy102P/6ZSJ73loZ2pn3
BXGXhw2apsbNZkFHe4VWAWwS4T1Ek+L++ACgWZjAMUCLIPvqjldflcrS81ANHB3sElZX46p7zwcS
r7Kj8M7rYZm9kn/k2IRHApCxaCxNz1WMnIbaRS044Awz7icu/YYCI8l+IQMdpgWF0knX14p8FES0
i01BTRoc/Pec9K8llTi2/7s5mj1G4JtgqTVgy0Qc5v09Xovc6NMsVaap2IwURKHHK3GeyRJ9RzuI
0xkdMzzhmZmmgQ8BX3QCJAH2yXf19VZ4qtgLq2unuAgqFhYaStGeU1je8fDZkcxubB2+3MvnY+P8
XbJlOL0jymguZtm9hVKDaGlBayqCsaTrX89aO/vL9o9p/fmTrayuXRUZ1GaTUnrSsDYqJ6f//TN4
zzyj3Njn3Ap1ge9QkAhysk1sXU/+yXtak+GS2tqb8ktwH7M+YyPvOGd0VRINdQiLRnHTK/nIZaKt
gcLM84Jn9PGOCOOo+KFUxZkKIpZ5/ND+PgMyp1+iiHZ6zMtPZ+Xu9Nheq6BK9b6UWsU1lsHx+Une
CH8eE+AJJzttMlxz3RNNUBiP4keNRJBsYaJgvSSKtes33SUm9NxxrNnMBAXY0rDpAcBhgEZgJ/ai
IQHsbTzg9DAqjhkG33arvUuEaVhw+7zU6ZKq9EXcDuSakq+TvOYwPXusN/SZTJug9NibrfaTciRo
QJyqOE5BXTgv+3VEn96mGevD+SXYBDay5pw7nUmO3nPPqCY8tPQaYh+5216un9oGmtmv0HAJo24/
ve2y9QFADQGvDWHO9N2dOaOIiPXxn6cznwZQLeeorty1JmAO7lm3bTSVbL6GX9OJ+5bFrWLNasvN
eTMqKQ+VhnQGaKMdw0cp8DV+WZPxZNvJ06eyC5GCpuZ/0g9xf86MjmLzaauPWOuGEMZJLRfGb6mg
BfNd58nzTEwMSkjBYdEpMiqAybp/VjTzGqa+scCNQn1+LbbrZUx2ACKwUY+4WgPhdR/N4HzcE5zy
HzdPSnb19XoxguDW2n+gFAgZejasZ81aosVUmnxWigQEt9oza1pv+JzchluyaFdAcz/Ior9knzsL
ZR0fpN0f3d2e4o9p6IlXEJlzvO5OltFUfUwy3exBsaFby4lWxbJd9W8ZNZ//ontoWaPS9Hk+l/sI
p2yuT+pRXxt2bCsHjsGfV58b1hmllepAXQQJPiRCx8veadfAm8ZgyPK62+3kTU42mYXOIvF/UIed
c5XuzoDR3AJb1RZqBNKF/Yp+NsxVZMtygMMrrk7c+asZj/+OGKOqiie3fVuJE5/hU5u6TUZVnZSi
HWlHLeKEqzPZs3s5ZlRUEmQhy/OJ2kjbFHZQfHnfVGhzPE1VUeux2ecdJIu1DjBcwceObGjNHuGF
QVpU2DDRM83zADGEY+Zn2sDveGOB6IwSG4/lEkbP2BcboLwQssQ0EYbZMHZMU/tq6Zxnbabh4p4i
Y4ayIIquUQ2KKgpIH84yWq84Jzj7cP7TAoOxO9VYJ0bcgUJuOeoKO3oPtn3YINyB58NLds6/kzfE
GGtzldVSVlNcV2sZm4pI1HK//YMnw1oKy3iVOIIlWLwdR/POyQ1ZxuQEZhJKiwhkE7Ld7zFMAn/I
WRsWIb/JrrMQ6m1WvvNnxRvG4ZkYgzExMdZHxUMGwq+XLVwSx1nAwmRnwSbL3zsbUeXmRbBSGtOQ
8mR1urcf0cINz4yJCeu46pQOpDMSPGl0QTCxgMdkhzZJ+9OmL0j1nYz/IAS8NTXswo1kMELkskFU
nEaqcLduQp/XS89ZHiR0VXFEl8ciY2rCIIpNpYGp2W61jpYoEE+V6P9kPOJOCdmtEbVaGlEAYH03
eA9epD8aaqjCe0e2J56gfrc/Prg0Fnq3NxeCJkYy5CXYqcfogNnqffNa7hbWr/W034E8P+N93B0k
jOIfNAJ3fmfry3fg+F8n5I/o1//fCbNps9DvFmMz6atkLwiuk0R0ucPUbmArz49JzbQm3R8yY4fq
VF1ofYNDhoYKRPx01j0h5Eohrud+iRnN0xdPRX5WW+9JMtaoRb9XLKYqYpbciY/AlxXX6GdYUcEy
rW77Atwd3zLfhV3FK0J8d0o+umfGIIWhr5ZxDWaxedLCpnRaC9azg+Rksyw8gv5e9C1P9SB0yUKP
ttb2ZfVC39/f4JqM9P2AFqPHpz/TLn5/FIyhwpq5MshFvALavrB/CYhc1otla1NkTxry5zExngfI
VkYMMa+CocK5R19APLWRcHOAhbW+LhcJkX6/T+OK+g7JDGtFP5EPhqF8/AHT6T46fcYh0oKoSYdQ
waP663fEW2UwU2C6P0rGKlVyJnd+h7sNobYE+Gz24dN+zAAnWMDGhHuvvR/ray+OsHyqv3UKEmGt
xlNAMVYioGwokK5ZIgirn0NiF+ZKJOmZozrTCf04QaAfaiIK7ECoXNzTF73Gv4ZYfOJu0536S/kN
1CgOhVm35IYC4/iUg1yjJwAUouAkJbu2sQaBqgJ5fXyS8w7kDR3G7ABRWg/kEbIoUtQf7eXT29uC
Ts2X8FV5Afu8aNwQYwxOUmOf8xRuubVJyvxofLXJGeudSZ/alTtsGzTU8tDHJ8V9dFOMpTGNoU2r
Bc7x+nWpsH5G2DS8RVHzsfINW4zxKIOw8haJgUouuUwwWBN+xfP5PIEkca6LJ3eMUyP2ta9VAw5w
e02tcatYo2FZXC+VJ3uMfUilKMQ2HH1yFy+YNepFEv/qbcBjXK2vbmUCzOiV2484T1NHRgWrABWD
Ra0QQxNPkRKomNmy4iMMIR6ir26LIGb1h1vwn5Tnp1D8P2Ls4FaptkLWRaGKqMLaWzEWfFgGocCu
4FKafWKxR+C/2GJnuApjWEi+f1URXWAQySTZhYvjOB9x3tBgTMVQYoW1KnnfKYyPNiBonlhKZANw
onjJkb+ZpgUY9xtajLnIRqy2HTzQMld7S0ZfliOtezt5PzS8UXF5XnP/HR1jLNASgh1VkgALiEua
SlMfx31j52uroo77/Py8NGlu75a792Z3AIrF5usLCIHcOZP5CPSGY8aA9KYX+F4JwTSddJoi99ZO
s5a2vCbCmQ6/+5NljEh0VZom9HwowLa1gBSNAG1C6Ui3yAehdrShLyk9nSwe0Na853PDH2NSFl0b
e/IA/l4v+4vuNPvxdDhP4kO50dGc9ZrafLArW1SAZ8/caNu0hex1sepWG5RDMyw1QnpEeL2ulQsc
LTibf7bW4+dt+kVW0bHBAysUJORGFRbZwBeLvCwTWXUVLcMutSvpeW08kzfDUsCaQ3QJov4GgHlG
PNTU9zJdnHgi+YKUhH4u/vLesFl355YIIxttE8SC0WYq5tOJ9VF9RgeRXrbJ1/6C9c4yUj3WsPsf
wN/OmclbsoxoKEqmefk4kd3XVnCdBv8rTD17bk0qawkwKLumGwjln8eXNpsluaXLvD9K1oxCNyST
0dTB7zdYEjAld/YZuHY8p2ROKG+JMe6qmBl1XSa56o4NNYpD4m3GzyBemhYPkWJW0/5R+uG01pXa
eljGieO8oBdafot2m/YM9EEeR7NpultCjHfaJpEaNBOhCJUgIAg7yKcD3Xf5hCkGyVH5WEbTD/73
SoA+Pvz3myR6qBi10kwXFhEgEaLLm3794aNQcA+QeXywALyNKwSsIFNaF2Opo9yto40r3wbPfkgs
i3eS30OfjxhjLNYY+o0qYxeZi1z9Za8iVX0RVmJBRtPSflNr9Tph1Q4b/LM8YdL2fN7YI31LYzRl
U8Db8L5n9qm/vVnG2shy0beDjO9B1clJ7GzZP7f2Su64YcHcjWInLnCbUAHCihPmRkvgwTV90oGQ
kJK9eZEAJ+v4qA+88JR9zvG7pcRcqtIKhhk2oDS+wH0WYqoT02lhadAGCnM6JbIJhIljYua0/pYq
c7GmNCR6X/SqG5pkiKxkKdZInY1PqPdMaFgSsr9/ePWW6TdZYcKeCwONySpw3dlOpxar0utyUFX3
clkAbilDwyNZkMBRTStfFaXlEVtFJvZEm1XiAS90WHKY5n0Ac6lYXgo3UVJUF/2Y3id2D0tuuxID
6iefikjRX5thkmAolvKVQ3n2AbtlnbnksOwFoY/BelpZxSsqtOK7SXe7BqlnuBpEX75REX2RwWnk
bUefDXBvSTM3jYSsr8UBSOe/JbsvXUVaa2h1bzz0wXWW9G68myYVvW2EbvF4k2GmjHPqcwKuT13F
uPQFlisyvItmCsbHQEciGqBex/1r9uyfgpicz91bgLrmn8f0ZgDfTMRm/+gxDCcJ5jkaHfS2YQ7/
PFhQzWqJh0HA/A3tzMh/D84OuMzmTgVyaWYHywGjXyv5P5hsM9FyKCmKhFWOkxd2/yr4nRipAO/T
3RhzS6JCAv3UOeqmnmorw6r7dTopI0HjDk/PZnT7ji7jPiSlHniYbtMRjgOXGqAZlwIjre6vEbr2
rKwV93cK5N/N+LGp9yth/aVzZ8V4X8D4FAW2xw2phC/wV+obxpB/Yab19HpRNpdttfnjO8OKc+lz
Uj5NBujYyYf9TZjZuT/rIQeuRoI2MbeLnq6uZKGgM2wTZ0rjnKptsFTfH0vZN1YHY8zuCDIsDnF6
9eNWgJShtxubCAN67K3rSmxt4ZysPzcv3uFlY5Pg9bu+hKYBtAzUAKyOMEPA+ZTp0WM+RcG6TswM
YTYTa0KYT6mwwbI3u0pwDd+J+oQoumv8KoVleX1SMae0yDed/J6NOlG7ryRzouYUdtbV7MlVzEku
fRb5Xg1LEsIExkACXUXhrsMKufTYGrTt10LcUMlwS+EQjHYB2N+/Ca9fdC6svmXhuy5y40ANeTbU
ObZxuouX6kuu15IZAPK3Mffews5PwrrwaNu4j89tzk28I8q4icOoLTojKQRXEK0SvpMT/hEWtrod
4c44lBhHutiL7llEL8uJ1405F1bfEWfeojhI9CA2wXHaoNn4JYpFy3/S5Ocht7ICa4OFZynlpL1n
uruhIv8EhYWMKGSjUHojF1xVokXleAZdSFgL97fd/gJksPy3KNfNb4/81lUyKrCJRbjgPQYcWVUY
4zzGAibfJJy5LNFQon+fj1NpMrd7wcYYKfZRrDiXPJ3jnXJAKzCXZGBhKLbY/4A2MxpDFMSy91zf
oM4+O+Qvih06uk5i1AsPNm1tdPTQ5MhRym+JfUSXEa4yN0I1kEC3Wqzrt3KLRXIAka+ovEIixXL3
IgpqsUOWlbN0U8tZ+ssQ7nMYrF9i29TQvJkuYyo/PT6Nnwno79PAtA0OAuBMrJlUxazXNE/y3OLV
vBKjikj7C8WnX0VileaLIDZEyzm+z09JZ2gy5sloay8NFBmN1vpveWueVLo58yCvfpaU7on8yGhm
wA7F5J3nIkmWrPDo6eSyza02sLWnaIlhG+NJ92wVi5MBC+TgBUaR7wswEtL4v5bw6UvQWo+N0qq8
wL/cv0RmMbSxlGpgV/ZQ8D/+Ok6A0mFlpR4mbDZBz5G0n9l3hiBzvmKhlkHSqp7bl6u6RrN1+6fZ
6/vRLg+HxIXJdq7IDkorDt2fftY9XXbXRtrmqYcT99xt9LW9RIeMJDaWxUYfnvMWXadmOXQZTNGL
+XR6iU8vJ44sz2r2v4PWGQ0z4ixeyJXhuZlKxIrUIqlt4ZQ8wauBwX5M7Of8yMQs5lWxx9XUsISY
yUA1fmPWohII7lZZeqfwKd159kBCGz1NVNkAJhx9pliK4S9HzAO9J+1Un8cs18vX4+/46ecw38H4
lNida2TZQvAAJ7CMCiyvtqUdjayrdXW+QrsuyNdWsx/T/DlIy9BkJNoIhAXWBfuCa2FBpeX0Oyf+
7TrXiLjrPek+FJl8as5K2m6Gt9NqFdv65+dgfZ7h5fI820mUWaOKjfdoL8b2PcQTzOth+oVfeQM8
HcyOvPpIAo5uewwuyUGh0cZYdvtuQTaxXSGUVFbmpv4INyXdFAti8abaZq3a7acwmYhB7kvBa/Ap
VbxS67depKq87V78BQl7TNsL68eXsJhYY1g3Ac2J2GXiHYMO92YlN7oa64eg5fBTmgPsqN1j0QVq
UgEKRH8eE/sRsZlYM4TXUtc1rDvEUs97WomoJ5mpQcjUmg7Ap0u3goFZqIPpPqbzM9H5TQgTklht
J+NWGUL1NWzKQg/hkBAreW4+2gjpVe2ofn1KVmy35xVS/joXTOBnFumeLNs02EZ6hpQn1nrmSJnh
LJWQ7ApHc+C081YszRmOaW03AjL8jwQH5P4so74zszADrXbq7Ti1K0dedefow53sBUEzD1Z/2S/K
W3ZEvQptNb+gNt22obz+4rmn/+5D5PsPyYxCb7IUH1JoRDmE5kbzbIn2xqnRf9c0aUjecfYa/Mwe
Tud8wzujrlE+iP0YgeTrdt9b+R/H+fjYb7fbVQ40u+qYQos1ehz+ulVBmrOduIspK1C843lO+Una
WQ1COU1RZexExqTS/QEsFlmEAowquLFvNznwq7aif8xrLDV3GnNpxFTrD9d3s6ddu6xMhyPqk5H8
ob94QpAuRdME5o8Z6rmpBE3TwYjqxNunmFG6Uj+0OkcCpu+fbNoJwoM4n2UYV6BhCllayN8m5Sao
SkMhirJGx/baxbHF0YpZyvMBfpR38fOqiSQHQk+sZtbYM809vx+aJjhLxgFNBjQJ13J0yoWLpgD8
NnUEmtga4AA8/zWV342tPFIc8JBvVGmrhvZoehxvc1bfME+uy5gsByTBt8m5YRpr68vsip6O8yic
gnrdFyelO/f9W4XsXk6NjErFqzTURK4urWSFo263Ixlfw+5T12mLGWXdzyx5JHn8V+jo1bzSMXM6
ba/LFrbEl9ea5y9OngMrGNNScKyIV7BUlG2l8fXcwxLt1j/Lju5hF0J8UXQ4jHVKxoYoGTVkOy2X
hU8HhGjJU+xzXIpvh5T9AAAqqNh1LgEggu051OsuqeJCDc5JihrekwEEfgt+XLruPmvF6j5HIE9b
1euY7xfFe50DKEMDsrz+K8soWlfCIrRUJwFKgWPUtJGn3KZiZ8Ln+FycE5MufCJqz4pJrnY72KJq
J7qDJbOLpbczDWo6fbTW3vKRjofruvEIJtAXppVtAs3xMKH+x0Miwq33HsXKoTAhskCaqxV8dtj9
5f15rKKz5sqUTcVAS9Mk1YxvFVSNp4qeFpyFkAbHgoQXiRqbgMaWA0R4CgWybPQjpuTpqFjxKrLs
/HkTOZ/650pfq1btmKvO56Z3Zh5JHbUyoJhMMRuwTBjDnUiBovuDAh0b94ucXEeaPzW6SNTSXxXF
vt1fEyrEJHsxMisVVqr3Uvakfa412ig87fppUvAtErYQwg1GFp91gwdUudJxCK/nGpPJ+XpYWPEn
brj4q4bOEPUkj9zSp9LCEtTN5Ad1pApbMqCk4F9tKXaEtanSNLIX7Vsn8LzDn8YICWb8gS7Bb0E1
+t7EJnlYRFmXXM/BWrgETuY9VeFK/KoQeh+8guQYqs5IJPwe/ybRRyjuzRDDAuJK+l83QZv4DgUi
hPFqrCWTGX8563utrLvyeo6HJ/MF6qPukjPKDM1wEporUHyc8q+GDPxoicayeNFbzrs7E5kBaAYV
lsX0zGEzGnMQVyEZy0UghOcCDQYtrUaa6TT7W3lvmS0M264AosiuJWVzgLsqlM995hS+3Rkk++Uf
I3XvCXD7nCo8hs91SVVOEmJy6u7tzf3XTTJ2Y6HLPqhGefq6GuO6AQ2veJhggse9mT17Imlr67Fe
zwTIOl4EVARkbFKekF3uCRbl2Az1GCTnUNrl2IfxKXp2E1qFuM32nufAxFxdsVwtZBKcs5COBfF5
HQw/E5zYtI2V4QDmEVEBW7BuoJeWodjKUXpulim23Tx572jxgnW1urdmHZ9Fn/OszCjqHT1GBBIN
S7a9EPRS8cvEc4fOycen+tOfmRhS4LvDk9KwQPz+UPskXei+maZnoFf6WAj81f36H0ynTV4RIyt3
VBhZWXiYqtT8Mj23xro59VvZqbfmBslqv1xllrIVGo7uTLLAEpRNQ8cSBHS0SGxSAf0etSDLQXb2
yq86cPr6tc12j09uJnQElugNjYnpGwXIrtNu3AI08vWllogYbjVXWIrbckBV6jGtuVtS/g9n39nb
OpJ0/YsIMDf5lc0gKtqy5PSFsO+1mHPmr38OvS92JYqviBns3d3BDEbF7q6urnDqFIIrmGsiSkSd
7J+jxi5fNVV6hi9R9wayXQl4x0uDe2UWOwnnzupa1uSaZU0eRNJQpmfypy1gdzR243nbMHhlqoP8
Xta0bMwoNR4vcCbPCscT/q2Mzn+8Sr9MFFebGdS5kKg+yc4eZsoPcCDIe5jYDWNi7LAnbJtSj0OD
fRIueTRoyGdX4cmtV8yzq24Z6dPnAo3ntNxdKYBjtZoU6HxMo2RFyHvFvNalPZSGUtqNj2zLuodn
gha9Hn5iQNP6xVnKld5rH3KUeLzGawV3ehoPZ4nQeH7b5mfP1yXpM012Yr0QiNxbX4hADgEZBJlH
xD26o1f7FSWlwzjqkJ/B9q113UsBmIF/ZFtp1dvJs3x8fDz3JQdVAcGbIINdCn4DMhe34oCGE3qW
LfMzkqFNrRGONrZXWF69l+1SL47cUUJjthqG8Df/yrnFLF220Q7dXmh8AG6ziuwd/JUp7UUQxG3M
+R3W2wFsB0o0F+l/IIdbrdk5JVWf6lUmLrw495xe46qvhE5Sk6RrWaA3IXTXnfjzt/kdvESDHm04
MM6sKzR2mAYlFkhOXiSbBs3q8abPHbE6RhO495g7Nr30Wdk4AtdW+Vka9MzR2k6xwg6oYlXVky+/
olLJ0scSf5mY73ZZ5rFoEIBw4A28PeZIFSonr3vMaNKFzkxRV0wSTuN4Q7nkrzWoinJNNRKGOqwe
JQbnm3WqtSIdjsDZaP6ml2mCyttXHiCHy/c6PLMIrUYFhgZ5tIjo4NLyqftJMtoBMlLbGdhvfVoP
u85bFfFK/uZL2jCrPDMyxCaLzFn3swcQSI6kc1gYAUnbVIm4jveVoZGKsydobBXRqHgLYurmZhH2
VGg//dRinVfVM8OPXjp2oi62L8IPikySBNJ+mqhgcDMFxVDjVYDyTgnAdWE3gFHxOotQFKUwslI7
3SObmtNT1cTflJDPfnxIv813k0O6WcVEK7k8ymRWkoszWtp9VScAHJGdAFauYVtehm+gJVACcqzk
B7PA3Y9BsYPA5Ijl9JQoqzKg4bDmWavXe1kPqlWbWOrwFLFbkTHSzCwc6h0l4ZA+kU//KGSGL7y5
LSZKorDcG+5B/FM5Bkm3mJHovHXMprAEeS2rzwRB3U8eWEWsM/5rqFpleAg5c2BWTmjyEi32KWLu
bN8HmRE2ORU9bbDQKOHhV7w1I2mBTAWI35a5wRYm19C+ffK+a0/PVR6pHPx5aoF99aSF7bzv7Zwo
xfgeXllSvyoFuVDE4syvA3vHvB9qK861CLk0i9VB3ulpMlxbbfjJMLIX0auRWIXlm0vlf2k8tumx
ymgagHcJIhTuNxq4+o68YTwQkynFWTi0F/In3ef7yvZMDiQQ7inemglmzRx6Opjh3tXITrKCPSao
Ij1/jrQ3CrZLjCRiMYMMvYYsfcUs3/NKsnjTPwQL0eNMClLhrr90Ehj1RSqEJUOKM0tKmpSXsV1b
fkmOkoVTDU1vSd6993Mrb5JezrNOEAoXO8MdCrNEvWacWDuAFkTRPdOxHZPbi4cIs4vrBQs8U6a5
kTwtRwoJK8ewGdCN5/DV3TTScfgQd61Cy1KT64+ht+F3pHoQrlMJqsG/PL7q/Myrd73TwuSqt6Hs
QP2x0+qKp75LOySdgQZ6d3ETNN9ETU4X7HSTUOnDoeU6NdKNYI/glMff8f/RTRlksmgGAzHf5AQk
VELbOB6/Y5N/yc8l7TaJXgwmLyP63OC6sOO8x8jOEq2+sG/ZU5frORIt++ovG1D1D1nFcaxJ69xK
GyMINUdjSk3NKQNmo9octSY8tCeGs9ph69BKj/Vm7/Ja/R08NzAi61B3yMKaZtx3nC0RgCkAmoIn
v6Xoq/vGtX2kxsQvz32rex2cx4ucqlRJolXNb1k2p0HO7Avyj6NmSIUPhZyCoiL5MjlRhW1iyZcc
6LJoOJFWv3adp5FPb+M2L/ISo+tMtWmURpCmVhA0k1/bd7XGXOQByWGC8uwhu1P+eBVvytWuSN8A
DBKz1RD8kRpfqwTLx8SCmiYRv+BRzF7dqw+Y5OICr/ZaNg3LsxjaEUCicLvtKrSVctMtWImZtN/t
WidWSR6SwhMUrJVd75hDcBpM9usA6iCZxqtqbGVDxq8a2/bpWw0qn9hGrKZFNKGV8ZVpuXmJ7BUm
J+Cpoq65FFXNRAQ3BzG5QOgYFPpYHD8utLlsFQeiJnfHx7f0njAKLxlBehEBAXpT7m6pnMhIe1bu
r0YH5UcunSJpJR3iEPyr5Cz3m7y2mMwkYBJigJjY5RXytEbVfXTgRewt1j88/qCZjM34QQQxHT4H
FZsx03etfoob9Y2M0yd4wmtv35kt/D54TRVmgDLbASN8JJYqKkA8GuM8RVT6G62TJQDnnA4itAQr
o4x7B2bl268AWlnOcqmCDoKzv85Nx3sd0j9OCYCB0y3EKXOy0EdLCBnHBYvT3GWehWHbyl51Bh67
+gNHhkGGG8lC1B+Q+V7YXn7GY1BGZCpAKgRO7SQG9EjZdOmQV2eh3Sjcu3JhwDlMCMh/tNC1BKmk
imvkZbjmw4X0ylw8yF2LntxrTs7izE+y6lz84b5DQaBCr4sSTSsF5FE+LbVa1NMXWbK6fSn6NAHK
IC02ylKgPVMCBiLsagsmlz5N2hRDjcvqjMnC9il4kWDmPoj1oiBZfCA6v3DFZg3qtbzJPW7EzM1Y
DvIcdo1hgyG/yzFjNgtQcXmuWlupKRdqLEdJsyIntVmwprOel8oJI+7+9wGZnLgqDE7KVHV1rmMU
VLJNJhpiTp1ul1WSUagBLTm0AeSaI58WdG385al3ei15cuB9UstciRajc1C2Wp3AKSYxjQfDZVEJ
/AlLfai+kvxP3L+U9YZXbbd/iyvafTz+jHsGmLEUCA9ZgE1hWeHXYbqyKCHndVJEsAE9nOAnsKCL
Op/QfNcHmnrOPi/K/llCDcc3OXqW7HijGIFRa+VKsvmlKzCu+G5HUGYTkQkeWSvH23n1KV7o10Ke
wqQ34We/a3IDaUZlzIz0LYZpDl9MuglFm3jUf+cOSqun2erxZvx6f3dfANZRJAgUvO5kcib8OHad
L+PyzL2nhvTUIiFY8ZEmsgbrbxCnAOJUWsALl53Zb8AtYjkRSvLBT4Voa10UqIP57xi4u/NcKnWU
+Bbgg037/Pgr5ywicnr//cjJDc2cnFcDCdtUpFqfUx+va7zJM5RpXQqv8bGw+9aqUT9UHpMPQGWP
Y5m4VxIXY75pWeAJpCDIkjV7QL8AAk29fw9Pve0ZSP0t1Ktmb8aVyIke1CQJwV5VlucqRDYRgavn
7JNAD8hCMDBTQLxd2xgsXClcUQcpZo//rk0F1Ui2rdEWJ+jI2hvoi7DBXLoVQHQWGQkopR/v6+wh
joje35Z2EEPeio6SqCFZ3ZRnZc0dWjeixQApQX2IyMIDOj7Gdzp9JWlygNzQZmrkQVKVgEi+TRjJ
dMv87fFyZso441b+bz2TM3OFgGtEkKmdkVI7M9/yJchXCTAcwlZONDa1vV3pLCQTZzxAcNWLHCdz
qsRjLsftFtat74qkkUBPXXlGANsYZh+SsKAjvwHpZPtupExMQu10ig+SrPLcrnsqGvVPPnJhZ3q9
yo1Kj57cjfDdISnHUdZsqI//FWhrNwZrd+iD7fbhyxJCfkZ1oDUg9B2rZQp68G7XrRYSMrcBU56j
9s0nGLXdPDdoS/VNATF023T/ZpuvxE30p/W9KB8YpzznyU+dYriK8p2F/sJ1mD1LEQ1B43HKmLNy
uyZ44MFQYTTvuVZp6FxiAd0U4RIgeE4Ipyh4WVgOCX5pcpQZ19VMHwT12XUMV8TE3Apk50ttZbMK
A9gP2rlQfuGV6RvCFLLIwFOsz4Ue2Z3O6eKPBw7SAW2pBdokDcX2aWwrh9BGyOgdwTIOekMqHACt
MMQVrxfa5fHdnEH+AOKPPD+LVAOqvNM8mNo6ipqnaX3mEi238jP3zda6a6i0NCvkuAhFUhoNxyIL
Gg9d2m7QeEVMkW4aNIZ1Wr6Jlh76OQ2+/qDJaZNwUOtETOoz4Y6+TNNow7RrP/R1JdBc0dUAR0M6
w4wVjRfa9fDOWzKGbbzK/YJpnHsAMMBIRVscCiDyXSDTcV2hNE1RnzcxCu3gDrObw7Aix/7Qoxsa
yfXIiLVmq2drblcsPOMzdvlG9qitV4+PI+RKE7I4lQ5F9YHbVV268HaP+jw1XRiZNALdML2EkIlN
7gexzOKhrs9CDKBZt6uyjVOvovJJdMwFFRuNwLUodcThoIcRNQ6g+PAXt4vxG04htei2Z7fVq3fA
mQDJsgCsSED+uEMjZ791wUaj0FZfobD4WPhd3gn1BxF9G0AmAUWqkClqdehScciivDmlgf0+4IpV
384BZN/tNl14DaaK+ytJRpUQQ1mQA5pO+Wyi2kmjgK9PdaTxbbzOWnbnBZgk5lXPQW8DObuwsVMl
+Y9AkBWOsBk0701MluyzfFAVSn1ieOSD0TfYiOWCfZ8VMeLGUXoHJmcKysEo8SgJVb85RTEqvbyH
5pd/aNx/F4HmQ8CPJBWF8EmIJ6sek8R+0Zy4QTYZ9SkXQs1184V13JUdRjGAkOBoxj5HVhVudbCW
a64ZRjGFLlvFVrGUtbJuX5W1u+L0RGcMYviYaZPbHFWt1M72te2teK2FvVtQyOlDM34J0HIiK6Is
BtbvyYK5QSkHOEvNCYUWf4WISgEdgRYzGJe08dgVu+VTu/5ONyWqH/9ctKIiL4MhFkjM4Dsmm8BG
gVKoYXeSUUnwjX6XYjp8sK+PofgilSextht+J/NPUmIEezDtLcifmhysXAG2CulRAY84ZhdNxKuZ
lwdp3p1836M5A9yjckY1qhTtkixErsJ4nrc2Z5QloLEDOA7gQyfnrbQi07puDVmE1fC0qsGz2OxE
FOsY9DTDnqP6RZpYDxDBycSKRY821V+nNGSh0PrizSvXYfbalpsIve7CJuSsNDGcQMsqKnNrwHBf
uGotpwYXAu2Yi0tvz73JvP38yUlJhdMyBcFWVcTm0QPLaaj4ucdQvUShpgpapNLo899oBwdQrQgw
BRR0opi+Jzqh5zXdKVT0qlyVhlBvsk2z5kUje0u5lx48SardhHvpowY68N9Ix5QZBNfwRNSp44pe
/4qwQ9Wd6uIodjUt0H/cOxqus+YA9ihwGp+tEqVAHsZmAoNLadq+ckq38B3jxt7qjYpeaDyJsBLw
NsWJjspAzCCw7NgTm4UMzXgxhq/ZJwtGYIw+bqQAwQGgNRj/WfSJoAp5exPylGf6Di3Zp0gJNSHa
9b3Zsk9cYDze1LteXdw2yEEN/lcOrPitHKiRE/r4x6fuoL6khVauO7ukKAefnK3CaIWrNet4u/1o
7X7jrX1uwbbfvYi/4gkeXgCpxpTprfiGNJisl0K8tHW7nd8amf/RcCgnciMgd1hY7V358He1IrxY
2FdJBILzVlxfyx2iEYjjslPOrUi+KhMjFjCHKdD8ktBqyFYehiiXcbYL6vrLz8svzL+iQW/lS2Z+
9oSBm5RlKBIC+cnOC0OYpNz4LV0B8uIusoZgVzBPobC46nETp7oEeKQg8+izg3mfbPIg5SIKpz53
kkpD7J+Tk5hQhTnGR36s73uIYYped+tDx3AaQEx6GMYLLvvcMaMRCdgZHrkK0Anc7rusOBlps4g7
Re1lUK0qeuZriGTBPh+dpJxdcHvuspLjOWNfFTSFYM6AfPeMpX0Sdg5hQTQIPhTtdYMJNp+Hg32y
G1BTb99qHWBv7cVDE+Xq+fXxlZo712vZk92OhZJXXW+8ud2+Ll+LTQ7QfzVYj6Xc4fN+l6hIgLXB
uRtrTLdbWgex31Yk4U47rA3skKKFOAfj7TQzpRbI/i0rBEO0feK00Bg0sNmdBQN/vsau+167LFII
3QWu//kg+FBg9cFRT9FRDXGCKJcd9qQ3oFRO6elz9/n+vgvpQGuztXI92hfWZvXyst8/g23r7fF+
3BUeRvGwYZhKqioYfXjXNdsCjNyFJXcipVGeY9A1RHJBBeTfgyTHuENB4+FBPjfDR0yStfq0IH7u
jhEg8vAogqztjoMr7hsXrmXBnQSkNCPAu4tV4UXAKz2rzWfXxmhUPne8ZFQShhWGutCe8nichPb4
M0abMb3pI3csD+smiAAG3CoFQVtS6Ikdd+JlM42MvEVV+yt75UOzac8+nJnH4n5L8lN5gOLDiKGF
EtW8iQ0rakkps5DjTnK6DzlMQbWGTsVrvMd8+KpFB8AgrYRI7xxTdfQyOwevIibeyaHVySch1mR3
K0u0w/ChYDDYhmI+XFx8A9sV2Wm3G8pE62MjWxr8d1czGlUFziUOCxYJ8Tt/u0t9V4HZo8DVga/g
vQ8bH0UxccWBYevlAibEx3s0oxgElUDgksfpv3cEKsC9hRGDmbQn4R3IdHBQ/zz+/Zkjv/n9yREM
spsngl+BQ/0v0h8SenXtZqNI1uqxmDvPfKyh/m8ZU39ERWklaHos4xMxiN7r9cL9XdimKbAmJr2b
5wx+n9MdXd1xH48//65QhzO/+f7JmVdS37Byg98f+SEJ/tvuxXVja55P0wVZMw/AjahJYKEKbUYy
FaKc3bdvSLvg+fFalrZqdFCvMj+Z70hCP/4+f/FM1OoX+2yWBIz//EqA34d1LY0qFWroR9OGrYJ2
I73eou/+MvIOLLPCLSjxL2XrlcTB8ZIW2DUR44dKTHlTtQOnIQIDOOQPsHRGb3b71WUJRDXjlNyc
06jyV0LRoigUcYxlYniFTJmvlXL8+/ik5h4l2Bikl5AeRMQ0jTFDRi7DbhyetWN3yQtH03Wj1U8B
hsht2oWq18wFvRE10YrA9zsiJj1GuX2EG2KIvsZvlohWl2RMFENtkK3wBMhgc1pSzdvXSxs2PlCT
B0VBdIWAAJ0viMknd8eLCFsxETeqHhB1FKABCxS1vbYk5y56HlvIruRMdguTIHiRwTN6clG2Fr9s
1xas8AkQ2v0Sy8P4S49WNNkzJsycIvGxIrDxOwuh6Ox5XK1i4gMiQJLSMMBvx6UGbGy7XcwHLe3T
5I6IqVRk5ThP6YS5rkdAx0VTQF9Bcly6jDMW4OZAxst6dRllwNqLwYOgjXs0v0MqGK2+4BzN3Pcb
EeMnXIlwJXQrBAy4/eX1zt04emO0NrvwTM7Y/msZU4BVAHZUOQAV4sk/1lb0qupLYzlnBcDFBtUQ
fGwydXNJ4PIOgFVwJzROdwF8fmyxln5+EiBjZlGWijF+vrwET6k19BiN/ljCnPcF7Nn/VjB5iRWH
4ysHBmBs2E81aNWx037WqvWyihYOfGkxE2NC+jRpOmQ6T7qE7ElN09PCUmZvBwbMovKIfpC7JE0U
xl5Tc+CzB4drqvnaT6nzi3PdZl7jMfn9XyGTI6mSPm+iFkI8PTPUf5xGHA3h1a9PToMluZT3NX49
RaTMUxN0OxKGVC15wXcFfvhfN3ImZ+EGfhOWCfjddUwFfn5NbMnkVly7SIY8a0eu1jMx7O0gtDBa
WM/ou8SYCH/KLH3h2GfN7pWMiUnHebCpH2Atr69IywP5AX8Fs7wrV+O3z8/PS1DVO2zfdO9GPb8y
XKrsV06H1/3kr+wdOdLzC2Ykbd73+vZ8eby0WRN5tbKJuU+HrGj9UIVr+RyZor0dwOG2tJyl3ZtY
etEL00CpsJrALjV/u748P17DnKt/o2oTO9+jLRljdHE8u427T+zT6ViB70FbEDOvaCrIz0ANyQOH
f3soQ6gkRSVJ42TSBN2RP2iMOadLLHtzQjgJZTU88mCVm6LrGrCMBErqgViXKlZvcIiMwAKgFQt+
xJyhvBYzvTQZOsz6GhMRFMtfIVa33AXg8ZxeXQuY3BindAlTDRAAFMwlP/Pvf4J1v3Qt56zxtZDJ
NXHStuo7FkLYCPMYS014Tm35wK1dvVyl/+Kdv5Y1uShBDq4juYMs3uK2ziq1l9z5+SNBDZCgFgbk
xcTqg/cIrM4d5nsMKvpINdEOBvhECzdlTr1AfCEhg4gMjvrbnndlWCq5CcLCEQREQO+CXrwlG2Rj
aEaRE4UV22As6uu/kYiciwLsOdLv03z/wLp9lWKswsnX0p3mrtPO6tbNnq6APHyW9L+MWdPusHRa
dzMwRgsKpp7/ip2oRp86gcMEioBZFLrEasFLgtY3sNvpl2fwu10u6DzEf8qVAmyqBE6zJe/2Nxs7
jQKuP2CiLyxmojYkxQdgpwcTT+Dra6WHO2JoT0/HI7d/uXiGZ1xWfx/vNz8+33dyR4gKumbHrpPJ
zU4ap43ZLBifQ0hGb2V8lsGZm4Gaeb2nBofjdk4B6nXAEGuLq56L5n5BKv9P+uTaSw3vBxUP6a+v
kL4xuZA6tmy71scabXIv4Lz19cRaArjN+hrXYienjakWXCWXEOuAFkz5m6wxsHSc4PJ4b2cvz9XW
To608zORdQtIYWX9MLKQdhrCSM5bcGJncwjXq5m8l6SsaiZqIKdcgxMx1Xbtsd5JkQ5s1fPfBRsq
zj3O18Imr1pYhRUjRRAm7sZEWRtpwsp5Uo/fYBj7bI3gzdHhro8d3x1W3Gxi+SnlRg7mjPoZhjhV
GvOU/IAC1NVfLuvz1xmlhoWHVxpdxTudRv0VZWAUeCR5Yhorp5WlUGn/4+K9v0c2QZKKaIo18oF2
q/EoTrYtPvUcIOgsDWND+/MnBFk5xgAXq8yoALcs9cBQoP7r1d/LmNByzYReMuty+bto8+aND5L/
gDRIQHRMQTgC70ZpHyMJVBr8c7btMAznlFqe6b0Vtllapebazp/EEujaP4BfUU91tGzbj5X1Dof9
awGvPmKiRUEXp+EQ4SOEQ7QV0MwavcS78KzuckhzTW+TPy1RK4625e6cAFJAzRHdbgiRbj2kvCWF
kOUDUrpZk9GRGIrCkcoWruGsuydwAgsfDOOoQAd4KyZrlRRNfDkmR72j+dUe7FYEPEMHuMpY0LxZ
R/xa1MSw8C0jyDFJxRMgaoMtvSW2R7ncUj8vJAAIk9dAs3NRTFeXF6iP5vyna8ETW9MoIGQVhkw8
FVvfwO2jMhoGlgzaPRAOE7jwSPEAp6kssFCTGK0oAx/YIzKcsjLXpP4tqF76wMpFyXrrIkCTuUIT
k6WS1czS0C6E+jcAePj/KXQ36cQ+aKqGPW1UySgt5w9og9LDEkP3zEt0I2Vi1yKxyhoecdspkC7u
F1PTBlNeBjPq/vZ/K9BVEG+xynT/9OK2j70oYC2WJJ5MblwYNxEREI6eMowbcSLBVIfX0kOtHe12
bkKzpngB2LoUqSOdPd5cuO/3C76VPllwVuV1lzdce2IbfUD3Q14JppP6WibaWSVSmayKkN+AkmlB
7v0DArmKBCozAWyMrDhxONqor5VeSQFL6s2oWTOk1IZ0AGozM8Rw7/WXQjUDF/Rh3UaSMLNDJUdA
ea0qpU7zt6oX3rMZVwCfAxLAsaMYONbft+TKwxVdlyehWnQn8qcUn4fiOR9WKfPZXOQGtAsveEPr
1RI95IyZuBU62QNfhN/LiYBmMWxlKFxpFLXWdNucYDhlsOr7d6YCTZCtpO13qvfBoeVAS8j42pB8
9eKuSs4LZzI+iLeG+PZ7JhaSzZvWh/Z3pyHX+2RDQjyMqSEnaPZ8drmnXuODVF/ESf36lvdiQVID
+gSkmKatl0PUpjnXtN2JXfMuJeKRlJ3l8pJVZp+B8iEQM5fjfRCBk/9FRT9il+6y0g4HW2h2QkTj
/KnjWq3yTkJvyeJB8fMF12pc96MPnJxT46GlrWSBAAxa4T1TGc/ya2/DJPywcBvvGoGBjIUa/m8r
JidAwt5jQOfZndziNXReCPiekQVFH36YmYx8Imge7HUBsCdsQbwucso7O6Y8BtxzEb1wvMm6Hws6
MWedCGB8aJhAMRwNa7evpuQPmSK4XHdSI1/pjCTOQuqKofil9spgJlL+UwEbfiik3DFYrtswAVCS
KGN/tZESLyQhR1t0dQ5ocwBv/thRASI5jLr7RRlcX1Kv9MoiLaptFJlSvvrsQ8tZleiDEQ3/H+aE
f2WhXxG4GQCRACmerhuDJrveqeptyDJaxKlUTVQam6LbLyjXqDyTRcH+ARICAtIxgzN5TJ2uRFMK
x9fbqm5eXaWPTVVlhAUh6szWgfNWxg5i58a249tjrEc6Abcuh20hpUxDZaGP0HWQNOJ35ERZpUsB
kwj7DkP+ok2A3pWjKniKaoWNHJFd6qRoY1EKQRk0UcVoN7xGnfxXqDIpMxyJ+J+KFHCn1GE50Ax1
aoWe/bIW90LbhrWeM1x+jIsE3a1VlqqvaecJl7RP8z9SxQ8HAInDUxLyxXNU9YwRuQ6mm4hEyF4a
vmsErRbSKNWzoW6PQV/HB/QkgdExICpTG43Q5n/4JA2/497xT4HjRYkmJVn67ISDGNFskOSdkLG5
Z/QNSAZoXvjeuxfyLGpsDSrJaKNve5Mfyka1gIiLQKTapKF/EtPESwGnVPtdIRaMaHo+z6yByxG+
ZSdgwVmcVgILPlY/em5iZkj2ic9gCM3A9m5leEgqgqEgBtmwy/rh+0Ca9LMlJbEDNu/fYQdDUGwE
dZJSISmUrySIotwo47QBbyeQ/74RYVbXi5vzDYvWVPS86bHE5QGtqgRPc+RVZazlNS+fQeTY1UaZ
BCnwrWic+/L8VApXddejW8CpQcHbsEEeg7M1r1JdLRHwGmEeqI4GNqX2w0/cdLBr7J2sSU2LuS99
58ZL2M1psDjeJXS5jnM3Mawa5Iujjbm6tz4feCXfdu0WRMlJR7m+SUtkWuXWM9lBbSPdgdE41kUK
drA4Uv2XKq2Ijw0RMBG3qVMcBZerDWZ39Fz85WQRsEMkBJkkjwEpwGRyIHfErkiirPOZrDRGBLbd
kGayHwPoFpJqp4QEiSO/B80AdQQy0hjhMdqB1S42imzI/9TOUOS6yg3VD5O5SagnjeKDS7YFk+CI
zPY2aG+EQfbjmFlxdRTXJpr4i86q1AIIRSGKukQDfpMcu7JlWZ3pJRcE6t3QYya4VLpDpoEoj6Ch
viiUfsHrHy/vxISgsQjZ5bE3BrRyExMS9E3mJXLfbls5o1VryYJnNvkPEy2Bjac5hvEkQYGChBwH
+kRRmIaoCoNCWc263VYJXO44MHKnqWopmyCHYvE25ADj1l0VaHmiIMgGL5JeO4QxU9LnaGdUwXEq
5sFSM8CMBQWXgIS8Nxj74LxNXNhO6EK5EuNuKyA7TQWCEX6RLF8eP4QTfxUrR2SK7UULKNqPwNJ1
q8NdXZdp7YvDViaSiVGo1CPVui5lZD/6H4zoXTDYc+LGvgp4o7JK+CmGfRjkRkwHl92mQAYfakfE
yJwMyhsXffOUxgOhAgbQG4/XeK9HeILGMgUiETQfTR+JSClJW3bMsPWzQDWkuo5XeG/rNZ7zVE/R
ELMQBIxv6K3ejvJwZIghMdiDTPS2KbsUh+qxWy/wCXVdMdupDdOgCtswC4HdJHr8PT50cLAsTDQ6
ZdiJC0daJOgKPmC3rOT0tiQnX3yltFbng3pBdIZhn8hcRSOOyc3HezpzZUYadHSD4oUfs+djAHZl
/FgGc8pSXhi2XZdTNecNVmlWba0+oyuc9iL4LrtTUwH9Kth+WmIm2IDRW5mzBAabZpbHHRipd1Fp
QtUfed7Jd8DnLNWmSrgt6PlZ2qRwrzTSyg3GZSSgQMDkQJDyFzKFqQRB/OAjExM0aI706xD/Sudq
cdv85D4Rac1VySauWWbHssNwrtoSDdheXOgoRkR2UnTqKsm97AUF6Urrk94xkzjI94qbVi+PN/f+
5mNNIwWUoMKpQfvhZG8zn89Kvma3QtfvMz5/qzJB/OdKKkNNVWwbwhMUWm5lZL1fYPTM0G0Ht6p2
PCZK6dBn/5vwtbp6vJz7+wDkF3IBHPCfyKpMeyxiofFTT8j4bRrmoqZKVb8q4yGmYld1C/dhThTy
YEimgT8LL8Z05xI5DTp4D1skU+SWlo4F6PHj1dy7nNiysZqCjuARbT0xyxiX542xjrAtWD/f8FWJ
ds1Gko8JkO8beATA99YyyDA72aXq0GNu/GP505geGj9+AFrjxj9gMpokwwo1KiQBVast15lS2Paa
o2LeQ/jNiKKu9kYJUhtxAP8L25qNm9Kkt//NB4CmHUlNJDcx4vxWdZRYEdRYHndAjPW6cw2MtKUR
m6+JOLxy7DnncjshwjZglAPbllrjlwsWfeaY4XohfIN8Mg4Iv/2CvIb8vuFg9tK4ORecmK4DEiki
qC4cZOker3fmwEfvAK1y43URftMdV5auFUhQBWLFbmNWKFK46AOmfjWiaJKwbF9bxneMkm9CMyGo
LwkDUguP5d8/X2jLFQT4EePIHKDMbxereB3jQJtYcA5z6kbq/caAlpfwaeXoM0mYf9ilO+oX/0vo
w6FEqYC94VaewzHskKsSu/WTQF4RLknWrqNEpuLyzVMUOvGecVrkI1KSLyWYx6XcvpzYX+wzLyIR
O3KG3ormI0dplQZLjXiPOqn63Af96/+Rdl69kSPJFv5FBOjNK1lGhrKtVpsXoi299/z196PmYkfF
IorQ7g5mF9gGOiqZmZFhTpyTz1Sfbc+MkvUU5MFLHTFbrm5V7s5f0tm0aZJOzg/a8iWFDCMYTNi/
3FLM5qCAety3PHJVPbaBMzthfby8q8tq8/yZTwzOZ/zdsVJCNMvVFoNW2dtC+S0240OtpA/oKNoQ
s92EQXiTlVDq94a0YXvl+sBEo7O/xGIkBPKp6SlOlEAXStnVUzPdybEv0SXqUk61Fm+YOn/KVNVQ
daav5zY7VYdTUyODrEDnM9k9IH2yEUwuy0rzJ3z/ly/fsLBgno2MX3aHPCcJt7OhvTEz/W7ykt9i
WN83jCUKcXldlOFzPwV7+Wffd18iq4YlSth7MbNAIjDr6K9cQiXb64+Xt3jl4qqE7kRlc9DJE3i6
dnPUjSIaGtnVFGZn9dwJy+9R1jsxVEeXLc0uf3FvTiwtzlI7+amX9Vgygn0hQPVDGzJIbj9ftrK1
nsXtBPSlIwrYy24cdzuxu2v05uBp14W1pSm1aoiaIR6elgwk86cfDnY8qx68Snaz2rrvq+9RUxzM
XmMqcgM0vmaIBxRlD1hNmA9chAtaNAyMR5uym0TJLtN/5IV+pSj9XoiNjbO6dg9ILcnl6NyC6144
Vcsz4NpRfcXVoia78o30M3HEFkH3SmiA1A7rgY4ARjJ0wU4/nATgXvKTWHKV2vOd3mz76zqR/Mmu
dLlFGF2b9jqySVeVOYusIG28HwlD4Y+1ms+WanQbn/d80bS0Zk9Or5p3cxnHNoGgdkEVi25dy5Pd
1VN9pAkV7y4fy3NvhjQxwgpkd1DBQ6x4uug4Nng92Ug37aLrSffumqa99vWNyPL8fSCAxVUqiDdQ
lViy3zRjKsRiMEluLMNqhtxxWWhU8aZbtMh+wCn2pGwRiJ4fTtpmyOVBcY/AAv7zdF2pavVWR/3a
VbNsepKgX9/FmaffmHo7uUKvb/H7rOwW3XmFwI4eKKtc3DqBgo+ZTxVhXSNnt0Guo+WiB8xEX96u
czM6bTFy8VlSB2TOIpyJKhrIoTiobp6qiBupcX3sc//j9w3gGGE6UFc6q5yL04+XCFXcBTVWAjUF
zzRQ0cnb1Ny41edHDyszryY+aqY1Wdy3yUgzb2gU1TUHr3RJHeEGImh9Kut6C6x27uI5xlibBbUY
p1lGZXUqTWGURJorFE101IqUF0vMxKs0kZUjLeTxNRDardd7bX3z5B7vLFV2CLNOvyIjxF6a5Y3m
hpXK9GTQRhFKt1SYVVutc1/78NFgBB5GZ3w+TpLk5tRcno1tMfWl5k5pqTlmN7WHtm62SGHWFjUL
pZCKUi84Y2yxiribSuYLXMPP7Hx6sGIYTiJ5wyut7RfZO+QaXCVZXo7apyoMmHKT6m5ohogIdGpy
rSdKf2V6eXBlNTQDIDDy95fv1srSGCyYyTjpKGlMAi8+oKoPndWqmhvrRbczg4Auc9wX9ihZzYap
lfgVlMRMN8nqZgqRxWYpoxZXqmdpbmkayTFPR+EWJhz9Speq1m2Nyr/OkqC9GgVdcdRejm7TYZQ2
MRvzDTuNfFASFaEKUylkwk62uIHh0Pli52W6a4kZWcFw06j+Xs2+6QnMeZKdSzAs63QubCX9ZGwm
DWvfm/cc0iQoDKg7zH/+LoYvKkv0vUnU3CA2GOKtg2GnBqiSEXsXG9971RS5Nr1CCGbJUU5N+YNg
CG1r6q6pM1x/qyn10D9GY5igtC50g7LRkzz30si5UBBXoU3SVWOJhUmTJChVhAhcIUeJuUqM+k8x
eOJGdnC+qNkK0YFGr5CYZRFR1pMu4F1F3ZUrs/ohd5ZySBTaXXYY11tYiNUVEefJcKfgQpdE57kB
sC8R4Ie0mqCHa1SpewQY0aNVNx6FVUOQWtDMhckLFobTnZJKU8vqjp3isc5eE89Ir5CKLzYoJZbM
JSQ/8+s2k5O9oTvMBQywjmj45HrouZpv5V+tIrVsyMaFh6qvupu218Rbf5ikm2wQxn0E7/whjsT0
WKdp+1xKybUaRYkjxh6yylHpHU2hU7+LwB+/RMVYPBhBr++6qol/G7QWN9z8yq6joslYKFsB8dlS
D9HoK1L/sPZcI/U9J/cpp+qp9klLNiHx5/UELuebniBwSeoKi6i7NQY6sJrsuQ3PF7oxYhB81Xmr
oSTNhPBXmevlC/KpJeoyehegNBn3+WsXa9LWkpf4w3m3CFAJhzkRtMSXzZw8keHPiwLT9cwo2hWR
OLxUQmA1O9OPD2VkeFcd6tu7OCWsq2A22jejdx+mVvXQB318l8Tmq1pFym2C499IU1e2g/CFeIwZ
XQ7sUnFNlNrOalrfdM1WH190n7ZknvrF00SxZeNqnD+KZHOoPKLeC5ERQ3ynV6Np5ypXVsR3vZU6
evpLYWaoapl1RUPxo6JXfHKLyWMoiqDuAx25ZJIcFb9utdxI73LzXrcqW5rgsfr+0Qd3bjlQHaSK
jp9aFoNZCt21GDrzKaMzmw7SbxUWNUf3qVldtnSWDTAOTH+SUQjuDTwKC1epxFamBH6e3Hk8pg9J
HM6l18BwEk+Lbrg63eGyvfn5PnlYZyAKBEtsGN1BfNnpVgWzVndLd/0uS0X100iZZdepLdPwQf9n
8hoNdEoz7aRAsZ5lccg2rJ9lW1gncKfQjX+gO7FYbVt6jVI1XX7Xxb56F2VQIRXyMBzroPkTC0H4
kAdi5QRWLH26vOyzEzobJtCdkUG8FcvendKmij+lVn4HetCabEXxUfESPM+HxxzWkeGQTk31JyqG
8aO3EMM4KCrN5Hr0fRauKkQUo8ukoLhrpwycCRHlnuMU2mbSNxuv7nnoNtuCxRWYIh4Y2NHp3kZa
BqmbAseTVvbeLqsKy20GwjQpl6THKRCDvyaA+xuvGUCnGX4oP0rWkF1d/tJLmCAxBb9iVmOgiTgr
7c1b8S546k0/AMpQFHeTVOmfVAHYiqgNM3rBQO1XRoUr6sfsIELy+SnVWq23Q4jGnsa8SezJivUb
oPrGofGsn7I/ZYfJgiZBr9ACi5vix+XfeuYi334qHQcaLxTalt67CDvNKsKquIu9SN0niFJnRNnH
IjOVn5ctnQUPWMIP080EN0jPfZEd0/aJJV0ABzdZUrgr9Q5+W3FIN/zwfH1OL/d8u+bZPaCqcxvw
9NOHZu2VoV4qdEC9Jt6VXSZT/a309Kmpxah39KzRhuvLKzv/hjBAwEc1B7BzWWPh+8nFx4Rbrbul
OvnTp6yMEZrJwBeVD8WQo+X1UXMqbWGRk8V9Pif90lqln5o2Md24bwFaGXRtzTtYoUXNDsXArz+M
1pjhZ9yoWaGPV2xZ6yrUqi6F0TRcX47RPvNEM+oOGeSd/kZkfv4dIe2ZWZZgdJkxvYvLy5GZqjgL
TXcA4ucwbhGENlCx+FPvBdoWsfT5cTw1tngFqOAFWga1k9uC77HJqOA4HSLzw96e1A0QHyUh0DeA
g0+Po1nnwZR2guGGZScflalC2plT1NmhCmC871F20LWGGdZK0eMNkNG5wycMpeJF54dggZD61Hbt
RWPVa4HlTuawKzrvNhxC0AH1y9RJx1J4uXwqV74n3GDQo0G4zpDuslbpN2PeR0SIblsmo2GPmpgI
TmPqsbURLpydEtivyHGgUQWEOZeMTpelmqVEDlLkrqjHV6HBey23krC35K2+2ZahxUutl6biZVqO
AJ/eIX3xN++fjCLceCvOPhurIUMUNfgmaQu8zcC8eyo8b6yD0BtyYENNdIjy/CUT23Sjwrtq5A1u
ReGcweb5z98ZqQIhETwTKcG2CwEyan4b3ot+lmUbznfVDvy1/wjCo71+akezEkpGlpm7gx96132K
FA995S3W4OW55lXnTBPGAOpiDmHZ4wua1JzpybRbfXQKBg/bNrK9aF8Z43HwP+jasQVMD+I1eeZs
B9t/uqJeHw2t0DztNhEfzWZwyp3RNLvLN+csXHgzos8NP4sCCDCSUyNjMs6VCku/FSNdAMMaRK+T
amSvHSnRTTla/teGXPVmAqN39JUpdEylVr+Ire4/6UOFFp9gZnal+vVNViSVM6Tqrzy3FHTzItXX
NwKGZfw6/1imLkjO3+j4lyku+Z0XmVOm3/qvRrE/aEdp39113y5/kuVkHQAQelNUGlBkpSFBffb0
kxTKNFZmmpi3gPtSx1OznPlLS3Do+VRHOoLDLhsrdBaG0txFZhjf6zUjCEKjZz4lwda7yWWz3HtG
Htwbde3dGUKYv1Ri3jwnqVns+rEXjtMUeNGuqn1x1zSS1dr62M48mgb4bjuQQPRueK5lbMKiYDA0
gJaB+aRuunAogKvTaZh081ZNRhLDoyTX10L7Paa+cfnzbRlaxJ+FOILrqA3ztptugTagt6rYafgQ
d6//hR2eUSqEVLVpap7u0iRnTROq2DG00RYmfW9l4fdCLffDZBwum1q59KSH/5pauJZRb3MxDUzz
trHaRy/VX43y0Ix3jSbastxv+MstY4uNEgxo0mSYBG9jluXv7oTq+arZYstY2ySLBxGyATIFylSn
H09O2lDpQH3DMj1lTq+k2XWdV+aVObb3qjFKG3u19M3z4QP+YTAvP09ULknQxU4JPCnHXF9Zgx3r
Wbur5DDbOHnL0SAyCKSACOAkg7k4qC0WRyKm5hVZRhm4vRwWaBBpvodmTtB0X2q/MxCyMXr5R93X
sy8dk2BwhprxGUcc5GZ04txqX1pTzIJd5UPhbVNXV3zFHvNYVWzFH6efnZ4mT3qGSPY+i1XZI3zy
FemXWFToZYhjW/XmjqYP6Wwo++VWV+zM+ekSLTGmfXFJMzJ0cbFSRR0mLdKEWyD85efOsPUrFMiE
CPWnjQ95lsnyIYlwIUqf5z8MyhWnx6Oo9SgzzdZ3obJsDuV9aWc/5+HX9KHYen/OjgZgXhqXMqUy
ku8zOLY0tqFnSIPvWhGYnM58AtF/pVbIrIqZYDfS965E3UWJ6IylXyb+r4jrrrbdfhS2sJtnN+/0
pxiLVaeUa6Q87H23EW5S9EzltjwmsN/2yH0J2fGDPuXNGBNSyMYDQVv2a/smH7WgGX03TL6EirDv
xr9d8JKgOtINXy+bWsaS7KYhzo0rg92ch3pOd1NoYgU4+uS7UlTuZO9mYM5hDDa4WM48ChOpVD14
Xsh/55Dy1Iil5Z0s5kboVql513qvnhQf+wAC4XYjsziDJ7EcLLEWRm/xXebCQXaW5XkBEjmuKgm3
mpH3e4U8oymV/FNfMtQXD/mwTyTNP+i+FD8OgVkfxgC+8z4wuyPzOPKT2ANbzyVC65LI5dEjrH9o
M+U57xgcBaDcb7LMr3wexNaJfxnamrdgrgu+i4JVj9mRsA8jN2D0Rr2WfHfQrun3po/WjRTvtB/1
b8/bHbyn7A+/+fL+z3/3+7IEBrFNBo3/ZXOW1VQ984JaojHhtoh2ox+cu9MT9ApWdBx6hHQuGzsD
y5xaO6MsHkMg7KWCtTL6HfjldViMO3lSj7iZg2ExiTTedhD9Z1/wpYkxbax11TzNYSYBZgUu6jGn
H7pk/KcaRS1ypbSz1TIHlObRvtQ6m1EluxQHngXtUdO++dWXtlZ3QQRC7/InWPEj1vufsLgKuRTH
WqzpfO/xhx+9GmMD//mua0RH2UJarbwJM1cUiAz6fHOaf7raYDBUuLVYrTde9eXfwYPctPueMuUo
+5+1uN3Isc5PMaxBfNm5A0Dk8Da69e4U95nSJJXcBq4Uup2pO5UJ0wqYcC39efkTrrxAWJJJf4B2
AdVfpiWmF/pyRATtdgcNArnyLrFLJ9CROKs3Duy5d6RqNmshAGnhbV1WbXuhEM1cVQIqWvI8cYEi
yud0y8iSToLQBCt44bkWQ5Fu2ZKNpHqig+iHbr8fXO9Gd551de/vhF2129JtX9uk96YWcUKUZMyG
Jpgq8z+C4PhPmXXbVBuZ2NmgyrwgAMXQSMnEXMqy56RHYx3mWR268rF8Vr6Ke6bx7Mo4PJU/k2Gm
a/l8+USsbdN7e4uINS5HTY5a7OVS7STFLgloPY1b5c1zV3m6qsV9irWxRsMOK+G0D/cHME7Svnqy
/mzqrJyHPeDrSTPxyAYF3GUALhi+Yni6FjKL8sVQ0kfRz4+5ETybVXwoJssJs9qp1K+WD5eA2VQP
0yj8LZlDFdqry991xWGSQZEYkloDS2D5py6kJIwujDSNXONBetBfzd/67le+E68Q8OSfy8bWjuZ7
W/Mmv/Mf0zAW1gy3cuvsppAZaDJ+VmVr98MWR9TaaeE+EyGQcJDszn7znaEkLIMyMfvI1YXIyZC0
azWYhaKNmOes/TxfAkYlKPijyjpnHqdmZjiAn9VT5NJwfooe9Rswoelz+owkgIte7y6P4Zq/ajc8
1tpXnFVNGCeg7E/J89RqoOZCMKlq5Ppia6M2ZDPubFOj6dSNUGvVa814v1n5AA6cZZBqkMdLHNPQ
/aod9NGebnvEu5N9fU0CtBEPr57D97YWr2YxRYOUCNjqIb607O+1/YUoAVLCxuk3Hui1y/fe1CIg
riuI06gOh2691/b/1V8OcIqOMggcXq/T3RGlTg58jxmHOmpgsUp7ew7Mdh+/SGBy/2NksQKyQ0mf
hopwEiVsvWgeCiW3Y+vJr7bIuVe/FVV8wyJNo/K2OGwyhCOWFbeRGxkpLDNC9CAK8HFdXs7qcw/4
iqAC0SzK+AsrQ5kXVZVwX0e5G45VIPFMWpO2qwAI054wf42CItIz1ZJ9kw3W3uutLcG+86iNGBmI
H1QRXGVymNN9I50fdPqH+MFQC3aCZd5WjKHvA1H5O9aFthtUcovLy17zUhbegwlhePRA0pya9Ca1
Grx4vsiRdaRYM12R/MZOBKvtxgdecRlEN8AcwPMxi71sg+uF2JZ95seupP3N+X6EBEpcOfMg7YeX
dGJosZF+0LaFGgmRq8nJHoz6jddrLoQY+8tmVt7pOddk/AWWkXkE8vTL+Uzpd2kYx27YW+W+8DK/
t8fJ+qlHiErSjET+GkZou8nM3mfKv9+EQK1s3ckPWGzdJIQVyU0eu7UkfpUF8diK2kMyCleeqPf2
YKr3ka58Kf3yapw1y2hxgp+MSvhnIihdhyRF1hRk8u7yZ1n7VdTYcDu0uZndXfyqLAeLB7tD7AYV
EgtDtE+mZ6PQNiqUa4eJdhtdZ8p6FIkWuWwZKUELhm1ee31Xlj8C5UGSwyuLQs3Hl4MeGqUokJk4
7MWVDKlDhaKVsByl2ksq48HGz7r8cEsHQv73VpYOu1WM3qvT2G33OhiIIPss1X9yZqw/X17NfCZP
0/BZzAZNQAtsLfipxWp6pbOivpoSV5CtzKm6Iicl7feXjaydgPdGFosZtaZQ/VxM3CCB2FXO7P/i
fhuU6yiFMQNO+HN68VK/Qs9ZK3gO6q9y8hrJV1X09/IS1o4XnShyTDhkoVFY5C9SmXoQSpSY8O9T
73mIr1tvp6fXl62s7QYgWB4bQAWo9iw+VNl6WjVoeEQFeuo/DK/VjqYx57zheNfyJICx/9pZvNRV
XeRCLwWxW3xNiAaFwPYQPPY6zxb9xqlK8eilyU1SlPY0uokR3GeSunFf117Xk9+w2LS8TtrCEPkN
FMGy33St9D/mt+K2MndBvg+eLn/YlXd0VhCYx5jBy1OfOz0hZIVhrfVR7OaCO4bpw5CgXFlf9TFU
tMXWaNbKcaeASqkAdW4e0SUyv61C1TciKUYye7Ib/a+PuFNiaBuXauVEMsIDepaePxU0aXEiO6EM
eq8a2UPzp4g6qeAf4KFhE7fwrKvLoRjMdBiItTPhq8g327IeZJ7ptrLl3Hem6WbMtjCPK0d/bqLO
00/zHKWyWE5fZmEdGQZu1dQ5jb4j1tV/8cXYenrWYHdU0PWnhyDp68hvaj12y+pXOD11HUxksALG
1afLh21tZxjMY2yao0bgtniKEMVAOE6zWApxsNIH8AT5jpIcoerauMhrW4OjmLGbJHzQY5yuiEYP
QqGtn7gagsSt+sWCqceIPp7Zza5ixvHORCdLjHvclZ2XdjVG9ND2zb3lP0jBXZlsoUtWwidaSTOS
a24mgbBdLIapkqFOsVPHnh2G8b6qwutYL5Ffdbvcvwla84ZBiOPlzVpL8bDHZAvHghf9bHosbatx
6iUeJ1d+YmKgtcVj9mDCrrJrf3cxkLyNTTsvj874iX8NLo5HIUYMWMWzwRd5n+yEz9M+2ysbL8ma
kRmdBhqOJImxwtOPGWuTmKbdmLiT9BgPCNfLBXi/w2+1+LLx/eYIYRFBaLyK1A/B+VPvXdyqCNJ+
oItKwrCKne5N5HIOqPIar9MfJO7GrZ7F2t16b21x4jOxKAXqphzGzgdV/lP14ZsUa2e7ODr/TZfW
NTusd9WaKfelQBNUvmB7OxnJ1fCdpzHr943u5LHTxbdhdKiLXVvexIfLn3R2dZcsz7f+neVCV5R0
sGSmmu6KwB329e+6tc2f/5uRxW3r/GkKfYNtG+rj9+hH/G2ClvT5so0198QgNKkzwT+QlaUNsQpa
a0xSt26i3znDN/XENJNe7/43M4unQ6jFIRiFNHWLWrvKsuB6SsbvhhpthU1ryyEEfAOrk2UsHSFQ
N0/Jpjh1e6ag7ZbxmkPc+3OjQduqpq29hrwfgJxmXkVC89MjAGoEAJSUpa6lRLojeQzq6mheX/5u
K3cJyD0ZGThSCkPLCGLwK8vqJ3wEtWUn0CASqGWH1iiYuA1Lb6nv4kgzCYzTk2je06RZXFvDLM2k
NYfEjdqbtg5srbmXky9lfmwLkBe/xO5mDH+m/g9az6WkOWOzFV6srnUm8aGYM/PoLCLryKtyZeg5
7rl4ZZC0FeGh90LH3wqW3s702UrpqRD+AVxjZvJ054Iabkf+TV24Fw+qM+1+pjeIPtkKdetsrzkx
7ZXL27j+cd+ZXByWKfbHWO3DlK5HdxBv+r24D+2gsR+lm/J6OGaOtmFx5SLoosH0uEUyBOZjPr3v
HJQk5ZrVibhGL0mPOXxgdKeE4PHysla8IPws6kweN+/Xknmo1QvmPhovcRGwY3T3OCWSUylPjfcq
1Bsl85XHkrAW5g6V+RN4nhYOt4GZudRiblsG+Y3dpX4EJWCUHtNRHa6LlnwyZQbzLmQC87/4krN6
8zxzMBcUFs80xRpZTvmPa6hu1/1p3aj7OICEcTPw6vT4cSUQp51ultJ5eRH4QeC2zc8CGL6oMQrZ
3qSMrlo0oi9v2srJoCILcAT82zxetrjncJjVujCNoTsFhZOVN7WvIri9kcyt3GWiQ0JoALyk48u6
LCSfqRxrKv0w9Smd2p2o/dUtehofR4/Mc17/2lkci9AICAxV2mGG9qx7xq4VfkT5M6DuDe+4ctLx
8fTdZtfIGVwEhKakDRW0taEL5eneJGHYhZpEa14i+Ezj71NXSBvbtPoF/2MRzPDpmVBrSSmYOwjd
wkgclfRfjp4zOFZ15IT+iwPxztLSHSZFlEmZR0ux9oBS9SIL1H8MrbGRpKwevHd2Fj7QasthpgwM
3bSkg6dEOy0ljdwiBpnvysK5E8hQnlGBDlKgW9wl5te8WDMzQBSVNhwtKb7qlH4rTV03AjKRYR1Q
icvNiftaE/uIahZd2En3/8Ko/fvypqz4O5bxr4XFpnS+H7eJhIVYrPeJ+gMGX6cSjStBuoO3YEdq
51w2uLYkMmG68m8p/pIgobUiRoB1DNLqfchgRhDH6vWyifMDoMyvLUCmGaLBxzs90nD+eIOU4sOF
wnTyILab5uew1Rs5/3CzEajhZjZgsOkLI11txFNLndzNC++QWNp9pHwOdfU2GIaHIG2gazGuLi/r
/KYC7eeBoJeLM8Knni6r8gTVAsOdugxp2x0P0fDomy9d9GGHcGpmcX3U1koaoc1TlwkC+JWN9n4q
7vUtlNzWYhavQ1h4TVBlBe+svk8SLbTDmgpjWiZ2Zf25/N3OfSoLmhtLdO8M2sSLBcmWkJiR2Kcg
gh68sHht4LYphpplgaEN9N1la2vnAqoBCuizfBmDCae75ImtQKOASDqI6OyHFMeE4bVUG6esmr/M
O20XZc6O+3x7aZkRzc5Dikv2PME3mkGcitZVk6ja1UA0dzB15VdKO2xxBa2YInaAuQHcAgH8Mk0w
wFblYyB1bhx6SCUNydcBZdbDZGjt8fJnPHMTPOnAImaKj3mUSVw8hJWny0JZdp1LS3UnGMUuSDbK
IvPfcOLATy0ssRGpl+h1VbAWbqtgt63Y7rFYHaYsbq4A70WOIFbyQdVqazfEg/T58gLPi02zfZ54
+qYAX1HrOD0ogZlLGUFo53a/VPlJda4lA0mkDIwnzJlO5dQb6z07mG/2KJiQc9HcWc45mWmux6XJ
eofayf8EoKHgoW93k7DxzJ9dt4Wdxbq60gsY+ZSxMxx8rbQN+cXfVcq9vNmUXz2Nxr8rWlw1pVUj
2bNYESe+fIVY9jr8Y6FzVe1D5/NfcRcfNvZsa2nzn79Ldnw/DBDTweDd9Osx2KGxuPE4nnnF+dvB
/k3lk64xT9ipASJ2v+5Lvt30Kw+dycnl3f7ysduysHCGeUHFMZ1PQa3fJtCaerUGtSkMyb8u2znP
RBdLWTh4prdbudQUrlf4HNW7sHpUVbu5cr3OLhIbbYgvA9rjGtKH/6Ph2bO826RCK/0p8TGsPchW
gUxtfwhK50t/UMQr7eZb9aOwN77p6jl8t2vzn7+zODVlLAUSu9aIr7Fyp/qvibJB+7JlYnHUcy8U
xzBS+ZrKYzf87M27XPm+8eHOqreLHVucbnCLU5rOhy8O0h20X1bgqF+L2o53zbOVHT15w1GsuXgY
ERlIJ34mJ12sCZb0SIF7tXPFcLBFj8dY2VJJW/ts700sllQHjFNHfti78mD31/ptuPHYby1h9rnv
dh4xhgwbLKGJvsvNQ9Q9b+zJloHFMxgoklCXatC7HtWH4prBgTK4V370L92deS/efg4fIid5umx0
46MtKd6Txgc6a/i9m2TlLpdKJwefmG1pu61agW8DosO52mLOf/7u0xUh3ANJxtZ4gyPbAAGqDV+6
9t5BMvUfA4vjBYlOn9RN3LvZb7AbTqS91Omx6/ZVeFS3WhGr3o4UDV0Qk2Yf5DCnqwmyxJNhEurd
UfouzjTkBypUdmAjsWo66nc2aWN1a9HLfwzOM9ILg108NJUxG3QKxRFDx/jZwNLSIy1DhWzjmK9/
yv9fHcbOnqU27s0o7ylkjn8t2x7+/thAcq6cBoiQyHGZxyA8XsboZmv0DLNx5orqKYtekuBujF4u
H+uVRZyYWDxIeV4URgzZqStL3/LkN9e1zB9q5v8fpXzj2s5HaxFanpiab/W7sy23BVPHSLy4aVJT
6PihmN8GFESkrRx03Q7NXlqxbxoXp3Zm59Z3CneII2D1ppOZFPJQhlGtrROwEvmwon8tLRzdzIAh
jQaXqckjJ0avR82Efaw4gjfY+sbXW/F5kEablFQQ0bTA8pyuyhdHeTSLpAfj3tqZOtk91a/LZ2H1
w6Hd85ZGw2e4cD6apExNXHCge/EmLf0DlIm2ql+pQ3p12dDad6NgTUeZKRj68ouTYJaD1qtJOzD0
39rhcJ0UX8zs21xfk9qPx/eUx2nPz/oRMw7k9LMledSHoZIP4OS7l1qwM2lflA54k/jD0CSI9N5b
WiwK2Ty/F9V6cFE8gIlKiQKnrbKtRPocFTSbAWrAv3QOCYxPFwTdk29oIQqCjeIUrrj38qMoXA26
PSXH8jrfms5d8w/vzS2OXW8icSoMbFWgxLf6b0H2d+H4Rfb3knQEZfxBOhfyvZPFLXZrpC5pDTGL
07pol+ainaLa/EHuQ0BqNPR4lcALA6RhnOP0C0aWMGRRPQ0vILvQE9Qy9dr09a3GxeLDnVlZvH1Z
HCShkqCpp32N+iNUKr0EzeIzonpC//XydVoONCxtLafn9KhSUqHGViy4QvrNTCEl+65/lzM3pKvW
dHYQX0X3+fBJHu/JbLe6XUu03D/2acZCYkXmfta8DEKzVOB8G16YD4dZbpd2exuOOe06umPq1zy8
Xl7vGw7p3UtyZm9x1TI9M0I2eXhRj0nzSZt2HUKaBxSbM3p52bG/Gn/y71V4GPlv4To57vT95Z/w
JkN46ScsfGU315xqDVkfU/yWmA8NQz551u3z6KpmZDW6NRi86KXwoY2bXZV/05sfI6C9KbumYeiY
+W0c/MnLvY7Y4HDbFA3RyfOUHeNauzcF9A7N3imEx7oprxtduunV3hk3+gHrhwbEkknVH/zB0tt7
ja63bWAML6hLiI53nP+prhGG5X8DZ6gOg3wMbnaXv9vC8/+zc0Dy3lhqaeksvFcxWsxYysLwMgBz
U3dFXtLQ8Uc1tHuYnHeeMU5wvjG0ftns+ol5Z3fhxobSb3Q11oeXWia773Zh1h804gPVe6TBE6vx
oRe+SMXR7+5a67r3IQCz7FC29V7bBfrXNAb1q/VOiBJndptv/LrlwM4/X8Wgkwsrpk7StwhbExPx
raljKyo1svXwd1LcU99LTLpO13AUGb1gVzfeZtNhyZr6j92ZeWcuJQLZXSSCiaAyhOqzG1rQHSId
9heYRnQPAXcz23nWaPt+guzdXvBuK2oG0l1RvFC1kOCAmNrQTifl1kAsXX8c85sCZuXLm7b2WciC
AJ1RVoUpZBnydHqf6V5hti/VcJ8iXVSEz5zVQQ2duMvQCXzxC7sf3S159JUzyoiWAh8gYy3QBi2/
ilFmqKQJ3cskvtZSfpz0Y52XhyFL90r/sYRl3gFsQVwGTwmtnSVQwLJSRh1Us3tRh4dCDeyuf42F
gy5Tlb9lVkZ93viki2rGP/Zm/ChwFnjnlvSmnSpk2iQp3csYt/mnYfDlfYFdRrxVR2RMaK8kCNmE
bOYn2e+NmyRDv/Lyb1h5GCHpBQAEkyaJzVIUulCTRK5Cq3t5NgOZCrNqiwxRCr+TqXKSranat4bj
wk8DAQaThI8ToZJcPBXJZLVClur9S6yP2f2kasJzYjQC6oWxr0Oh0uQ3Q8uJV4pq3PkNbMsZff9s
tNp9OE6yK0wmIou6MjqjB8kW4XFxaI3IdNqmbG/b0PyMbqSyM+RRdyYDxu/OKzKntHBmiNw2ewXp
z0qqi6PQBtJB6NH9VMdGtVvYuw+qOFIKrlsFf6Mp5bTh4tcOMj4PKhB6IAB6Fwd5CMTSD9OYskiS
fYF//UkVfhr9U1fe18rny5u6rNu/HSwAwyAO6C8iNbaI3BKz6eFmyfsX1dtb6jVapdeWhN5WUNhF
/7eDdBA02Jex7p3UEEAVb7XRl7Ci//8BhMXI69IMXKIsi671J0Mo+5dSPXiDeWzL4DBLwBb5DvLD
22q6zsKblE6+rv4fZ9e14ziyLL+IAL15LVq5lrpbbDMvRJsZkkXvzdffYC/uHoniETEHC8wOMICS
ZTMrMzLii22eswYEx4UMupi3lPqn+7OxtMVl8DlDqxKqDngGXkeYUjpKrSjl3ZnxfhXN16Ado5yU
MlGyh9UAfZby+GfcKDyhFg7gNhDV17ZANpZ0Qdp0Z76mn4BhkkiREYOFR/mrZXIdCsANv4IGWl7s
C5szb+qXPZ9nfNudBY/5ElSbenaWw4X62yyubMBbjKEBmw7XEy8dDb5eRctNE3hzqtHHok2lZhYs
0teDHvMabJZc3Z0TcSfSTdHspfgQNUeo9dZm2OsZunTKfMdRXKGjkR7GNSamxRW++IDZ0SqbpBCH
abcJAWNKcUJ6KbW8kwjy8AbUYkoqrsT4ayOePugieQIXLlMqY5npwD30XLUpEm0vNWv5x0WfiwP8
78zOni1MBwk1jWJmB6ZyuKgwWLzKc3kTMj2BjB2yNZPeW2BRiSSSff/Y/Jd99a/xeY7V63mlG0QM
so6tgyzruYlsu/pmju5z5awEXcsrCGVEuPpJsmG2hxmvRJK9gi0leS9Yp46eU+A7hyfBe9FWTC1P
6kQ8KEzW8O68Xrww8Hs+ZMvu3KW/u/Agg6naw+s9NdC+hlxY5ll/svrP/zKZ6MQCX/VEjn8TPWV1
ytYtDmkD36WCbseS8FzKobWsMxppJUdt6k1TO8Hv+4Z/qIpvDueF4ZkrgF6VGmdSh8M5goHvCVSV
7sgCbpLjDsQ9GEz6xRklbAgxOx8yGZuuO+S16mgI7rqa6pAl3VDxHBSngn3mvQb0xzZyXT2Sag3f
kkh01HblRTndF/c+eRYlVEVX902GuQK3ULxRkWHzO6dm1noWl6YGaTWwXE6cmgj3ZvdW0HdZM0Ks
4ky1g2QFZtroQpWT5MWTbNmHvLURgxcAzMPxZ+Vq5ZlJ0fgweiTTvBPPHPCCl7MDiMy2JbAnp360
O8Hp8b6/v4ILRwP4HRZNQOBYx2tk9pXoRA64nJlmw07Gbe89SsIGIujGIB4LaY3hcNkYhAlANwxv
Oe/D8MKxj5hEwjlMQYDs+EIHZQIiR18sevDTlq5EnwsrjbH9x9zsfgNknAOVu9idNVLuPdtShv9p
8v41MAdQ0F6SoDXOduc8rvSClc0h/fC3vi2N6HHr1ojpp40527iXw/m5eS7cQsHknVgNGM5OIu3K
VP3gVu79+OyKFHOhjtIWP87TZw9AOF6pkG8RN6lfGKVYG1V9ZGqi1BsVJ8XrWRA1iUDylMfSK7d8
WB+iYS1FPU9/TuEOBow+O6Dz0Is0b8cF/zLvo38Ne5PNTpri5Q/BEE8K8jWv6Go3RO8tJ/1GcK9s
JVqVKZGa9C+B1/98A/ok8QFAv0IL6vo6b8W80QIBWzYvHgP+CbV0SIPLvq+L/Ob+SVzyiBO5y7+m
ZnEGLfpMKwUZp6NQjkXq1G8F8qFDWO1ZZht+lZJBDx54WLw1FfjFjYWXw092AMWt2Y0oRJ5XlhwD
w02mEkbroFXc03ptiy2ENdOz918z079f7N+qT3M6qF53ZgdHDQerrXaZ3uclad79xi6bY7NTRwJq
ongA+WT6wa1M8E/z2s0ev/iA2VrWOUfLWAqQDN70VnuG/EZIIrOxK70+HSVLsH4xZDQOlCWD8dDG
Tq33dq3jFZE5jytrPa3lzaeIIrrN1Sn1MKdt8b0haVBNQkIufuihUw4MCgsy0dKIyzdKbcR/pBKf
ire6qokw6t74oDVPtd547/c/ZE7I+c/+vviQ2ZOiiLJsTMIMaaFjm5E3zD/3VCVOrUCcwE6gLBpj
RZ4Uqrd4t/LdfoyeuNKqR72KGqMuLDCARMcAHarpX9JJ/fNlyN7jgTclmudE3hVCYE0Nw/4stNlb
qBXfQ70Lko/7419cB/RjTZTyYIyePy5UoR4kjmId0p5jkNUFebLHhoZcpmbm1WC8XMMPLp61qZAI
3DQc7vyspah4dElD+zPIPuhWqMboYwhoutJPvnjULqzMjlqvCV6scAXmLmrEPUSL/V0uBIGVSbX2
fH8Gf6SEbrYySisIdjRInM8pUtSGTcuwxhQinmqt2hq2vM3baJp3GSuw8zfsFqv/MuiG3VbmMBwz
29+/RpvB0n41lr/Jzcbi7M5K/wQfkqJXzQZ/tuZzaMX6WkCwFJxreKj/+62zGwD8rEAU5LgBKB+Q
bCA9h6yAd4DmT8TzRC0cz3+qD/9LJu7K7Oxm98DHEco1tjKTH0L2V+Y9t8JGTY8SYGDJKedwy9xf
lMX1vxjn7AWZRSoXBWrcn5U2HLZZ35dm1rTlRlbDta7rpWQMBocU1qTOiHM6G1wJlufED8v+nJnd
trZ4Oz1xBvMlP0+rC1r8vWylduXcH+Diub0wOhtgy/RTW0KK+5PpvB0UwUI9LzNxX1aBRIJM8AkA
wMpKuLfsoS+szgLKBGx6ahpgqHyXmb0j1SOgzcfSgZ5amR7AfMR7yOqaTLJ2ayyv579zPH9Ucg0i
TQ+V7TMr1Uce7wYUmFSmW7kM/8vx+I+ZuTOIoRTX1DkKXRrS/KdIU/WW3YYe4ZVv/71NA6Jwz8xa
7LlUmkDan5+4JNE6Lc0B44nHR1wDGr1zyDp+oukKcqZ1CMXc0MBlvJH6Ua89C/Bku0x9AwgkQ+RO
VfquVR+FsmE+fOYP3+/AuabL4tqTZal0dvVxs+3NlUybRgKOUuKZPrWr5rGmZ1U0hm6ToDVAh3h5
ZkjRjjYqqUFxpP19YvfK/mynM6EGfWsGS5+nvh6aSbaPFLPOS13J1+r/i+8l+F0BEnVgYJqLxjFC
2rZiCa/hiW/84MjNu8yAbce+f3T/y3L/x8ws3PRkPx0n8MSZMpYImgaUQkT1uU6OaPUxCzQrIeTh
ARVRjRh7TcKGUAFXyxB/JIrDZseeyUkc7rio1fmQWznja3Mw85whIxYq39b9GRxxuhgFeupZEpM9
NqsEiMsX58V0z5xR72VKy7ENvEKUWTTcR9pDUdD3XDtp1En9fDey78L4lLBbWjte0xjgvdwy6r7Q
1gDrS4MGXQEcxiRFeaPmG6pB3UvZgOtFKfoPMWwnO2Jv9LnM7dskkdZmedq085jh0qAwewrUmkiD
AiAC/6GSTwJbExDhNqEVZtuEXysXLPkKlBZZkDpPLIlzBhJ1qAW+zzyc4A8/+6yCDQu68KZQ7O7z
/s5eMoQaO5I9vIaW4HnXlcdInToxmZ37ojDGHJcY07h52TljFh5Vce22XqjvAeWEpCbk9yZ9qdnN
MER4n3stSqNjpthR43Z9ApG2VlebraDttJzbCuEfLf3LrtafuPzS7MwJ+lwtRFKgDOcQDCHVNize
ojXOh6XtcWFiXiMfpX7IUgaajG311rXHsuyht2eFsUjU6FxGa951ad2QNeWAQgAiAxwA17uRCb1C
YDJmONcB0jgRnn3KI984atc4ASqFf7tJ0HgP6jfcfyh2Q2nv2pivlj0NAqhgigCslFbLfwi/Mp4o
0YrfuD3T13bmR0yNaBz6sMNo21r5NSpvOXpBn+4P5vY1c21kdpXXbQwBRgpkDJAOhc6LHrtlsoG1
7ltZeLjDDMTTpuoPsqnz9DbEDge2BVT+LPWc3qufiH56Hpy05sgYfgVpkXaTvfHhNzO8JNJOGb4H
ZBDygDEkoAYKkTpB/RWEv0VAG4ZtquYOL274zPDhabqmg9LEyrTc7t/r753NPdDioaR0QJ0l2WkY
H2unMlqZoJVF9ldQw2uWZguQAKiCdhlYKpVNoG4iqTAj/xV9eTpLWaA1VjB7C9gajAwOAukw9Jei
S/t692JQTBD1GkYWxQehDZwqN8v2uRd6UnTNcwq2INXqKpZ00UgAKqEiq6PBloSeXbObptW59IOm
4CPsUFLa8GtN6rdxsoxrHvUPcICpKA/PPq9rQZPaV/yAOgjnmWpZDCTKwS/cRvT3yp5cOF+TS1GA
hAM39A2vlZBxagWYD38WS7joXufQ65WZyvCsSU+QusmLYysHJGKeS19CFySRsseceawBMwr/UGlH
A/qVqN8K+t6g2d28QYSSaXwrq1c2yMpnznVCfC7HFeaJ/LkVI94CJa1ZK0W4RcI1OgVDvdYO8sNp
cO3Z4f8AcJmoTKdi2+wJAQq2OImAZT3vMoJ0WkGOsv75+Snqn6f96+vr+/v7w8PH1kWKjfzpSKx/
//WywD7yOOjvm3h25q2geSDLHWhapXOwB86CyHZvSRYYkQ6+Hdr1TrA9S3hK7NGRN5yZHWWTtRVK
4i11V2m7b/3zpEKmTPzrkN24aV0PNV+VY2ienSUAE4hVQ3DKB7kV8145axDFhVQ5yprwJ2AgmaDC
c+UZLqBKWDaKfGa3wbtmjQ5IXR5SUwZH+P0J5ib3Pl/giW4H9JLoWblJyw2sQIWh0eRzRo6DDmZw
/e3ok98iKYzT/n0bkI683Df5g125MYk2KXDITPHbnJRMQWtEDi5y+WzsDuXpfLR+WQcj1gddC8mn
tTmidZqcLYJr5ak6OY6jO1vTtAnF4I3H3YpfXXgQYqovvmYW/wQjyuZslstnhYRm1hqVCyBfeKaO
rhf7fhsjm7RdgzatGRVmVWXsaAjR9pgCPDhf9F/DZxGbwquwHx+gaNa+1FCSfvafV+Z9clN35n0O
4GRDiid4UGDejYPx63C0jsfUsI6BzpBfBfmcJt1KoDZHsk35YGDenynRP3iSHZ1H6dQQZ2UjzHVl
EHpOUw9iGLxStIkb79r7lGks+0NfyWfv0DwdrHIfh9b+lbc000bfj879fgS+88+wVdbgiYub/sLw
dMtelC6gAoT0MA/DI2fwenbQnsvWLiK8/61aeLs/7QtZJowSBFE/fdEiWoKujfWg78hCtsYJS8i4
bzW3G0Hecer9g/eqhDp9CiA8tjK1tyEwoMGQeAIjFNoMoEN0bRNExEwX9r56zrGikunmduasDOvW
N1+bmEKZizlMQygpd56nnFlb3AJwa1IrNBm9Ja+vqKY5orMKxVizODupACI0Quwzyrk3WqPTfYd5
KHeRyz3xRmZhgzrpwVu5Hn+qErMzAyJXAD01SAyDc2G2RWWuGHg/rjBKcOS3u0DXzEL/DAzwlesx
QfnfyqyUPBV2sS3s6gA0hDXNQWL7hLWeYiN0qNGTk2SXhJr0ESzZJCLT1zf4W26HRkwY/RXwRb3b
SZv4wGxq3bc8PdgU4Ml/Zix1ZUSLO+NiQLPdKCdlEjJKqZyN3PIf3ey41sf3UyCYTRkQ6SroGUEQ
OinSXm8MBWX6OmkV5Vwboi7svBPzlFvUwoyZoxP9CozR8beVzb1WVknUXWYFu4DUdm1HWETvicc8
gNzb8R66db+6cAWiVoPXC7CVC3QPVG3DVI1D9QyVObMxf5UbxRr3vEn8cxzq3uv9M7KQGgM24sLc
7IzAXBKPKVXPjYn+dEDzLcVEHoho5kdmhBa1AxMxNVGM+3bnzZvTxXpld3ZSfK8KxFLAMGVb3dab
7CEkPWlBI/BabFq7ffDM+wYX7tMftLUG0Qqwksx7N8cSQtw07tWzZ1NDcOodFtZinWLlzlkzMwtG
BYiGIWsKMwgDnX7jP2o2dXJdeb8/mgXwBLRZAB7//+HMnh0xJJ6VouvU81u6QQOOFT0CEfvkH+T9
aDdQyFDgIpHUfOfWDE8/PD86YJ6DbjpaqcDXOhugjFA+i6VBPdf7Yit/yNvYKE3RUOzhOfqSTveH
OW2+uTFILyB7IQLzq8zZd1jqFVzXBtpZKMxQJLihUETz0R6wps+xFM0i+/wfS7P59GshgBge1c5a
YHa6FADXuq8EI2qeZbPjdH4lpJuusNuByVC3ALsQru1pG114pgqtK/WYpNo53dNn+Zk31iTPlmfu
XwPzaj+EBLnBmwzIB8YBMvzJ37OWuLLZl2cNDw1oZUlgCZyn7wFK0ZRWLrSzeGA/ii3/Xf4BkZnJ
P/Erb8pFS4gSJnAOmlSRxLqesCbxxEapO+0M+oziiX4pkE+zUMwEu/P4oaxsu8XL6dLaLMdRR3Ib
Sl6jIT03wcXQJJM9+o/codwpD2ykl78gPcknZO2Fv+D4plDo30HOPDlFA7PHczCrHcFr8Cx+c7+b
NfbjpQvq0sbMuWpZrnBh1GoIaIOWdB/oCDuWfzKrXiHPWKg1qPDh6P3BaxSNR3PYARd6UGFKUu9s
RBWJT5274U+DoUt6tefMbXiM3ft3xUKiCAYB4OKQi0GT8ZxFMmbblFFrGGS3CinsAE9SadfAfwao
CoNnnvBWAgyAoEOwVG923ecqC8ri3F58wWxuoT3sQ8wKX1AaaOh6JIoZWMJnZcub1wfeALnHe+xS
e01c8fYuAQ5iKp4BUwLmJnH2UBvUMuFABuWdFXa0PH5TlNx2/MPUnXV/gpfsQC0dcwumxEki4foI
lnJRVU1eMWdWy7eIQ7+K0VccUL61Zs737EqAMP3a1Q0pIrnAIYuBFwLYqObNY4MQQeYjj/hzzOAS
jroyNTKoM5i80Agr8aZ4s25Iw4OyDuUoqGdNCNrrkfEB4DHDKEhnZnzgii2b71S6yTWioBPNY149
7zuEkgk9sICZ+M9jf5IyIvEuojRdEez+m/U/GkfxnvNYH10OFWz8/3f5kWWOpj53pc6i58nfDT0U
xzzL842mMmo0L8iQTgL/X0Ka1ygmdWvKBQLzBDUwt492gr+C0LlxCRglXCjiyknY8MbniJBnSdLp
RZkGqmcW1QChUwVpRAriBDMOaeEEfO6bRTN4KztnybIqTsz/0KAB2fG0sy68nSj1YAdkSvks9wz6
unvwy/sCn2+qHpMcSlpiK1WUPkrasFboX1raqUMJiVmESii2zPxGx5SFDwUFGfAb4CQ4wnjQ2Ii2
UuoKHMkPSWA12RZE6TI9jP6WqsdUi/SCO7CdznJOwOgjyJI/tWE3jlZVEl8+cQ3QmPkv3nci1RRA
1VxZTPYS/wmLQ1J76OG0m/jdT/RWIk2kqzv+Ld1K4iOrjlZIiddZpboX8Lf7h/M2jv/ZwWA1k5D6
Q3PhbKCyCM7SekQ6DlK2J7yfSmCPwSXZFLnv5FU9GGUb80ZUCu2mkKrHOpbB1TUUz76cNAbPeaou
aZ7RJemfZBoh9GIyvRYSJSS8kAikAB8eaVOl39z/7lsAyIS104BMQzyLIczjSSHgO3n01dgVKjXe
gOIveeAZeRPE0DcIAWBveyjmCV5vaTnOGkLi3JIS+rfi1riuFEmCTDEeg1MmeX65tRmA8rQcvXNO
IeVQc9kjxZEVy46AwoQUWMlIrk+B8hJyK7fPbfIFplW83EE1DlEMdh4Lip4sFGzJ+m6S2V6nC07H
WS1rd7URul29BRxT8n6Lq11W04a4vmBhFmOGbA7ewdJckkWOMoGNqtR3aaOpJsugXNR5rGcOWRvY
VchBlLetKmcMPHHLB0xroa+ENHTMDRXC7abWFfVaOHnzthDBqMJrErRdoQ+CqH92T7Q1eNdp5btl
JCLTRitdZiNJn8SyrVLIBqsBpNCI6kK1NZ8doYlWpVYdUrpRB34NoXCbJMDXgGweZXUI1+DqmPk7
n7JhDooN3+We1UBPosPwhwUx16ijoZTinSUaXWemoSl4R040K98CNCcTC8Imxzj74vc8+r9zJ4He
VkwoqmPfQ2tLdJtJpsLtJMHQtBfF9UVdYdbmcQpPZ0s7JSvRmwM/DWLryd9d3LeJBHGGLOmwo148
mQQ+3rvCPnlslIdC1EhVv2Xd72FHRzuRx5V76CdDe2Mbr09UqPAnmESubQ9Cx0PbIPddXn3A5eEZ
/tPAABpHgnzbqDrfOpF4qiWL9QzeKD/iR/apexHNoTckuuN0xRR5Ipykc6IanWe0jKmBf3/t0rl1
+Fjai4+cO6SmkJSgyHwXdInakansXjAFZesfJNQN6yNnijvoyr8JvqM8Mrj1S4PTWWllmX4KQ7Op
AjMCTuEEYp3wG9dTJaAztGsk1XerLjKzx6F4SQuz920v02Xvd83s29wumvd0pEQQ98HwVbKGzNkK
cEG9RLjURo6hNaGPCGVtwuZm3BoiY48DWhMe4tik3glCGWJpMpHTaISLTelR+EaF1HvWnmq6KUEl
USO5y/wW5ccAFAQNd2i2Y/2uaKSHzGu4CZ+jAXIs6baW1jCcP7Tn9wY/yyOITNKKCYSaXPlQyRaa
HUnVP4X+QWv1aBvS16IgqZNEr2hpgtNGc/57eqKZE0nGGOz92pKlV743hm/Z3/jMkwhkeLZVBqPB
ja1VR9mLiVA+4bYhae+iDX2Yukf0sDspsgU+e+WXJ26U1o2jTZEegTIMJg3yvaxY4nhI810MXGlI
Wmbjq3qOwnH2kpZGrphFvyvtUHnM39Ckct8TLnhwFJpkAPQRoiG3Is0S4oNS1T7LyL5bR5Zc6MDG
F/4GTPitAbBWTPjQVmt9OGQ12tVMtL9Veop+rq2s6vJwENdEPZbc0tXnTEHdxSUSpxAz6irPd4dD
IqLt16oio0MRPWBJFrzUgy6KpshGhsqv0WksnM4ry7Prq4n5fkxExneZlCRJDJ6jXNcqhUiyBWal
Mk0IOs5XZv/2yY/YGNE/LvuJQxj0VNfDRXu3IJalH7g1+8DA89CxPwS+SqoceIp0okk0o2ogYE7a
cgiaWxXHMRg2mrpKa3fzzsKXCP80Ik35tXnLdUJzvhAbIXAzVepA0hdqD1LD93bRKpzeDVW6r5RY
PWdcd/Jrtt6lmt8bWTKAFCzg+LdMbjR9YOPI4Asu+84Zbw3qffu0xxdCmBQqAzxI8EC/dz1X6EdS
wqQKQrfxBKcMqaEppQ4oe6XYeWUFTWtWzCalLZTknijzEpd7rbQiBXDlz/tn5rZIiWI3mLcQFmLh
VEWeXeRyLgqDnGSRK9sRIE3cq2INB1xWkajz3oaXnJLw79ERVEHufcu3AKHJMtR8BXhYQBilWazS
AovBV1oQu3LxkGpW6YOTx8mik+K5gvxFlUNSEQ/tFuxDLZuVWhmpx77l/LkHY0CQTlIaGYCmbx0L
ZHXs6WoebmEKWoC1LkjfgQqumGDlAXiTXpp98hQ2XJxoToxFBnFX5PJyIrg9riGLdlUFFE8MCZGS
prrYZ8GKr13YzSjCIRKBvgaSuPPsBJMC4xuyZeyWgETsqzVym2mrzdzI1c/P3EjIdyVw6vh5bnhQ
hpfuWxG2+UOr6muJ/Z+a0LUlZCHQrwMwEnLfyDFdz55SJl4mBFHsDvG49elBHLZcqRy8Zl+4xSia
XfaeD06rI7YwGNE7399vtwlQpHeAcAGXC0QHOSizX5tPeEZsvMAL3JKbaLBoR6IBHZ9WGx/SkpKk
tNm13pXb/XJtcna44gFcUVyrBe4kJhLxDYkFDg1Y7+Mo/WaQZLo/wmkAs/lFcldBzQtkQaDUmx2o
Psl6MFUqoSsEXWwEzVgRNmN1plMi/b6l26I+5hKykED2aQJujXlknxWV33MKpW6W7gb50W9H0P6g
14z/jYyO9AG+0jg1C4ujpNvL6lGrrfEAfh7SVCTld9FaBfcW4ILvAW8kUuhgn56EC6/XVqlzSnkm
pm7NHLqJXoLXE+ZJevQsZiR5ukmOKkqSA6lOgqvJp7J3/BxpPsjKpStTc1tXmj5FRPoAcNGJIH12
nnK2T8oMXFluKX7n+bktHyvmJCSQhApMPySyh6Z+6kq9IaBWLG49yPUhvOQbHsqU5v1lWtp+04UB
/CVqP3A217MSZUXfcVDicBtBQDikNaldCrQGLjcbHaoUsYEgYe39smQU5Ezg9MFawLPMjEpRFXBJ
EEZuHKiqI7YVu+mad65ud0AhjXjiUW3lxbSQAfnhT8DKQ2B84oq4HudQeBDnGDCro/glDptB4aDJ
gPeGWJHkuUcwXoUm15jqGix46cBJ4O1BCz47ZcdmYRbfNTnFI5y6ityOBw4MJ1GCXpe6HFfursmv
zE+2AgIqDgkWkPjNm22EpmMHRQ0iJDggfySEuLxWnMzS5cxfmpiW9cK1ebib0eVPIzeoOMKpEWlG
xO3fAqALL2z6PggEmlJVtKc96VdKU0s75tL0LBiSfUFDOFRErppLCqhZekanMQdIUq7guatkKmin
ksT++7Oh4IWP3iUZiMd5BDYGATeyWhW59UDRMHv2hMIIBF+nfY7zmKxt0VsvO4kjiQh4JOCE4Mln
05u1UTBmGCPaVTkr61QeKup9sR258Qmi55OSgxIZPmJVh2tyIMMoWnXFoAmNmilBhaCOqRkBY281
lfyt0EEAtRUT7pKRX21pny6om82GchMS3WjvAoPP9afWIMbIk5HDciS7RkLaFa16RBUeKujBjVu0
prKVHa3x9SzuP0wReNWhYIbMx+wGZzNpEMRBilwtqQxQeUP3/JkZ9SQ9I9ctlFaDF3qv7irWQM8v
669FQdNRnQ8aPXRTbVQDqcacbaZmPT4f+Tx22awND0ymooVajeMTFQM3Ao39MR2h4CapXqIPeff+
13sR+QvU3YDQhLr8T4x+cfYkwY/yPq9jF9RE6LbdCZLRFaaYgpLl131Lt63j2IKXpmZXJZhVIQAl
VLHLH9BzuXlTYqv2zNfmLdRBIGDGFpowt3mkK5D6S44U+l2Of5RXq9G3MS0QvyouM0hRToLWsyMP
OV5hjMI4cZGeroyM58A4FkFi+u8d4JWZ2QVdqFmc0C5K3GSk6FLegmsq4Hdgj+nXcp0L76irEc2D
W77wA7ZRYUp45u0xI8qr+g7xZBUqMHptIgUWWn1HUPt6XllR/nbnAqsMECAisUlJeRZvgMeftmWY
Jy7gZiYS7h+DWx2o9ZseK2JRQwW4pDOqk7yD+Ouwg/9YC74WnNPVB0wfeLl7BzkETDFN3JJNNTLI
Wmz60ZBa98e5kE3BBF+McxZX+GIG5H6eJW5uyN6p6QxQx/FQ6wUXpsXwTnXmy62cOitWF3zTldXZ
ZSirVQnFEwxOOX6XXwlBbSoyxLdeRyZ4U+rCVjeHz8f7Rhd8BWyCChvUdHjw/SRaLiaU9XkfHAZ1
4jIRXpSgRv2E04CSRdNGetiGjN10fK+LabYGKF1IPU/PcWBqACxDTnWu+44Kjo9CURO7Mdj5jrTu
cw6u2Bcb3c8ZDmAsqRjV5yn39uKz0VCTPs5KaZ9nWZ3p4RAlL4FP2++I0ar2G++9akAqum0YUHJo
ahmgfaQAk2zJiXlpsFRWxoMvjeARCcsql1GM6LQvBtLBktVHmZghpahJJhf3wafQh35oND0towOE
vPtUz1IZHkGU6rQz7k//4lGeSMDgpeEAUVS63tB81kpSkRexi0xCzbSGWhHOBz2C96hoereXULBW
9SgEG1Sno78Xna33P4BfcEZQafvPB8yOtCiyKYUoFh7K1GkkFhDSJoQ0dbStoMYu6BEYZ7/ATtlb
KuClKI1YQUWkHdOAYbn+UzJvwQtmOa6fah8zHhIteS7kA6ot/8NnAuoMelQwzyODM7vEOzS+Djkd
Y7CH/Q4/WIfumUAEKW9phY3RdpZcklYleCTphd/opfTGeA8JkNitrpWx3iM4jzaeZ6JMGfF6GW3a
flOG8PikUAi7pqNwS+0FzyeifA6ML9CaeJldr2qDBDkz9lzsZoNTyLumiEgUWMgPCuhlpsLvpgvN
Grn9lnKkjd4GMNB72xAKLBHaf1DALDaq8KINutyhm+11oE8D4A2JURYM6daK7ks3AN5QeMjjPT89
3a6/lQnKsBuoFruo6reG38i5USSDRzRMuYlyqkziOMmcsmTW2LEWnjQTUhC8SVNDDhRuri1DW8kr
IlnELMms71S9UAFoMIwPUlLkK855KQZA4RHSI4i+wVk2C4lzpfClcgxxoQucCD7rZjCplr2gzLNl
o2KtXLLoPxDUQsUbGH38NztUDOLLsAGPi8smaHPiNIs2pAYtVn2WBwv1gPA1Go0hWHNb02UxCyyF
S7Mz7+ipQejRokncQiZycVKkQ8PuVAsHlIl2eW8P5crD5hbFhY0O8l5kllF0BYBstoS9VFRcAMk+
d2iRgwCyCGpZnzzA6hVp+FcUQ9RTgGiImsxgtJWuWCw8KUD9Grisxz/csPXElU9aus+AlwHNrQLo
DCrU15uKLTgmbBgGsVGgtVvw0AI6UkvPPFNJB4hQBzsuK3ydZZJQb4DYXXleLqUHBFxRGh5eKI2D
K+vafKR4ATjNo9SFKBGR6ZsyoLonOoyyFQQ77Ws79h9LtTLDNam3xWgbRnlx0oFA7nF2Q4pcAhRR
C8udRPrisWJTQ4MwiEfNqE30ks30Sn5t6z16+YmfWJJc4WrEWzA30WY/cijkBRDpBK/YQx++qLHB
ejpY+O5f4wvHEDqtCMGRGkTOan4MmaGWKJdwqQulap0RNn7VghPjoK3haxbqQ0Aw4cWtTelJGSCR
62UoikZW80hI3XhfPjObhFQ6xLPI0xP39FUSfo3LcSkneGVvtuu6MW3rMoC9jBwCS/wzNW08/R4f
TtFeJq859MzdCmqJq9574cRf2Z05mjTlKnWkfOq2X3gHROIuDT5SxZayHJQZUHEqVeJJB3B0sf1z
xew8fE5uxJHZo3Wo2WX/R9p3NUeOM9n+IkbQm1eApqxKXmq9MNQtCfSgAe2vv4c9e3eqqFoxvt0Y
1zMdoyRcIpGZ55zS49lKJ+mV83fxRfMWOAsopUk3Qzw7iycUyWeUQOl2co5dPxAl+myGVbKQq/bQ
qiaDnxKgziW70DhmsdWUsDcOgE9ukGwlWx5EDwPWHJ31VCa0PM4oGa+rKN30xP3I92FDnn/e2X87
JRa+d45N/vs7Fscv7wA5jhzsgD1oSIhDNBSECehcse8+219B4x4KtLSWZPf00P++u1tLv15LBV/Y
X1zjTdFplVLN807QzgoOwvqAVwtPgmHHQww/wqMwdu/Y75/Hfa3ScW53yTwUjy1YJmKMu6WjQQCy
xyObZiHkLQJX2/5s7MoD6cLW8lrV+zizI4zRtvYdWGATcRuOzwP7XG2MuZYiujC1uEpzO9X5qGFY
2ikHvAaZGCCDu33T42lLav0meevRongM1zLa1z3Xv/toWVgxGENQEeFEj8qGV6TlVD7Kz/K0Sz/R
mTOlrgTaFe5VD6q5kq+56pzPLC98GLZP32cTZlfW7kwFrXSJP0B4bjU4vuqz5lQ2SF7ROLFk06h7
U9JNhp5OQ9rPPY+GnysAO4ABfytBd9iaazupX7+rL7LRUtn2neQG+ckcRUKnXmMvn7fM92P778cs
3FXRKlk0KFjnpDx2kTfgXSNRqC4ABp+hb2efu9JaXuz6Lv7X5Pz7Zx5yfvSCXAbzrBkHJfEFeFH1
V/QVK6tUIsvDiYoQ2P7P9KEWS1oPQ++MmhgOan2DlhqT4lHZ3cj5EY84qfOkFZzM0gl9s7e4jvpQ
MfvegEAU9zqA6pMTf0Luwg2JIArQhxH5yN3o6Gx+dguLK+C/rKInFPw9SCYsj0ytoIGuEfVwGKt9
HNYgCkYurPpVV0QLP+zM19toJY5ZLOFs0QL6CGzzcwcoQu7LJZyqOs3aoofullsdS/K+W8M8zgtz
ti2/GVjcJo1mdpIUD8Oh147ciEgd/udzdjGCxXWhIeks6y1GYKaD16cJbUsC9oHU0EimWrgvSla6
Py/T4rm3HNPfzXq27wfQkKStBJNKBS0+44iHAcQ4VlZm6bi/WVncESPLQqfUoRqGLkBfe9V88ftg
7MZX4YXIRvKXn8e0vPb/yxweHBDpREJ/qWopQH2c6z12fE+jW0h7bSFrSXRiBI1vBLobI0vaBCBX
PNxMAyTaJGBRc4CLP37+jGsHHcv5/z/DWT47EoC+7BJi5oc02XYjI5Nm0gpwha41SZq4MmuJNVFN
NlfCnnkfft+n/9pdznYm1ynrMPxsWz72XvirPZT38speXd6Ji0l25MVlDIKVZModqOnZDSjyXaUl
ah/PCu5vVfuqxdyT0WHJnd96apARaSAUvPp0LYVwffv+O9TFkyIEUy8IzzHUx1u6RiK4so2QNrp0
KCEvarBc44czVScStItBxuKa0VFgqIlEG8Txk+WG+X0VeaA5mgq/gZZKRTJ0KkPZuw26yudduNXT
kk5TAPSCcG4aaG78vM+u+z1k0VBAmsWpFrcl+tO7UTg4wq0cNGhjA+zaQW3RCxXv/2Zo4WBrM7Fr
EKXhFPvQu9ru2s2asNP/sKn+HcvCxUoDNEvSCEdGgLEhwalVfIsobvTegdLwzoXmN/15TNcPKXIl
KL5BGw/9I5eLbCus1cNEHg6xghZFqC/UoiZZ99miYcMCnDq8SYTfxmstC4u47p/Tc2Z24eonUGIY
eYS5HOQHh3GSvTA9JBJbO6VXD8h/2/mW+ogc05ZrHXY0593OguxW6oLxCXDCeQdHvzr21rhlp5FJ
qPhnTNdQwVfCAOQwZQQASEah8WuRelFLgyXAycBLxDIwO5LXl1/Q4PAnENKrcedLw5MUblfWdD71
3xzgmdGFA8zaXqABCkah1XxnS+gSjIDR4jv0MhjGnoFsT33WrWwr47xGBV5FfCXmWrZH/bO8cO9I
XlnAPyxL6Ao0qXp1UuD6jbwINPHYaqknwuZNqXxd7rzWGrdVXyG16kagrisghZMqDx3AUmrEtymD
GtKb5RzbLNzlbOV6WKbDvn3cvGfO7vy+hqIceO7g10zDN8LcFc5t2Aba4Ib1sceU3CvjtoTg/c/L
Mp+kb6syc8HBKSNSWz5Ki5zn4dTPZkNGJxYIjWY5O9aS8z4Nhmfb0n+Y9/tnoGcWF/tAGyO1nlpY
NB6kzWN4q+yGnXpbuc42Xgk5rjuuM1PL2zCPs6gaYKrJPcV/DF3TNYIbD6KvQXZzWGNiuO61zswt
7r2iiosEbc/DQVLccaJQ9DQP0peUu+VdQdfSOctm5W/zuLgII9tJY8Dth0NZGNtpajesQoetSoyD
CXKL6NjoCn7rWUM6s0AGgEEMEcWcCddRrf1v4tUZ/wjSLAfK24slNaEgxkum4lPaQO2OhvpYaivb
5vs+NYGkgyiPjdcwgGwL18ybctAYV8bDK1ojPHjEtcDiu0+EAVTqkQPFL1BvvTx/09ho8VjCgMWK
R6mmDUjokM+Ida+qOJSjf6lltxKLXh3TrHUGHwxw2BInE4KJUUyo4xy01x79WwmFbMFtO7d3/HzG
/+LLLg85hnRmaLE+qiwgmTfCEE63SsVvpBi1zfisuQqJd5Y3ePG28T9rDxJoFYAIrnPb/35Y08i6
Plog81Dow2XytxJ05uAACDAHo8YEqyZltKb6XnLXmh6+X+AYKJQhZywwft6St8EJq6YwM3M85DYN
ofhhV56SuM0q4fDVsZzZWZy9FNJ4U60b4yF5lE1S1IGUk/qllu9ala/EQsvqP8755ZgWF4OkZHEp
ZGs8DH5KbE/44PYJIJa7s+l4QyZQTDnzH7T2wI5C06CEf9sVZFfTmd0mXI3Avwcvl9+ziGyr1OGp
ktv4HjyVssQPzQYKfSujvm4EFJMIGECysOwdrYYu01gPI6buC5R5xwmrKFbc1hWHPQ/lXyuL2NlB
619pSrCiJy+Fdd8HBYSFEQNl2lvPPMfKqTYYKyP7/jAAehBiz6D8w1HAObj0M3pkj9DigU0r9RPn
T58ElrgpHeoAjPzzsb+ySVFem0mU52lEhefS0qjkulY21XAIU1I/hqBm3Ieneufc/mzmylKBYs2c
aaHxrodW/KUZodijkzbpdCgTGXPWnkrnMMWV97OVK/ERklbo/ZjvGBhZXgBtKcTQT8l0sPiJ39eH
EqPKy43WErQBDiCMB8F5hn9bMft9uWZmARBQYBMq5rdyuIWA0UoLjM4+SuRUbIUve9yb8AiSvM/W
1yI6gvZjLan1fekurc6/f+YrgfyZ+tKA1UY3qMr3BXpqBmpojyxJqIg3K4OcA5PL++HS3GKn6DMs
xBAwN6V+GB31Gvwz9WPX78L7NAtaS/J0zZNmluUIcobd7/+b+eUOYqkJ/USRTwfxx37q0XHEUQX2
oRlUB8wHoUSMAHyterCyrktyVVEB+8GLYjoUcUl1+bUyX8ZXGbmgvv/6eXjXLUHeFYhr9I7YC3+p
N22G20LCNmkfEulJDt+i+ksLP/kaA86VhB6WcdYkR38BNutfUd+zXWM7XRuXYzQdktZyqyT20iom
uHAlJBKbzq84LcMM0OPDqEh35VsnmhVOY+X7/Tt/AWSpVGPuUV52xE8ZmnVHkU2HaMs9Ebk82qBX
rfbCh+je2YX0AbzGd9Fn+vLzFH+P3WazM+YFLf/gW1hMsZrLQnYY9u+Ibg4T/RSBMkEPgQiR0cra
qfc/m7tyb1zam5f8bKLVvBV5bcMXjfJRmh6ad06RPwWIObZJOW2RL1m5NK5PLCYU7PToA/rG2wqK
iJxbJQeHpQ/CAu9Yn9B0OP+x1UlIPhIUb9nK7XjVB52ZXDgFu9WGhvXldJCpsgcR2s7YWmQtE7Fs
i8FewVT+a2XJxlpbLO2iCVZarzip9HEiEZ02p/vfHfnFgE7HO51mARj7XI2uhN9XN+uZ6cVNbAFL
KlIZLkBMFY111KCnGqQgJ6BfV/bL9yvycpDqYr84plAMDks6CDtV5pr55BqTn8qPPHsFrVIZGaD+
DlSZ0bJUtngp0LHZinbF0c5R6Tc3fzbg+Ro427Z1U9jN4GATOeGv2PmdDivn4qqnO/v5s/2zn29P
QDFFUTWvZV7e2+Fzpp3Uyk31tbfvlUwOkCloUcdfYDHGu/PSUlEbYZPV2DWDD0qX52kzkHIjNplr
+aeCaDuFwhH44KcBOOZl1fq16/Lc+mIee9Y2nZTAurkzfFQPaE4hqXCsN5YX04HiA2hIa1c/JuAU
1fdIsZOVVNayi+bvsUEr2RxH4tFqOgsPBPoxhbMGUy38xpNO6Dn1mG+4jVdu1RG5WbRDCosg5axm
PvRAOV1NdlxzD+CrA6wOIjcoTS8mAeWvsemibjrwZ9HS9L5+LG7Vd6tzi5v+Rd0D7QvpMWiT7vvT
Gk7bvLoAZ7YXG80yMrvQ5XY6VF5FRvQA19v6dtiGX2D6vEPaRXfRRxQw+v6rpM8GXkEt/QDZp/cU
3Dw92SSmDr3PyDujv4LHhmxBdUQk9D157wdGB+9wU9+ovkFF8PDU7837tZjymt85n7nZW5wdk3bK
LJXnmDmwqh/EPj9AjGPF4cz7f3nS0S6KfnXwWeIBuYgfy6bIxqyZ4LtZdjR4lIPyqLE3kixn6Dyc
pGPeA/OpFU1HuQmCDYtX27xuE5SHmOb//DHXvA6wcXiBoLsM6JLF5SzkThmrWJ0OcfXHik5FtuJd
v3sdDBKsq2iSQNeqvIw5MjT4hXpk2AehUzSRtYcCxOE/D+FKtR6N/yoIGrHdkX1aBhix2uiZ1Sfh
wX6qnmWw36FFkGb+QGVf3Y6uScDCl3n9y89mr7g5mAX3H/rdFWXmbL/cKUYE6r9GrcODX0be9JJX
ZNv91h8RUkEkNyjJuNVf0O4PyhlQqUi3w8rL7srlDPsmIisccLiZJX22lDOtb0H+ddg7GTV36rN0
k74VHwNRt86bc+xd/ljdChDBNhuDarfyzRps97uTARMBqPh1W0bXtbZsWUMHUxiWqhkeWA5CDmgg
jLeGdIsEGRKavbryxPybprw8NZfWFqdGEaXicMMKUaHmRDrF7xKZaXTUoPcMP74H26OfBqY7EKQF
yeO96TJye/OCrsUbhea3/XbwZFf1u0BGU8DkQYjG/Xk/fD9J0HpG6gwYb3TsomHzcjs40ZRaPGXh
ISoqogOwvCa2ssRY4Fq5tLDYcCAmzEIxSM5BDyTfeG0C/lR6zVP34jzVN/yhCJTbaC07eSWavjS6
uMzDHCBXEKaHh+Ze7CfwMk9eQVNS0LW2iiueAukQULKBAAtyoctL0+7LKB9svH8gKw/Vqpvc09I7
XUnh6X9eqGsH15Gh3wljWCf1bzh/5uJDLnoBNXDpkIOV6Bjddlttnz3wYykTfStvw010Mx6MJ33P
TuGNdFhjzlwOFBXFGVgOCK0D2h0AiC83ipKb3VCVmnSQkKJj8UdRdiSDRmetNZRXK4O9ZgxBALJ0
GCtS2QtjoTyqJp8SdhTNtrjF7bLJ2UTsAsDdaYVKYekO5nGdm1rsFDHWNcCgKTtqYbiFqh0w+pXk
Vw0SdQyadgmyBDJbe6IsH5dLo4tAZxhZCWoejK9+PNmJGx/NbQpviy36++dd8y2o+8eSPrt71CjR
oXu5bEhFagWklrAfIGZ6UGnpZ27i1nukdDMELdBX9WrC/fzk3K6JgH47hEvb8yqf7VizafWkBRrg
4EB/qGWP5hT0/YYd4+1QfrEJnJLxx8/DvTqvCN/RdY56DsDXlxZHroZWI2FeFRGohlsNMpFfE86I
Fd6PWyv+T0PmvyOE00TFGz4U18qlPZ72ajal2DxTnD1kA3erriBKw5BW22pPUf6gxk8snNHMFT8l
2V1mlbQBY/tMogX8UfmpTjH5eQq+xRWLb1qSyGTKUEOeA3PgRAQJxlO4a4/p09jDS6QHfgAg4qbd
zkK3ZLUB8dpZAvcEynUIkOac6uV0RKIv2igtQQ2Hdspj8qd8CX+VpzawKIP0yqT5TUSkg/Y0+tJ2
TYNlSQmG2wuWz4wv1l7pq3a0SxivoASQe8NenPJ3k3KaHuODEVEE5+O+8+SHG+m2A5JrDfi/DMFh
X1fRCTDTDDiIjxchONfhHltIOR9ZEeTtqYnuhvBWVdZgW2tmFgdaK/pRqVqYab663URXvOEyHPg7
CFDfAp4/g7X/vpLOjqxsKHGBAAmO1+5+hXG9ZW26ktD7m345D4lmG5oBJlOUEMDetYRnRdA5wTu7
i46gogxK395Nbr5rjsbmKHnmR3PkQDTuHHc6lnfggD2FyNJsNig3oEiVHR3U9P/zA3PxPYsbICts
4FXA43ps6ufOfkMdkHBQ5IGz7JddPY2Ni81TQza4/mgOaUs6cK3mTwZyOz9/x5XDc/EZizvBdmJL
ilVMSwbaXQet7Y52p0tg1d9paZAYK9a+1W+xCgYKLFDrmVWi8Oy/PKt1HgGVx4f4GHGIRKVUeREF
GUcCDl+oB0w5moZLTz8NHhIOX+NedqOKcEA36ObnYX8rwvzzIUjvgoIT6Ze/cc/ZluutbNQis4+P
zvCgGqTQbnoG+dx4INEmPSH5eTTWngB/0ViLLWgghAIT+NwHj5zP5eCVAQiywRljEI8dLL8aAOL3
a2uX6H58NxQbzfH1CthziIh8MD8nkX3Ae4jbK2vwLbk+D/38M+bTeDZ0CVpsPTOn+Kix915paIl+
0bA55bchyM6GfVs+qqVbQicMsGzJePl54q/clUB+zj3UYA1HjW3hL4c6AhcFs5Jjar7YoKsNQR6r
hCR941Bci6HPV5SrLDrf4jr0JcC1AJKrIkP7DS4EZaOqTLNqOOaEI0ECzlraEJOqXndr0ukV//nt
9+2v0QWDMJ3IS01SF1oyyJ+U6GOYEK18/lUkmuhE0VC8aYnj9ngYUVdGcL9nbolEGYiooMnz81wt
k614Ktt4qqPuicSUCZLsy4WaSidtW7TAHrvyMZYYgb6zEa0chG+ud7aBCH9G5IPFaYkgzKKoYyHv
hmNrlaQHeWMK2OrPw1CWMEVrHghye7IDyKiGcSwWvRVSnzlRNB5H+nbcd+6Gvtbu9Ad0EhtkPVX6
eyAvMXnLMYOvukdOfuGCkR99vfT0eAIvKiHbt8ftH6iouC+zAM3D3Z1G3N2ho7++crLrfZ2Y5Bap
ITxgM7qZm2pulAC/rN2vjr5/tV4K2b+M9vTLPOmAZGn414/ON/D/0tp/sMlAbZJuM3KDJJtxQoo+
OGjBS+/+KsjTISNeS3+ek2/HYDEjixDOrmV0oo4MMxJMzaMhufKfocDWlMFRsnWKlXyANk/whee5
NLesS0od71vdgrn98e0oUzclz5xsjx9v2+D+6B5P29rDnwdvt3sPDp918Lpxfx7vX93hn75g8bbK
4yHJewVfYL4Jtz6YdPt28j99/9ZzPfh88uB1JDBJQLyNd3Ogz5uDR8gt2ZHg3bXp2pa85hHONuRS
sdQcdZ1ZE74mJZX3atFVataV9V1yvXeRGSdODwMC4hboV8Al99V+Sn/M1gMKs8Cm305es9dPWXwH
hKjsFq+QM/95zr/H5ItVXzj6xrbBEV7hI3h5K6M5F73O6gygI4jRoaMcfUjhnoO/ASBRht4flI7T
AtjgteBubbIXIWrRhSErdHyG/1zgUB9fT5zIdJ+SI9hc6CPB4aPYA6++fy9w/x8C73YXHB5eNEr3
T3c4gR9ry//9JgalOqjcUW5AYhm4cfXSs4Zd54xlDGLGXEV/zLZpnhpeuNVbXLyAVZ03iZvLBxCC
FOOxD6ncoNu+AZifAIjgJGtS5Et51Nk9QsRy5lNH5yHIbRdnw5KspDekKTu+SlB1c8WW7QtXuslO
g1vYxID4GwQPXCWoN/YWEyQCMNqGcJYueK/dyv9KjuKpWGv7vzJHKl4ViNPAuYsm478p1fMwoZKK
Rimi5hgXHE3MQNAfcRmlbliGcuCoofBUg1WBMg7CAyOd+KMXqrMFJ3F+k1pZ5mZjEfmFrcZe4Yx5
0DdcOsqWybwpltfQIt9vSnyrDob8Ob2KbNVipw+qPllcTZpjyX+1GoSV84dkWAN8f3eisxGs1Exk
a+KpcrlpKsuJqs6BEXPO2j4CaD+BlMYm5hpXGMgD5p916S5RX8CeMDU0vs7749LWwFVeabU0PCKq
AedJhha9CdIkUFfXW6a8M71L/kzRkMkUsj6ApEqS+BxHSMsGgCaF0Fsd8+JQ9+BLdWOIz7zVRaXc
jKMUf/EsNWft2d7B01gD9jErEY73Dg9PE1J9z3XRl+Do6g3QknR1hy7KrpY6ttFQVAl6SWVDoLRT
8RiBMM2giRkNkJ4IMzTaGJBWDMYJe4mEA5eUbWZ02UvV9TZYsLV6ACC718VHNST2c82rSNuWoJ5t
KagbQVCsWtn0LFdN04AcrMr5WB6MsgE5EQGhnZx8RZoVMmD87BCCVmgxbfrJ57pR8G3cOvnox6nd
q4A8t23ye2wlA8GcptXCTYxuQiQRjyDbMZmYxpqMqRaDOqZMdRDvmJFZuVkTJ8aNzm2ebxunACBO
KWOw5IVaCyIo08imkI5Tgu7LtGs02etmzTCqVamdB+pktvEGn4L2G4lx8SEYdg+6lHWeUVR3Qdme
yWiJsy38YLC/mOKF2+GAQ22I2NzrvQQ+8xyUGlugnIf7Kktr4PS5UR6izBSd25VKczfkMnuZklz8
rvVclSkHqe5RTVJHoIsJlEmVpTpVkMgyl0g26qJ3lbEzXIOn4HRiZZOAQL+0U9APtn39OYDsS3EN
i9eZC32oCheUNiaJP8ZaGuLtJxvbUuTqZwXBESko9EJC/bmQwGHC7WHyC2te7kFrLYPYWS4iUJ9J
ggUQgcgfQ0sGHkmNDQZqpiSqJVcArD8hY5v2OhVOIefeDOk4Zs3MzN3XaXkqiih7METGM8KAK4/9
vC5DQaYxq+94GCvJfoIUIcZURiKI+zJUKJdkddxYlSP2/SCPswK8wj5Tk8fSVuNgm9zGtVAbnwN5
kpCRy8ZHwmsLwiE9zxxPlbRMI/UA2HOtgS+DRp0RDpsWcsktqatGVlxHT6M/PLfbP47WAZCUSI0A
NtsYAKfhhS2epUbpwBloTlgvxkQLUXNTrUF/YE9d7mUlCHJdU+8cZKr1tH5KU9WSodLigANfyptY
c2vHZBD46pAhBGeWMtJx7MARkkRy9GUAJgnKkno0gjKJFIVqksVhUkYjlB1jNXyuAPHgtrGNTnlt
Utpx10PtWTpawMbax0YCbs1Tipgjg2FMukpRieneh752HodQNu96TONdKwsnyAr0MlOQgQ8fHYgR
oZsWI0VOFXlCLS7mQnue9Dh5yiXQiTPDjEKiDg5yWW3HMH4eYosRa2jNFznvLawoZA8/gY0o8Eaq
QejIkhhHX+D2S4kmgCVC975ooL8UgtULrCWlkxGryTgwQ0OfPittKlKKXHX9eyiGYatI+RiDvMSI
9oUVOZVX2h1z6IxV2wzcAcsTZpH3+IIxxQaRc5W0dmm9SpVW1BslabMOedgknNwpzCNPrur5hueG
dBwTBckHUKpWT2Vp5O2hs9UMs5XG0qymo+YfmegrUMa0LT40nszMpsLIlRicHrEKeVoug85JQBHu
EZ0dFQoiIcADINo08FYDot34MOqwByFFHzkYtGnmaEYMa+XJAnxxdJGCMH/XlkDcNzUcoiWRHKeP
RZwP72VfpRHQuYkFdZJoXtTMiVGTtJISpFY9SEfmTQaH4Kii3kkhUCgkLUw4LKFmRuFN1iRrmwQ4
zd8tBJwsAL9C2fA0pWLxAQ2wDQiQxhC1G7wHe9LLWqpAK2DEQnS905ueoiSjAckhp8c7WZ9ESWUQ
Kr6aiuA6aNFb3hGnHmXHKwamgnkwbuy7NikQYyYpa7eFGSXPUV5ZUmC1Rf7iFJpUb22n4cEkD20Z
gKaNKwRrIqV+xnPHPkaREyd3UHhhqis1OZisUYjp90PLkjk/BCgXqTMzOzZTxc1gGiTx4JSpdIOU
cJo99GD6ATmY3HIFnYL6LEKkMcDs4PVfUZDuR6Ipk/jdtJYjPKQI4vcBbakPI08ajaidbdyBHVVU
1C6s+nESGaoiWjkYBgWqWAN+ycrlLrARNE5e5rTIKMdsaPOtrocNeHdsVhaBFGdmRxJW8cc6ReF9
o5itZAaNMYanQcFNQ820w6AlPbd+D01RpafJqDpB8wwYgwfZqFGt0LWwKo9DU9rH0oTMETyRxSNX
45ma0t6uROuqvcHGPaTjIsgHywokgZpRKwqvYMJBMT3E11MF+7OkJjqYMI1JkoHNcIDEMiINyGtB
t9aY9nlUQY1Ar3UbFOWqYCVVVGSRaaTVzS80Qlv3PO6jX3iz9QkuaAWUwIYTD/Wh6cOq3aS5NNyl
aNJM/CqWEQNlhsNR1ZlGyZPlFvIY4NzqQYMe2SrOeGobW5WJEtJJaiI7z4CKTBKxGXRoXKOo247Y
kpjemCFjEkJMNPjZpF5/17pS0mgB9D+UEMtc9aMCeVwSKnI4bI2qhhIJyoNxjAi9HdkD0vBO6uZt
A968LgIXEZwCN7MdG1Nm3XWxg11U5rIlaFfKHYjH5u5sF/7cQJOTbEUF0HrY3DR0mvLZZqYMTvVm
kNAinTGRBLoo9cKTWc2+BiMdSi9PDOuEhqI5c6JZfepmvZQJ0ph9hQMao1vMDZEMrV2p52oLoWdL
kiHMrMFK0LIK/Q6qhJBmqOtI7LAW8kkykzHcN0qbRxsoSkgsGEKnM4NO4eLRiu0ioV1YNrJfmXla
7VkcS3spZOVHkRjZ/Wh0EOkRUYa2ApOVbew5TPTgAqu43mydSdfzA5fGmR2BFWCFAA0AUp9cUzvF
B916d5fpomMPXEur+mSXTcQeDSHUp1xwGxzXqJ01e1OoY4fbfATZE1B2lRw/F2KQkc3VQ5SZEHnA
3YihGnso3SBKpaOYBBo7RNm+cJCFf01dVhagjdHVfoMu2JgRBO6O4oeiyhDrIQZFJ0+udRFeydzs
/DZVYqjbgPrT41Zll4Aei97YMBWMqPdT4aiRa5dVgbdaCl6Ph3AIFebKYwiqdtnivcvkMNMPVmdN
iTs1bcmCKao5OkBBguhs8aDBI1gZ0q54l5hjsYcQZygnkoS2MLdv7V5GhJUifkK0YFv9+MBT3qk3
Bb6Ku501aC8Cu+NNDU2l9MMJf+sjwfI7HuOJSRy0875qijREVAOg5r6R2PTHELIdedBzy+9yVA53
vLPxVuniLH1goZGA9rPN5XttsFEEni9dhJWZan8goRC9odA1jvd5mNrML3JWIXxoayPy5aiYShq1
SgR6/JKzhMZFV0WEI2I4Qolr+KNnnW2TPm4qB/pccYhmO7PGGta4xDQCFT4dv6uy/COCokDl57yt
v/KMh0+V1SmNV8E1ZlSLDRuaxTbweqg21Sz2wtzSItJNOcq8Y9GBY6zW5IbGicVuEnQbIXCRK/UW
d4iZkdQei198RJhDGqfDo2KMe5yjIZ1AnZ8zzDKx+zhy8P7IuvFTEVZyp6ThBLCfyP848GqzKmIH
xwgtRNCZINRwXtTCMBF1SGbRAlqgjUcnbiK8XWRtyj01wW1Qisi5awcrfy4HJQzSQkVFR3KMIJ1k
+4WBjfvQSUV3B4m3MKSZHkIsTOtq5c2JZGRuorZKsBzC1sEpaujpBupqFhaUt2YUWEyuhBdV7VDs
1FYuOy82INJGBnkCAwnq/LruNrqo+xtMEeLv2K6RVs/AwoZqU1VKO2bgYewZQ1o9h2qLJHhkI8wn
UwYRAiJFA/B0jVDtwRND6lheWvMIz7sK3FMIRkI9do2Wy9zFY2YqELpPKBQhoQ4UV2ZFZUSlxHKq
z7G3MOdawyLwZCZxngRd4jQCbgvXzxHPL14HdWLkW4PVcbrRpE5XXVWuy+bOQm9mjoOJOysLdCZ1
iQu8N5herEzLaCG3IHzpdKRSZDZHGqqWIUaTByg+UgjEWzbhig1ZTdyd5mtbFMaLJhI8OEq9h2av
ZCcV+mNE199Ibe3kpDfT1EANAK126PfvhpqOHNKDhLNy8gx4agg91yi4Q0jHKJB+7yEUQUxVa/fM
AOI6N3KMytF7flDbOHcQWSn2rorbAZ2SJhptyWRL5URS2RlQbIytV6bGYO1qirFF4+0wgtXf0Avn
NGhcL0lWMROFqdZITaI3eQqxyGxm7ERlZPwTMiuTwT7rZIkbCbPjQHuUxR1PU+lDtlsLOTany0GB
KOqsoOCmA3lxh/3EqRPH4Cozav2uyXphe3pTWw2pJDYwUueqdZQix4jpqKNQQgDaRn2kEjEi0R5t
7F81SjfggdA7ff//KDqz5rZxIAj/IlYRvPkqSrJsx7Fj535h5VqeAEjwAMBfv5+f9iG1iSSCg5nu
nu6ZPyPsbk/HZ3bMGNtlPMh/e2SHj2JoG3UpJsMr2Weq6KqRrqmpxm6Ic3zg85Qdil7xmdJk9y9h
2PbmGkYUGirKnH/m5LVvu20LsLqwbYKzKEe8nUcVmWfndGMu48FGMrZU/AD8Hdq+yCYJ+0szDx0j
1F6QrHNEw1iF2aRsldlNfdwyyIVG9Jii0rgdDWOs27EJ321Ihie7CN/WeOxfsdXPwJk62uFQD2T5
yfegEOLpwpl4J94GQusSwY8lo2n410sjCM5OG8pguxelv5TZ0f7x23K8rp1N/DmugTj4X/r+kV/W
4HErMv1Rpgyt/Op58OajMfkldKzDS2j6jD1LMcTZOUJz0JwEYXlfqdZOnoemH9Zbnbc+OxdMdj+K
sU5C8t0y+Sy7w2WXMhjbH55pFVhoS9f0NE+0Qzj5jsUzi7kKR4LRU3UjE3Tlq023WN8l3dBivZil
4XaxW9qRr0cJvkmYVJT1Ro/iFCVF80Mkya4eGCa0oCXcwC27ImBcRVh5EGZQj7O+5F404tLE2XCb
bO/zC/Ze7Z953OWLBo9ub9E8xPNtlss8vU1lM3JZb+GiK7srRCTjLGVDbpUy3bVojzU5F3qQ+/0q
pPmOZ3LBzbikmDNLOR3V+xWan5IjnBiDSQJuq0Ymk7gdo5uHO7KA1/gqWvrdosMXt9KYxhxcHrEg
YToQ4jlreiq3U+HybCKhaa6HIOK9Jy0KNzsdRO0HbYTZHlOzMTCyIgg/gkC2pNcHwL+xdtwe+KSI
7b1SRmzJTm2CYXK7yng6ZRxBoHbX1/xcUTLt56V1SVGZjjngDDb8lb/O3bFsA+LUNun27Si0dtU6
G80wFkBVPssgXEBgVuCoU+nY7niIU+E6OqrVFGeCNHJ2ujgJUSVM0gjyK9hLOOV5T5ZBw/g8U6GW
SD1mfVSHZx3a8WNcynI6MRxR7Y5QJXFl4ybpqzhv0LsPS6PzS62PAY8VqWb0mQSPCEpfF1+s6Ifj
TVlNL6nel1pOPq6DuVrGDA4BhB3ivmA8+RceOvhxzOkqrhnd9cqlOSQxQclst59Utq3l89Q2ZQ3Y
P+TPk2lsCUzohKK7HPgapCjhSKJNExW3MU7lz1LMx9coiDwbH3vg/ovk4Zhl4k1gVp7gVl3Uvn4t
54ATb6OB+y+PG67xDUXBt6AvduaLdAD+KoGsZt5k5a9TQYlmeN/eq97BnuWVeXpCHDYmS/a0YfCF
F7ofcwJCoo4auxH5XlzGPiAhpPX5tlS2d2FR9TX+H1XrsvVHvChs8tq+McmJ8Rq0p7Xb8auwW/xX
+TgDvlFp9LbPfsGYbKE3wu404WXWeatjrOX1wB1axvLPPmSlqrL3Dh9w0EgK+NLE73IMvalqXQXb
AGM5Usdsx/BUSx8EzF17zoZPNOjn2vriuBShm5oz4SJx/Cxc7dZqoBz8G6ehDE97EuonbVQMNNjp
5Vsk0hG72PBYn4pi1t3Za3CaU9fi6vpUDkPW3rJ8X8Q18jaOrn2wwwe3g1S8ZKKO9ytcj8WLJH33
fhsiEzbnYBdxf9up7S9l2o/BOeoyACagpLyr5iPV3XPqg757tHGvmtMiBA4qxpJuRHRV0SWVn7f1
T9yuYjqnQCvFpYwQhFaTkF2Bt2YS/S5YdOXZHMO8Y9BukuhyxM1iqt1E9lux5/tHSVwttwDW+lsV
NbP5GWxBSfe6bCku3mok0FO1PbFOVkzZd5u+Q5AOJeS9LgNt7ycdtnM1eRHrS6C29FaC5vizZC1A
nFQjxS3fGEAuZTnK7k55KYsT1E9JLW2C4uO8BgQgzS1dlT7tjtJwJl8wZj/Uc2EHHnxma8z4Osth
BDK2Osvv+hVXz6qnsSpOuy+cAe7XMQs6rD6RUdInRV0J2YSAyxJm9VrOBmR4Zi5riXvErxB36WA4
I+aUYHqmTR6XZM7NrWneR4t5cLxiNVcEYncATfRyuTRrJWaXz+dNRe5nzynTZJSPA03vVHTgWmU7
ne0e9Q/BlskAsUwQA8LwI2LaPnAD0mYl0yMpMEA5DrD0I8bq5JqXTG03Q2b8QkSlCy3Yt9Qf1nYL
+QjphqAAEwnseQ7d/SnaghrY+PAroM7gzwIzTBomxdInrcysCbpk3XIlto+uDaRoLf4TXYkJe6D3
JbyLppyrtfdI/c+YeITqRiMidSU4o392HhddgU/a/C734MLft9jUv+jIfFu1vetI95zmKVpu2gmi
3PM5lMFDL9Rsr8fOf04wSXBwRbzNEe4+YFPvfjcFsJDffH5G3V+Ya6qW7G2YxfBgmzFjzXhK5pR0
SnZkvza7G6ZPwbg3IjzZI+yiU9GXZL+4AQH17Jz3UFZbTeguqEoFvhKnp3DU+3E2Q42lbQ5E/N13
jg5J696+Estdf0/bI/0z1/2hvg+KNvNl4QpJP0dc2v7+qAfRvvApHdlg4ZJyteFTFz2GaR3VP602
Bw9MzdMHMVm5V6ocG13xfu2Ym8X5TFwPTiE/DItTHIZEFZ9nW7AuUIe7pDkJXa3e/DRYypqUuOzS
GvmmsNW4aol5QrFk2FnWYZHoZ5u4Rd830aoFRlc6m9Xb6APBs5j2rHse+r4PziltLk/a6O51HHWH
Cotpaf87qn4tAMghCxjzEXnI7IOJFVFBdXuE8lrXbVBW3HsWd5FtT5vtYe2DPKJgqzY4B3Sr9gF7
EPEFdHx9mnMGuLuBLoK4MrP36ZM/rPndjIXxLISrZP0YjyEuCXHrJQg20yKjd6kLWHr+Jnkvh32f
b2vm3HjeltztDztsFWX63V+Czk1sT3Ixfvq6+GzsQB50xvouCDybn8uU3Ea3hfK27hp98ikt3Frf
IewdxGXu6wIfP8wSWhJqDh7XtgfhD3rdrD/1xRDi9FHIFD5IxMf7ZyKBvbJTiMWK1JaPt8ksfwSw
W5YLnWmKEbrasuWUCIO6K4iAPKph3bPp1TAjjZeuoI6eyeap5ysW2U19x35I/CXJ6VL42YouOHfr
6H+2JJrSQ25TXe+XAw0Z8bJ2H/v7tVwS9ehEsWXntict75wNq+y+2YOSeN/XtDc1GJ8XrThxTazp
vzjMQlR1h8ju1yZZs1Op4+IHW77iuwyWyf/t1iav/4DUufwT12vMEOLVuzLRSJqkVhAolWidw111
I12sAqmhtW+D25IkGqDLtBp/0xpoC1YAsaJ3gGMmKY8blcqE1VGSKvKf2fUhH4O0lfbaTrl6Jsx8
RhYXHDFdmlkOHAVbE41VN0/qeB3oQ74GPQ1e5bNs/AyJDpWDY6v2wUPZlXvxbRojnJDmg17iwBhr
vPcHj6eailBO52YJdX6XSavT59KKDi+RaVh+iy7OUOR6Ow6niSCv7Fbga/yc26XPTn5ZxSXryRqu
o05Fl6mm5bvEWh6PTocmOzV1iTwyIdnxb9QOYf6063kLwaIAwmhSM5dVFJylxQN+N+Y11ZGD59Ay
ZMGyH2h2m0EmQNKukCCca9EyikRsVexKHvfRXPSf23eT68sYZMg/t524jXnT/nWnu+7ukTQALyju
xuw0TZqJqK3D6Cs/ZvHChOGehtVmP/eSh3XSSbvf5d1RF6c8k8uPIy3X+CTTkZarnbO44RTkMyL9
qVsBSK3JPglwTAlekOVsfcxz4U6AAJ5UA5sFnwcg9+CEirOm3CvCBzBebBify8mTVwGLkRg+jWYb
JeeO5i2aI3/JqdafrZ/ULwN899LvK31YEBpdJYRV3ncj2NNl8kx6lRhWPlOXjGYmP3AP/1NSxOsp
mWbxfWwD/auJhmA7TbuTrwkNVnLeGLrdZYmM+WRxHyHPi7y8b9uoaNWmQqWXo/UzqY3vDSb8RTZ8
bbODoVxmLVRPFrX112EkK6BT70D9yuB9cYgeOnrZubfn1u2dPe/DmJW8D4l5K+GgwajWzqMkBEhR
1dJO5Xffoqy8H2n+Px4sEb413Q6HV4uZdKba7v55DAwQtPDt/qupc9r9thsRbgiQs4dF9UN2tUL1
9/Vi8QdmQerAowIok+fIIM8ZDZLyBgWU0tD0MnvxYABfuRziP+h8YIYK2HA4tvpIPgc9tzsT0zZ9
jfkh8YKX3OmnwEhCGVLVRb+ybSk+LuM8wWCIeR6qoFh3ilgcma9rGdafRIL/QrEe5Wdf1EMItbNj
Ri06A9A/biOIneuE+cRaW9pfqI50JbJp0m9bZNvubs6xfW+TNCSOBx7qg7OKAK5g8ITounKFndFJ
v5sqowO8d2UiNWaX5fq3yeFAToCf8kvWCAUQBmj4ihWEshek/0tZDdqH2NqJdomrdKSJZobYa550
6+OHHMu3/jS7bv/Thoo9Si5lgFqR2tne6CH3BJAeKrtiW15Cmk2J66/TUocvcz2H+ck6cK6q0I7n
uyWhXe/MRFwPKezsBDkbSbjkfXRfhr3u/7NTOauqUWsOi9Sv2WcVKB1j0Rbrr7D9ZFKXlhm4UstY
6Du+dfSxaZPuOC22K+/6mI4BDqJm8Vl23auZj2i5n4eVQ5WQdaQZEnF94yX3+jbNPXHRRLQMb+28
HJKIzdKpS7phElWFsS/+HH3M4tkma/uKQGB4kXzM561JLSdieWc1GIrX7zpY9QeAgeav39uF0ZGu
7dc6x8eTHCIgnMJnD1K8767sa5m+xW2bsrGhxuw/5Y6ovOz9lqk3F0O1cQb9dL+tHCsTJtE3Zot3
yHzP0ZjtjdKP89aOC4BbtNAPhdF9O/o6vyxx6lGiZUP7qxzd+olkOr7qyrTsr+CTrq6cjd2vIFFK
Xf1mpu+oJOh6iibtsjNtZYB3OHjAg408lprWNnj8q7AjP2eQ3k7Xnpb3LW/jY/6B5HQjwcakepF3
cYCGtpJ5MF8D15j5cVtKmOYs9u+nrJ/345bZqE1u8BVRC10eSnm/TTtJYy5zJHm0a3BEt34s5bee
Vy0BqTVp/BssdhVfWKqNzQ96ywZ1hcXFB/47bq9R0GtRUbjFDwB4ld2tbunCy6jtyg9oXBYwRvFP
A+bniMu2TeDcgAR6TV9CdAG0g109zQ/pQSd7jmCEf2QKavxcU6PCixqHBMkE9D5ScqaP7sZcVtuq
cLYur8ex4syUDMBTd2Uvxpn9Mj8DUuRW/ytKCCiQt379mjOUFZz2jB9yR7g4VLwQ65+xKKREHH6w
zlRuNhAPM729ucZyAwQ/yX5WX1QDSfOn4I/zx6kLg64yEymjFxLbig06opHx+SA8LuhOHuojP5uD
v/ADNS0pH6d66QkCAz+nntT5S+qz5L9t9mF9WQsxiVPju/xnQdwFWES4hbDBMPHXLO0De+tb9kSQ
QzOQImYKsUD2S7KTq2lWDWRAlmmwXFLrKLIuAJ68sp6cLReOHagAXHWCju7wioX6PeBFVT6QL7Ee
uu55STXYaAZ6ghIiQV3zQN+aYBDW6RrD1i5BQVRz5cpqTJNOVbGJPJ3rXKRvoSgPwqcmzyiZLvMA
by/z2TLslS1QWhwO4xUZDFvyPkFyBOuZK6i6rRBfhki88xwjHjv3zts6P+lizwR1u0zXamxLhp+N
jr44BTkQqS3heCvg+OI377FDNDJtK4ykW5fmjEtJ4b9Eg+HGL6RdgwvSqal/MF3YczCPFlpsR0aR
XfaMqbWioOYbW1KNj8/4pnf8QL6X+jzIKHbPjV0EDK+BnzsuQbT0x2WbpG9fnGkyXI0WGKiXNEb4
11JP93x7saBp9qxSfbQPetrl8GyysA3v9mSM7H1pLHC9XPoweEFS5dpbl41lzrjp1FOx6GalCQ/K
vf8CgDfsDDqT0a+x8V3oYXySqfss6nQo7wudQ7psY5Cm/MLAzN+adhLznRISjL48Qvs5ZjzLTi0u
++/mu+0ynp0vrb8ra52D3/UB2+c6mNxftGLAYQQI5/sVmR8ZeKCVsb4Ow1Es19pDturE2997HGzb
VQS10melC++q4DAEb9hEI9DzfC4IFqa7F9nuW3PbMXDlflK2do8I71YiJQqY2apNd+CIEAgK5FJa
VVbbe/hiRf9h2UOSEXtycj1AZIvVTNNrI1uQei5ae1zEkLI3MXflu7AotJm/G+Zi/cGU03zKXQMf
EuXdElULOoYZ5AP7rcs6qP3JwPMfVxnMTYOJAo3F937PVzb0uqmorzxkhHBqhP0lN21q1vNkJ12i
qoiOEuhD1fOHsid3+UQ8lO0vndMcJrnGDlGZmbX7PiJVJDnORMv+9eBb6k9LjTLvsqUybl/3Dfb8
e1MEQ4IIrcbAOxV6pOd2o9yfDWsDTzMBTes3ER37hN9SNvO27Vy+VT13mMc2YsHKdmrwJi1PNcFw
3ZuUMDRVnbBeAAwMuQuo1R71k1c6gS7K86E9wWNk6h6tpEse1ILM9gJg3bnrtJXsgu5T6cSVDrXI
LoA4ihUDHnl977vGPAeQWPrmWWfp37YSMOtrWExt9KC4etq/m8qL9VF41pZPfR6m7ubtkH0QOl/b
u6Z28qhU6wUupRlClKfajexoo6rEq2o7DtC5NigO5m1Ihe5LEObxQmJDrsuPaxkU249kintOV9LY
6OGgz8HwtU6MqQxfVp6P1fbQkQhGNnyhRsGtNdR58QF3pby82xz84m0c13IAK83o5qp14f25gwle
tlMso0RcsbHs/WWO07rklK05gox0SdoHVVhOpUVk5e5mHWbqn5jDo0OvFSN0W6eylHBii3bBlyIZ
ZHrpt6Du71BpuOEcpLuYnqnK48skBdegFvlkX0a+XnlTxo31V0Vc4/4a4u/OR+e6qp8GW9PeOrk3
f0TAXvYHMeRU5gyMOniEPSSmYATvxaRhakX/17osIvRh0bG5NE4nsKfg8PV93wEMoNg4HIwUhduN
l8PZUZA/VqTr5wBKZ32nbeD76DcLNImA1HV7v5GH+QckwqrghOgm9mdlfJ2ddji88X6DCYBNLqWJ
roEqA3tNwxQLdh/1RfOQBXqN7lJSlj/nqu6OW+D7qL3bd/jv02KS+s+QNchzNrbOR1gSrm19AosB
2EXywrDBfLyxZpUH03aGGUeNH+xrxvVRclkjTjPRu5RkyddboLfAPPKaI2QoDpkMv9XIPHby0SzS
iy33KDsn+5YCE4loyrBNc6p/zHS+P5Zzzwjo1wBbpjU5EkcUYk/aS0g8e3cN/IBgJE51klTRkqL4
5ZbkWg0nz1hganrpeYCFvdNoj91J0vSYU7gXa3CWSmF6vdVRC7MN6AONgUCLDZsS6vPSqznrfwx6
DX+qZN5nMAeDDg/dRWlOxub5DxjihOSqQos35iM8jvzcJ5S+fpm7j5Am0t45BdVz36v4/V1eQ8e7
30uXQVtljmvaJNlczYMx5FMeYbgyuLEB/hA0QcQhOFLA7Sgd+uM0Je/zldmi2KNbUaK4VywA+Ftw
6B5KVjY0ZEGSxu8dxMIsyvp1Wp5VjWyCMXAssCPajob4yWlZ/pOaJLsm6/vsIuFWPh06A60pNxWy
Blznx1cqB5tGM3Pop7iEDL2b68V9sUHLgn+p1fIKoD89l8Xc1YxAi3/rMPSwd92szHEdGe4P1IRz
/E9xmtITMA+dTSdin0CZHhnkYmYF6qKyWP9Lg8UntybbBF8ez48BdMh3+HbkafALEmXtUN1N2evi
YdqqreyNrGq1oigzTbg/4ZGx475ChyJuwpclXoWr90RmurX9FnZl9IPpbPq4SzTep82W4VDtqI3F
zUC7/Q2ipJ8QjmfSVCHp2s0Z3nVhpzDv5ydMjhsWq9oekY+HOPiSIwTUt9yjEfptgLs3pIE5xxb9
uOwegCmSGedLuYenzekCVVnDmb+gGbMrHWDEgRvMHIIuLJn7l+/jQbAgya7BdW12VBWOaPnjDiVZ
+GHn7RnOqkwtLSzPAuYpjWlezdJFdxiAlkgDVCGji4rB1s4bkl3umST23a0OtdHAD8Oq7pTu8P7j
dWWzOs/WHkinaMP7Iy4C7s08HnfsGor0MQxLdIpmIoiEu4BLC4WBa5trtvVFVO0RTQcv2KKmyxpG
yBFdBoHLiPWuH8yizbGaptEtwSpY4UnuqDng9e4ZeOiNQndbZL9/bFGKK6A4OgjMsHqcMAzQsr3Q
Gve3oCzF9ASFXn4u4f/HS55sATr5RWZptQXjEd/3yFHdA8wBb0NwIKu+yM7SC9h4VuhYe2ChKuua
meDAKXdfioz5qALlJJvWZiMc/rCUpruYTCaiCo89hOWT2/xqeuI0T2leqB82SycktX6vs1u0FXxm
45aP8ToU/1LdB29IcvKXvTZoDaYFtd8DHwb8y/XROFZTZnfU5nOBlxNjgP+z5nOqvjszhdMpVz5a
TkPWN+kLZEXcYqQnAxlBszSJiO5HODqOHeSyQIWP1vhiwiU9vrQF8O0JBKrDknqNcTkdkmkbr0t2
pB8FT6esdGq6+cO7luYXkLgcK3nM3VLFSjevdW/o6CUn6wGihLMfp8yUV9Uty1tLSA+pLx4y8W5d
mwC0cwnr79T7o7jSgh71WdYT0JxZeMOr/FBD+KTy2N/iY2nQ2vpV0Wp3K/Ay33wIvuf5YZg8h46l
md3GSf1zhQm6vYdIpAg1OML+Lg3lgsbfDO4tCJLVV3sB5PFTrbFhXplmDPjwsQ0E7vtUYqCMwX+S
tVdovDJD/kQ+sVdyjUVk3IOkxH2Ghyn+mBR14/1YLNvPGQ1Fe57ThLcrQl9sb53JJSvS+eL3T5qY
IqKlWr+03/LEtvbKb6sog2scfN2XOc8ufUMdruZxTd2D1U1tcrQdSfzBss2xI8YyMSuOXZqXJ1CE
Y7/mQ11m170b9DssM5Q/80kUv9UWuQkVsIo/B9Is35M5IN2SECbfX1RWb77auqP4tExDz31LpTHX
MetFwAJ7g8cUAo4JelYVQ1x/RJDZLed1L7Aqo+1I5zfYlAyPPU0jWuU2w1I+nCYQ7dXL8OeW7O1L
v7Qx8VmxB2ocR8a1j1F5ECs9NZ1DDWODGXdxtRbR+X3TYwbBcOZrZFU0V+hD6s+WYKwJAWzXNVwJ
FLILk7F8lPlacKklDSg0fRULGMDJ4zcVTutf+ufBPenBgNnkdt+KS2Ai3d53PIV/azoNw88kZB0E
TIrKc943C1oRG8MVWk5kD5+XtGnXS9YuzfCLB9gizWZC3c6OFXjcb7mN5TmLk+HXxPX4HNrQ/USD
O6RVcaTol2axp0t1LGH2a3PxnF5XKmfHYJjNwRcxvG/JQT1zSytdl/53zA7D8zChNfttTO+C+wVV
dHhGr9fNjz2+gsfb0UBlVl3WgyrA8oIHX1iikeM9aHK9/KUNSsLrWmQuehicU9NzIIyhrrnDxqc9
tvAjqTGxQOkg6iF+XH261GcEgluGP866J6/p5BJsPXqKwO3gXiB8o7EdWrwp2ts7cyx2uLbJMo+3
dGlk/rBzRQf3YMQQoKTCwsNnIlnFmduxDa9NlMKPNwxjYB5Fs752S8m0HqbJ/NW2U+ZPU1bA+Ao0
U29ZuXbizGU4YpoasdaOtKKFDl1lMVPcj2z6OHki1mmnTLJfkWALPnXtkcWTwuEQ2B0xRQMyfFd3
swl08oHjmDcXtzLHV40ACD/NbFokd9TBY6sk+7PBrQwFKr4VVRg/7zARnR7a4CcmDvPbaFazfSqX
MU4u2ob172xBcdKN6Vifrarbv41L6vjUrHHXPbncBwAyrGS1HyIskX+DbJS/d50zAg8uTIvXkWk/
RGqCom24G6DLkBjDFG5vNftPSDFaudB+pqnjXTzyOrwu3erbe5si/6VOha09hyae/XW0S1F/CMM6
4uayRTS9EI/Skrdulnf9Xp/lS/EzCZgVOKSj/2b1Oog7IQyC96KeSvFhzw7YH6cOHz/VCQKYq8ij
g0ZDiGjPp4tiyWLeUPiMCNxAwZSb2ru08+mEoEGLCTwgSXPcHfvD8y8FiIyVLJPgSQhg2Ya3V6Ss
IUNET58llKO6SgCBo5qXOqI2lHL423He0FPCneaMP2LdLjJQQ8A99x7C1Ie9jX/lQ7ywDFTGlu01
Mt4X/CuW9gB/phezdje/J3iwf6VPFEuEEcaGr4HzqmlPU1CMwBiTN5+Hfg1LmvAgCvTjGg4DJWps
pm+GpTfIoz3UP47J7Z9N6Lf4tXQNUVB62tT3yMgtqXa52vCUEhObfSdZYEI52qHmPUWtkxzAw85A
iT3NVFRZl/riGhcYYbCrkx/66vziHqPEMP4gUzvaZwtSJRiZOxCaDRdi/SeZDoDjtdArwepsb8Ty
stji+OrbsniRLCsZ+uWoz59C4EpJ2HO9Nh/2qO2LCyqubnhKQqOaTy5WR2xon8pOomSgvfIIKLUr
PnkkzvsXiHHxYwlhiC54eATjpV3RulCm25yLFnzBnhq14RuiRNp+xm1u2G+7QGUNzeOcfI7r6H3f
hp07ywBIVsalHgNujXps+z8Q6yHwHqKBrXzJDGZxb2OBYWTFSeR+QV5d/FiXXn4ecjgeNmmkBJZl
fhXXZSgzTlPdrlGFEHb9APXL9LroRH5E//y+Wu2WyJ4i4dMfJg8P+QL/SffkMFpuzrlY5E9wq5hb
DC4S7c+WajYnBMD7nvWkIqdHl7Ezod4FzmEnbPEBPQJU27jlC+oohrCxaoZuKLmXJ7j/OuVP/wP+
bZr7DBRJX7sMqRJdB0J7qtgq5jOLn0I+1eReiktHx4sIphh3RJFjGEv73NAxdvc274/tLgyV+dnD
XmO9esR+Z+4Xe3fK+3b+51KX/WzDeaJMKNFX/V4ML7q2xXfBKsjPPOgNQsSGbeezyIslPatNsx5q
hB5+GrsF4rFLBXsSSNm7/RI15XI/2DUlrxitXPohXm23fe9NutUnXuGcTA/IVHPOsw6F85YEqH+n
MsaRv1djDBc+u+IbbTUBohlLCbg81Q17aSj+0UOWtXc8oXyr3fvOhm9P/PT0W/uwpnPF+vca0qSn
5G9OixT2x7bEwIOk3rvmViRTws5o+b55B5lEQ18FUEgt+4+e/bIIEfen1OzxE2jFuoGxjusf5Yqc
fZsUJBS4iTWa4x/9kvvqINu2azNNtKPXJkc/q07MUvYcZe2IyxvzHcN3MritKrqa+Ill1io6161h
zUIlrXzTZdZOSEdkZqp172ds+8UeaPQatfrE3iaHrYz28IFGvS7OYTC3byQcJMHjEUlhzr3bav9x
yVpJ72umMjmXgPwNLVhGreKlQNxhjFi/EaW1ZNWWw/jVWNXsMHSF+1Z3W2u/He4AjDZR1m1Iu96P
qW2G5B9wDc+hZ/+yvoUknNJ781rzlNwRR9X/pJ3XctxK0q2fCBHw5raBtmQ7GlHUDYKiJHjv8fT/
B52IGRLkIWLvuRk/zC5UVVaatVbSPNTYSbVlqogKMssxClVAa6ObChzuOIVKhafA1K0supoA6gPx
ZggsqO1yEqgPhVcUzG80ZYA4uudV1NM8QWgYSNQ0DzR+UzA5MRwE6v+B6zqGXHY3jIcJKYvyJc9k
59FZr10oRVSissTWsqZr1ozOFttVU00saU0QaekG0D3VFW1N+YbaSPOjjaS2W/VtOBwTkr6AB9B1
+23aTpBNutDitRf5KKe2pmOxp63W5ogEVukr4PmcNF3T0hMfMOyp0oFtpQ0SKOVGsqKMPkOrShCM
gDXCkcjG8lIJTR47XpyR8QsWP2KtqaX5oigNdANKoaDQE1VuCMU9xGeZ3DnC+eY6JAXohAna2QkJ
6aNopiL0XUCCNmVN60k3LP1nKoYZ/56q9lMdi+ItaWww2hldp2+eS8hsq92YQR1o3OhaQWKTViao
Raq8FOdWwMmpr/AogfnNKTO/4n0LbwOSHsogW9Irmz5we2mlKfHAffcspMCJlhrjGIxiffECYbj4
spSKDi3qpNjqidX/SQoYKatQq+kfmqSoj/Qx8kcoSDxTphJH2k6qQOHflHQuX5PIhbUwRkqrrX3d
j+6QVW1J+QulOWk5bfoJDsAz3FdFcq/2ZSyvUUkDOemNfXhwmdMGIy8V0XXRc80g+ZcUN01xwUFu
HfHBAuAvV5NNsASSEOQ/VPBIKODA8qnClwBEJIBFTkRykFSh6JxS0yyIIx7zFq6iSB5+UYvULA/4
rvYPqgNqcUui1fjbItHSp54paBr4rjCrHsJczYRNkMbmKaA+ydsaiGwsCwFU14qURpASUIAi5KFK
Q480tVZvJDiRBXSnuFe7dZJSyfw2Jpp36Xoae7eUOsW7SDTj8ia0dKratZIrwakzKq28cVNlAmY3
luSv457oHSJSNL5CI6Z/RJ5DYEMaSOOZRrH3bFbETvwvXO2PYlDXZXf9jLGImKG1WwM63JVjZ1p2
GsvuGXGpoFm3vVVdO4EpynuNbrH03S1d5UGtw+plVKWuAKfU5P5KjXNSVgALVm0AoEgiwV81kcUc
QsNw9WFfirE43sCGycwr/OrhXkkjABF9WEC7nwKz+lDlht+zjTE0P9gedNP6ODQFJ8zLAgBl0Cnu
WhYTHguAVO6OVkH7WMup8kTpJWRuUFOHCKtXumnanu+VP0bTVAB5t+IgriB9BC/laNXPFpEcF7BX
oaP0gE9/yURItBEr6jg28Oi+feqEqKGV1+AVN3R+FPW2knryYjhF9W0M+RWKnOXhjkjiI8casl5d
eWYCZLqlEJHxJoy0CBtFFWFNoI6pb1SROP9qdZ1lXQxYQ6D8jM67E6gatude7yzEGRRSm5SquwDg
FkKniyyVkAKqSSCp1rZYZKWyUxUfJFpETmE4A409yy5Ur3pII62FP9dAE6Lza7jrVlVEdV9UWU7L
xjfK57wUqmrbJjFcVr9pYkcqA13He7tpATqfeYKEW+Jz3o4i/eg0zyi4hkqyk6j3TjS2MllTmdAq
7k8/JnYbyuRxjSr7uy7GWRzgw7vg24NI6L4T7STILtHsCk4RAJr6N2lciohG7CIOtKJGGhu86/5w
ymERfOvkGvBsWhNLrBRZ7or7QbVU8HwjmFJ+rqnF34hJm2CPtlf7K/IhKK0ALBX4h9xQnrVUGE6R
OHAIsyDLo01bNPljH/bJvRHEIyWJrhh+NDzWv1pgKvpElGouqR8IuYNG9yCD7hdB9Rpmr91r7gCG
UCtN5Sn288kVDIab2JDu0pj9INQDBwi2chUUNUo6tQoszLH4ncZqwBd909CaAHFVBt632vWj4F4B
z0X/H78a3xdy7z9GidkPYBXr5kJ1uMw5iiNkmsYTzXZHQ4hCvObVibYRJei6q5wC5G9jIM50KmUM
T/XgwtCFcVaBeIEa9xCjQeeC0ZWRbmHU6ADJZgjiH/WYmxAuOwG4Kk/ji8j1Lh1ApOkPg/o76lNw
EVsHMgc6BmknGjYt6u4JhbhBhYsYhmf0+i2G75miIG5rQswj2Aj/CTQSiHotH0PkVZHueILi1ZYb
JIq9YuuCevIAildR8TLyjhODiZFyT55p+naipGD7xaAqr2BP+uAAbsnjP9a7Pt3riMtkt2OcNLti
LEtOCS2lgLOr6gChaQw8odzPFhhV3Z6iMVN/lDKg05XB7GNEdMuOUrdgQegBUKSDmqI0XD2oJOmv
MD2Sepu4pfQH3Y5CXvfMfmIqED16pma23rQbjRyAsEfUbGzo8ImjBlkkz2nwFrmcKbYR5QPy6SxA
OBnlmH2jQEbrx3O79Amnm556YgLRpk5rEi1VQTONufeDVzxAI60ghfXW7YBqBQ1jObQO1IsVbQcU
NonuVFQBWpaZUQ0sm9okTLSi7miooLNweTkqokFBSLUKohiH08ZapT+26LL5L9BWPH+b6m14C3xK
sagvomzEoQWbkVOw7HcUV4piV/kNsgpaCIjS1uWQmVqDKhqyPeZGBzdAS61fE8Lq2NJFELdjZXYa
AXsxlDdTLfklQLAiAqJgKI+RJlvUzvvON8+Z1FXFHd0qOGaJOUkbCEEkladYSeto3Rip9r0OvQHR
YaKzs0vniVge4NP3XBogtbRyOtI0F4IhZcTxQIpstVFLByDz4pTK0YTdoArPQeAqFFAcxbYk3jeK
QTql1eidUe4JbxtJh4e9wsGV0X0Cbc866UaXSkRpdQjz2xZVUZDEEyIspBGbLCw01wTa22jVzzFh
Hl/pUL0FLrtKTNXo+g3zXluhuQLHlwrpYg4N/Kqt5MtBAqcHPmDi3VkDCgvFjamADCZTJN9SvLUO
o14zIKjADg/2TPMzBeY2a1IsEKeWfvGi5/ookgGCenKioM0hpqe64W4Cl/E5qZOVsowsaWgSfaMA
1Yrpn7zyCpCZdK277ihklmrdg1EfzbWcdR2Rlxggo6BkteGuGkUafitot2SH0SXgoMWg5ulDF7hJ
fvDxhJrTMH3ih4V4k3ip6OdPbG2cvPlLaJPOu8jGYNG5MeXIQqGyD+JmHwmJMW5TpWP+86QnQuGl
8xLvZRz0MtkPeecru5qap3e0OsQ/D6j+4TPlavQTpxNDo7+vudMMIk4NXYebgSLCt6KRw/GmMiPN
PcIwgm8lk6DC4qInChhC4vbX8gpAHrSsVcrt0ohboZCsqXyUwh3FE6g7fUQD9yAgsdmvRDRguD0j
GgXoGMWAc7zaGviztNLbFZl3NxX6CuZhdkkKJM6SpAsivhHI+qaXRqjEFm0CcBfho9aW+osMiYb3
Iu+sOykfUwYay5Q8BxqMkIXiJCSy4d1JScQtV1tFhjtcVFdT2zMNKt4wbqT6WCkmIzg97vipFdoW
wQO22zoIWmm99n7h/Yz4AOPaBxguUmigsrNuSr16TfyO8LFTAwqhRkIXyVU6/mbgjh3MOVUen/PR
E9ydHOVCuaOJ139rU6PbpLouV9u6cvv2lPYl0ismqIL71qLQB3gCJvCud3NYp6j/dJwVI0L9tOUE
nsaMF/bGNwAAAZ7EOyAYFLpr2t3lbkzGulhndZHdDcPf906R+sdCoRXnlLJPLxMCTarbPnYN2+8s
qadSrkVwTYpG7XduFvlPiI4EZA1NYt1CZ0XxpFPjbB2rkmaswFuAVQ00wOgrCrhNtsO95/gstUX9
Z/T9K8UuqVyRtlOuq0QysKlwJSnrCibmPY18GtRKEQvnwfcp3JZeAnXdba3mT9fpNekpFyhfh6Aq
SNWpF2cUCeGlnTwooi7CD5nU7HtqKDfmWAOd7pnRzgBVNHzkm0bJTcDWXgWCQqRBW3Chkj5c+0pe
sTTPrcdb2aAYCjm9dFu7q6hNoy4ijSQkFfLDl7hU+mBrVqY/0bSKQryVW9gFNBAE6nZ52be9IyZk
XDb5rwiCYghBZBlZBaHEaxFaoC8XrrxKVjJHjrzuNwB6cj8X2Ckimb7RqNusMjyIJLzX2wxp0XGN
Oph25xdoJjgod7RXsTNpdDeuS+IESo9zFoN6e6zdQqVlbFWVY6hUnAHQieUVAZiAehbEhfLWQGjs
25B1vXvKmDr7ZIpD6USy3LTPg0Ljm2r6YIXEvXTtud90a6HLIggKyrFsrRXNHTG1kQlF4EUKKUWu
QZ6AdFWQGAB2QWomwdgstad8SnscV0MnmF+s58neUkf3sRQNWM+0b7V7IxcHB2p5ey7aMt6MwF09
0PR6/QsSPwge+CFU4dHpI9kYKf6Ka7J48YzcjDXxlemWrqhARjDWoXBLawGWE9IdoJFBEoKcgFya
j7Tb5aSMn6Kki90bM46FHqR3LDpJqCMXYEkm/9rKNVTOOq0bjwVJ+2sG2QCqutCFd/5YajJUOsgx
K3DIjUK3EoTxJpTo83POrOomEyVXZvKJVaZ3uepRR0nFtPqTSm3+M6M0zC8oU5MknYrB8LPVktJY
m1bRnxNKW90qSF3F+q2LAo0khQ791pMii/FNg1TfIyKh5zDHzYSsqM7TBLxAoRx6taSTUqWa7+0z
vTJHx6IRla/NRmaujgn2/kaahIbWQ+a3ZxxrG61pN4FFk3AHwnaa3Kac8qQZuhv4ANAmOhRIpH0R
wBCzSKpBA4pV9VM3DKu/hTdi6Rfq15YKOxZih9FbCEq1QsyVg2voC+FOTxqoYIFq+C/wBkJwwZXV
1Wff6/XqqDT9hE5rpeCowqHwz1GTJOpRbN2etgmEliDagGYwObhdBDFQggP8GlADfrFgXlxAD4H5
JqBoDWSCLBiP/Gs5OxoQHIQ9WUsrww6us3hd0IvKUISASENRIgCptnKJpQTbYsZYtCljEiduVkBv
0A5KRZAdPXZN94CXQ8lTU4QJSoS4Hmo07dg1F2D5CJlz8HMTSRNvBPdX21qgNsrZq+gZ+Cv4xEHH
o+bD0ChtCWed3FEDGmFoMnpM23S15WU7S4ugJ9Jya5TNiDanejN0tN6mSrDM4eX5dUhNR98OYqn+
1TWFcklUdK1j22qo8hwHBg0iRZXqoovL9Ia6uAFqk6jfJQQlaAVrgtBdKVH55Tcwkz6EagMsgeqE
gF7AxMg0CakNoquSfguMVn+NcTRgQBR6FMbYqnR9Oh3xR4BtRux0JWB0MOG0XzdJHtXuPu701tii
1VNWW6sjYOFBBMlh2WJYRjmIZ91CUbMvw+aQpQmcZL8tlWPfe6JnUaX2JeXnmKrlrZxS3f9uAOuS
LjUARNEux6E278K8LtxbC6ok1YtcENBJHzGzLaDdCt8ltWoz5vny1+5jg3r/zipKWvpwYGRAeJDE
IzVxZNcrrrVQp/K+obZgIsEky/ehHHhIwYsywXURdeB7hIkQmdKMEA/EvF647z1u7M5nV+7qUiLL
tMoaqYHEMP0fJJh9tUU2s7m0slFU66DTmxawci14e5jFnmjnbTbA6YKKIAk3JsV7RLtcy3evbpTL
r2EueMU+N4vcBJ9ukYVA8NV/4FJq9IVqWnaoOXlmG1FsMBSTFloFMKb4no08gDksusSPDr4fivUP
UyTepjYAD36dBUOhnDTU6fxdFoJHQBgN9aiVRiGPAcFx6EVPCLV03oTU1cS7rKjy7MwMYEZMlIpa
VZfKKgC9jWyZuIct5BGzy4KmFA9qk+s0qpuKokfbofjmJJWvJhfK5n1/UHTAP0Kr6PABDDVzIbM1
rUqk2GvdEdHp8ZdqtloAOLcOfy6I4H4UuJaRMARLookyz688E1eN2kQywT/VR9DDTXAvx8k6AYmH
QSBO4moUvAdvjDdNJu3NXW3b7NSC+rL0mTqpKQMyEhkOwpSQ2U8o9NTIe4ufwFS7Ablrb42QiAM6
5JjsGVhhe5vF6QKTgO1cP5Rxydok6a1AWZwJogosq40Nrzl2cTGs25IJKCVALLrCHeMFYRMArbDw
alFfNBtBN55TiGt7sfXlswdRwV2QIv4wPkKSLTClzLs3RCRU50rmWoOajp9lzZH2x7oddmHy2/K+
I9O1sNkfpYYnO4i987HR/jFnX3rspEaGodQczWtfP2T20O+Noyasa9uQHoL0WDqKt02QY7Azpjme
k6XJLJ/s9Dv7M11hCiC+jMYCDNQXMuq8ZqKptobUN/zSjt0GgPmOzokvbXxr4QNLn66cIqbFdGyZ
tc9XbgSM4hPrhvkruT02pxHVDJIdT9yiQGDxUGo5vII/pJ2Undf5BDyu94PyR+6ETZ5FC0f+43eg
ACeK03ZPk6b/ToJ/ox1c1tA8W5TLjnR3zl6xoYV2DIu7r3f7UyMSwxs434YuzQ8VPVqlj6ExHCU1
uYLou1Gau1C9/xdGSFVpAxCZyfPR41HqKbWuuu0RMdtvli79hrt+NX1lQSR7vhauBSEIpEDDoq6o
mbP7qgtWJZpajpZS8FRKd7LxaBYLJuYnBBOSCMQENWGNmFGazVyT8tZisrgcnkGj5vW6hFSq78p4
B8bi6082v+xzQ7OjSAit1SZR2TnMr3V0F7l/ZOtn2Zy/tvLJF3u3nNlVC5hZMMalFJ6r8qcc/DKt
87g0pGvpi80EnzU/iulV8sVi1a6as8LjNayBgevlgt9YWsts93Ohd/0+UMKzETy62slVf6nZwpyH
pU2ZfsKbG4kUW69aLZ+rcy+ad2JTxPBuqP7hbZlv/Wy8i98qUK1ErKAkaMcSYhnmd1W//m87P23b
m6UEsAVUYKDhWYGAEgm/ERGEfrlwvKZP/vYB/X8rIbBUJFHm5sxWAj4gF3JRD8+TFtmKxtlBrKHj
fr2STzfFpBmv8SjqYN3er4REDlQzA1HOfn42UZQNkRyVgl9lly8Y+vA8TMuRNRyMYlBIUZTZbTHa
VBL9IYrPQX1LdSOobs0GOWdQhGP+PGhU7ehzoZK5GeWza3yPEPhWEtPu6cz4IDAtxMC+XvpcTH3+
g2Z3q69HdRBcfpA/yusYEbRAk2n1ek4p5BDrGKby9LXBz7712y8wu2OMwHD1iqLQubW28kuKvmRi
0tdc/NLTns0Pzls7s4s2GgVF08KLzxEqpgnIZfh2oIMQfbO2iOpZEDCjfmPAgPh6fX9P5NywqRi8
eooE2Ht+YhszkkTYIfHZSoUz9ElwdRck9uADIN8n3Ed3xk8yxfY2Oei3CaJNlMGX5ox89o1N1Zym
GRDsqfrsG4eKrzUDCL5z7vjN2heYpQK/X0uXljq9IB+Wqkm6DM9AY7LP7BsPkukCPazjc1HfUfJd
oZkWk6RJz+7KuKobZLUA9MX2wgeez/QwZCY3Ec7oIgGWLuszlxAB8SopMA0XGTkPkTy2QhuCAc1h
e6d3D1J2Q2EwpGDTGFtT/tkX8WXaCwAwAyJh+Y6qx0Zrk4Vf9eGNmv2omTOsg2DoEX4bLg30y6F/
CJBDsBAYa6heSNnm60/wwSlOxoitFeR1LJnZGe/9VY4GqJa4fAHDu6PysyrL3//cgM7fn0ZDIcM0
z5QoWQIx0vLh0tHFUxSEuoXnry38DXPenR3W8NbEbA1C22smqflwIR5a6eatr/5izSc1WneId9MW
3yME0hbWwj79f+ySiRmGRgBmze4GNV8UENN2uETpqc2fEUV0hIm8Z50FEzGkn32D6OTSdLcPF5LF
8hkNJgQy6IQQ9v2GVRBaCnr640VAUrpOIEhwJ0GuHFV/4U5+ZonR2BLZJiMyGBzy3pJZuG7ZeYV4
UT0E2BGWcsM96uEApRYmWC8Zmn9HK+0j1YvFS4PGwAm1X4FyJfq5XNx4Xw+W6Xx9YD61Z8jU5/8m
M+bsjR4oLpAR9+JFrqJVXN9bxE9o5BfJ/ms7Hx5EWZ9qBKosUx41ZHm2VZoHNgnciwgN3jjXWrSt
iwevKBFWUmnPyJc2E++/tih/9B2YNIhtqEqQdMwdWgLDvVK7QbwYGeqqsSr8rFzdfExGWj0Jql83
mqpkh4q23UGtRukX1b5ip1IFdVCMrU5JSEtrlGAJr1wvTG76Gqw7Gm7aAT2RVVPnP2p4LxC0tXrX
Ik+xqml92EInnBJTC/coe/rPEM39hZv22YdU4MIgi8WJl7XZSQRMk0FDkcWL1N2nz2GEH7TH1qnL
U75wFD+50+S2KEVSZ8EdSvNBrLRjhKzKLa4X2uFRLm1yXV8H40ExeztHY6eHqdONqDuNw/rrvfu4
dZMbYaa5iZM0COzeX7esimTGdvTjxdCFDRoIaIAImzY5+ODXKuXH18b+DkN87zPfW5t9Usj+Ei9f
O17KV4Dp9fP4S7oXD9Ym3LiOupf3rYcO4sp6SW69h+YhP5Sbr3/A33E3H36ATPpN3qpp+t8Bc29C
flVAwAcw6njpDt4d7YQbhkUKJ+1Od8Zt/u0UXBJmu1r7ahceQWQtGP8QbcisXlVMRopr/IM8eYg3
xiPEkUAIG+PFq5BwgmF14+vaTg2T71JC7xe1ZxTi6p/MotjCHHNqZfz+b36BRaGVcy0rFAne/4Je
1kDDoz5yqSqBy1V+o267d3unC7U9dPUfkKXB4utmtGqIa782/tlJI+Jh9LYmTdqsM7/UBN4YVnT9
L0paPZiHyrCtNL1Pxj9mvv2fLP09hW++s0/XHfqK/vdMZysV5jz9+EMyxnuhg+dkpt++tvfRs09l
I2J1Cp0az+NsX1MF2JMVeeKFFR4a3d0gBY0yRH5ntguWPnUUlH9h/fIY8/jPTFF09kdVTPBJ50LP
IH68htUDc+FCKG+Cm6+KWFwXmbHknz5d4Ruzs3ODwqCSRCVmBaPalO02qEsILPkxDt0H15XBlK99
rzp6eYlStIPWVyN0h8CK1jnV+XJp/PgUlc8vMa8NFUpDQ6JNn52kXs7aDJVW8ZJ2cbC12v4P44a6
XR8hE/D1zn52ZsmANNGSGGSkzU9SIqcaaFbWrdJ/i0ZkmncAJ/PuUYPD/LWpv6XM+are2ppVu8ay
zws1jsRLpzWwvpgsY9N+3qlC+gio4tTJimCHan87FuWVptZNMqr3STzehmha2ehMh+sqAQytIbK/
Miw0u1JJgdIlnj3Eov2xvnqBhIqhUI5ORgURhQsaM670yze1rQy80S5kd623HaBsuVpw/NLHgJ9W
LdoXpiXKVD+t2eKMIgyAn5YEJbKGrrFSn5qoeRK1MbSTOM1t8JM/EUTeZ4X6g97gMTD9Q1xmMjxi
ZQcue1x42z/9PQovAMVShghbs2CM0JMKuNuIl5pYYtVpcmiDrVUXrHxyXU0CBI3pNwrpHrXK9/42
byzmbUWCdMlW6Loeum3WrcMzeOCw2CB99/UJ+nhJ3xubJbMlTH5BUTz5YpbwJ3L5NjFOIyPWQG6L
u69Nfb4wBgfo9IUUUbZmDkFBClLJIfRc4IV0+iZ0jB/+CTkuCPOP/b9amKZYsiwSPFvibGEAoseg
oSLNzSAfRVPRRz8VoAFUnK+X9dGx8AUJYfHkFh2vecSHtFA86gOGxqZCtUUuxm3NdKutlyneQpT+
qSldpHFuIZuiy1Pw+eaNEqQhyRsSoEtJ//sPlLHA9oIufdUD/fXrRX30YSxqSgeA+smWaM63Cllq
zfKwlALIALJhx+0BOEWCklYWL7QGpCmAe+/EMGah1WzppkQiMnPNUaxGFWNLZEATOZLAoO6MR4ZL
7VTjoTZ+JIAIguAbLEgEV3cRPE/FXxjP/vFi0zbXyUJw1yYtwtlZSX0YhEXHoBBzAMpOiJPQbU/0
f3FQyOIMlVBGArs5s4LEmURrupMvBPUiyBgVPKGc2vLd11v32Y1+a2b22qslhHxGN8uXLMYJHoTg
iqorWLCvrUgf41K+2RTCsCLO/bzHm1djLrhI0l1C5fcANlKIHmoEVdNkF8W/ASyt1ITp6mC8r18b
/uwOvLU7+4pDTv1dMQb54tHAVRP1xuh2Ul5vvrYiyZ+cybdmZl9R0XOlGxNJvqQZygamqzgZs8jW
VUn1f0KFMtGjbvdkQeUJMe/ggABlcoyMKLgdkChY+DWTsdkFYWS9paq8PTwL+uw2qnUK7b/zjMsA
codaA5kvKjsrrzSUNRLEzfrrxU/3bWbOMsjNLZ4fdnZuzqWNokcqIoBt+ENBVZxame31VznnxNYw
e7zmxi+qhTv40aglQrjXVFOnvEeawY9649ug0rTQ2CLjEhTSTkhX432sXLpBuo3CO1M/WPqCvU92
GMUK1SIUVEhkGdv63qDihj2Yys66yFKzLlAAqYJrEe0RckeSrlwVLbCT5lFVJNuA84vzWPjKn+S1
gJRNKJmT5yMunY7gmxVbUGjMUB38a9K8aNYZyupKDbcSkLiotxvgPT0qjHxyphwIyRX84jgcDVhT
CEIViIc1esJgyl+WVjhfb/9nX8YwyUoshUGi5Lyzs5/BnAbKI7mXCMoNUCqxIn48AExvAcb7TFal
MATZ+Lu+CZbGNX9Aq0wPAaLg0pRpE0/Nh7W3o1KDvPW8a9fI3/Jyn0d23WwoMKKCfzSafm0h0FoK
iFBZ4zZLjlpwkYSdF1QLV+6TRwkAB0E8yRkhC0n4+92BfQNJSoq8K5xJR9G+iSNVlfI+e5XBbhwB
8IqZZ6O143T5s+EtPL8fq0jvjc8e+jzV6hbtDO8apeamGJA5R3TBUn8g+m7noP4kd2nq73Ta3995
PjZi+wrvk4ji+Ow2BAwzgU6meFcknCAeBqDakJO0doimLPVpPrnpU3DBtQNZqBrzPg3zu8bBGAzv
qh8Rl1SDfdqfjM5axXq0zopnwVy4aEv2ZktTQ2apMKrNu+bN1IxCXSa9bRjUB5vfQUr068vzsayp
ADwBa0SxhnybKPf9uQHLJ+vooITXcTh5u1jdD95RDf+0bGAUPjQqXXZ08fPNoHunuKOEbEv9a+ig
zSTYsrC1hJsKUWQXHdUiF+yi28IU9FE0j8NgKdH4sOfvf6oyy2cYqYg+f9SE1+yb/8yGm5fid/HY
r5t9fACN9ugCVV/4PB8irZnJmZfvGB7L9MIuvFbds8JI7+b315//w0s5+/szn4q4nFHpLn9fbREd
MQsbonARvLTN8z+3Y8o6VV6d91GZh6xmW9bpMA7hte6e1LI6mTkuKdGHa+B1wsI+fYjFWZOpcl8I
HHmXxdk2pYXW1ULksiYjSbdin8VIkBbkwGOe7aqhaffwPheirI+5mgIciGgDd4A3pkT//hiLA4kp
AnLjsbGZZbLutpzOPdyHYBG29uF6YoniqjIl1BRo5mFxokFUDFpPPFKxdvq9cApscyPugoVX7ePJ
eG9m9qgNluEnocC06+bQO9EO8Kq8lN9+PNyTCYumBqiKKX56/82swEhEQQ3EY72nOu1AXlpVzqt3
sQ9ITt3++qcn8J2xeWeIeiVz80Y+W7TzHcuWb6X91wY+Hrv3BmZXNZ7io0H8uy/d2rfNW+ADC3si
f/RA723MrmshWkgkdb54NO7hhSSQWuDf3PW3fL4n9xzYLivrnOBC0fvUvVpXd9Xt4aBsjNtm4ZJ9
eHH/nsL/7J2pvN+7mtG/RdKF4rFaW/QVLNs6BI6xsN6PSdPMynSC3oR8HeyaCqFRTojTrVGt25iO
+rqSV9SyFtbz+a3673pmjx7CZ0nThqwH/tlN6Ai2cZV3grNk5lM/8ebMm7NrhYQxbOOUHazWoHkc
CoL4ifSl3S4dR2lph2YeCV0MtIRbLLlXa9esp0sMv+QaPeY31kneK3axkZ+Y/WU5ysKjtXQTZtEY
A+zRUZOxLNu+nd8oa2/5Oy6tbuY7xqKNCvhc4nHcWJuk3yk/Cb/t9EZdSTZypbZ+si4ItlqN4y2u
7/NjSUWTgAwwK1HL+2NZpKEaaH48Hctm7R5iR94XDjiSDbOfFrzKx+RiugJvbM3ciiy7DCJkYMNx
2sRhHe2MneukO3+nrDMnXn/twz71L2+MzfxLqpnKOBGnjvu73dILOf1/30XMs4XMPEZJ0apQgAIc
W05isE44953Tr23ycid4+nodn18zXTdAj1AEoBP2fofQw0kEIS1EMOTRDsWWdX4TXfKja4cLfmPR
0sxFqQKK9L6CpemCVSvXQf/rkB5ce+lWLVqauSgJsWOxmNbUrdt9tQrWxIOOeltuswWA66e+8M3H
m/monNk0sTfkk4/qHdWenkvjUP/vn27uodJmyEyNBaGOuO/3oVOvpD82gl53/+NpmDkk9EAsKVRY
ULlBx2FVraxTZEs206UWTsPSl5t5pYah96kbsaKGVzGGNEIMaNdXcWFBnzq//27QvLHi5kKj6Bbr
6Z3p8ZX3NPHtJc/ziRcHFUjALuHk6GXPdgeoPu1RCM4Y8e0QI8Nt8i+u6Tsbs40ZQ5UBZObfI43O
kLOqV6tsL+yXXt1Pvtc7M7NtyS0GYEE0mbaFyb22yOPHTIqFvf/YfgNo9+aD6bNXwUMDIRgDJngX
K+j7dn3LnFEnxFcHyI9DJoltc8mk8tGnvjM5exwY0qUiN8XClLN+nfyqYKcoya8aR3QOf5b8wmfv
Hu1gi+yGmgeosdl3lNAGDLPWmN69fp8/5zc9t8h4CRym9i0s7WO1b/qa/7U1R1t3zB418vqvreTU
otx81+GNKsoRzBK7le/ds2Rnv+RVfBBv3LtFZzu57dlr9c787Msyoq+EG/nX/OTWYwf46N/bXGyY
zWD75HkLTmr6ix8sAnYEqcn3BRrMf/8m1pUlXYqR6OPjBiv45Tf5Wl31NiPfbTSOFzz8p2eVbBVc
KAVETdVmD31dUX6vq0g6Jgkka5+2vn7VSMG+j91V8w5VcpVBKCkPjMhddVC+DUFfWu8nCeaUMP/n
J0xn+816Jb8IIrRmJZ4z2Y4d65T+hGDdPbs7+qq2eRJuXTv7KYoLdv9SCOff+a3d2YM99pqAJAZ2
q7VwRlm8dALHtMfb7sS7eit/C+wECW2G1znuuX5Bk8qplhp4nzwTNM4snbyXVuiHagjaL3x7sJ7k
1hqzfR3/IbgL7iYvy8SlTXLL7DYmj/l36alcRc6So/r0ar0xP38+hCqm4Mbo0aN/q51r51jeqof6
NthtNtJpy3DeF6a6/Rk5eul24Yx/dqs0S1eheEJu4J9ne651mSwOFXt+bdbarjr6vPnubnIj8kq+
Wc4T/tbkPuz2G4szlyXq7eApQS0d0dZjTvG6s437bjuFNOmusoc1iSUFG1Srbvp9t50SWXc32haC
7q9MVoxXxWY5P5I/CYWBuvznM2izlyIUAsjFI5/B2mln80p3/9ocxg1TYAi2GFOf/qxeGUW/zW3m
WpDQF/9H2nctN64s2X4RIuDNa8EQ9KJEyL0gpJYE7z2+fhbUE7PJIi5xzz79oohWRyeqKiszK81a
eFgsnMRMpH/1CZR969wgBDYaPqE3YgPcBEa2dx/49aiHdroHMbXOnJcCirmnzJVMyujguVbJDPix
cQx5TiJb+H1oY2beQLtK96TZC2uctvHO2dOdBkopSJ2gltz+Xdj6iMt7KFmua8aioKXzpExKDa74
JGaxMAHXKTtUOqMDE1YHOEpngEt7vbCuhVskUQ+BEmAs7jitqzOnd72LICPZtFhe8uDCXnj/6hF6
dXLUiwDvLKVMwunkcFmmZ2i/q3TlMbUHA73pS1H0oqJQoefEDyMyLpTT37VGcgCh0e/pdQawiDb5
kkNY2k7KKPX1hBqvwEQ0cETtGmNqYGMzagNYVSa/dm0XRoA5SQixc12B8oAjHLmuxVOddQoXRoGy
VKoHGINSxqmCkfc3LwSUKb09TsZKNAB9rVcPkx3QDGYxmSdMvvbOTaFDVxnMheB+wvmqJ3dTHGAK
TTBtHryX2kCbNHb9iDTfES1vtgZeWdJu4me5NEYdXPUtUTaNER/iAwhc/2UO8FL3ZMpSgSZd1aQW
ypCZz5VZIcf5sJJOLFlyi7PRLbqGNU7GvAfCakrJMWUfhU3UcXt5P/5Rfi0G2IpNcITYi4ncuWDv
Uhal4SXTdHIF9JPfNCD31Fvdql2DTRf2P7W9h5ooq/gwucUQFxqQMeS+CZlU+va8/1kqpfLADm/A
dADxzQY4mDoSx3B64VJD69IiKY0OZcENAPUOO6UjctfTY3CazCJoDI7/6iV0saG0S4Wt54A3D1mo
uiOv2p5do528J46PJ+K/e+yhzRIjC2iRRXMZpZWxECPBNHB/b2u4U/eAjYe9wOGtW9wH1fLN+0c2
G7UhZJSBxyAC01KmzizpFC9JQey4B3niT2/wz0K9PhcGtyp2zGACbsnO95nl7zM8NJmVtBSzzh0m
rBOgIRQewHz0BjcDYJAS8KntNdwMFRqKvlcdWFkGovSl18mc476URW1u0ahsXAN7aj+s8GLfa3r/
WJN08//xDpruGX0RLiVRIQlAAftKDLEq5Qiw+I/2rNghHKq6q3/Kj/RQWCKKAK4+PN4/zNu2jWko
72I3qccP7AxAc1usEOSgp+zQIiaVtq5R/igbTxe+WVIDaWRB5uwJoo9u6ooCrSdt5F3X5aJSanj4
OYa0x2zjmTjFFeak2e2/MTDahSzqBDlAyATFWENb7KkYGnxXazS0LwSxcx7zUgh1eK0klVwEQMLf
Oz+ZToT1KwkB3v2NWxJDnZVUVt3ECDPtW4Tce7sBGjxBF/fCBZ/1P5fLmeKUiwdxOeQ8CtYtj8Ju
e6xOwtYzM2Sq2pX4EizMyy8tiYoga77jlREk3r81ZFBrVwb4kqHtSye0uCbKpwbwcSrK8Tx86hTv
e+ZklnvdJdy+eLl/THP5ccxY/aPflE+NwJWZcR4WVRoYtjkEpo/ygm8jePsvFYKyxFk6AmlpUm7A
9e+mnNRk97GoJTM4ncKNcbpYEOU/s4yr5IlREl568mmRLX4Mh+mRCjBFA8j6xpittK//bhcV6m0q
tC5XVz6ETiVXFomZRB83QPDT3QV79DsGRi0PUC2sgFS1CloAumdaSYCAHIsDjzJhd4hsNDPsBONP
jS6AzsBs+IeDi2YWT0+ecTotbe1MAHQlmzrCCsCaCQYj+P32NX/gzWg7EmBy660OwZIO9FozseLV
0t5OluLeiqkDrZVCyPkeKx53KPsCLxfJe9Dg7JKH/iAjyBTOC4c5k2O7XCad6akAbMdLMZapkD1n
eNvcOq4fzPxQPTj218KeztiUK1mUyQ9H9D+LIRbXmOCMxYMt2oWksaWFyzcXB13Joay+1vcB8Hix
pleAh7+xOoO2gHG9/kajL3l74y2gbYLcD+q61Komzpwe99vkIyvo9KfbPKsgqnmtL7CZYnNIitKJ
4mi1cGAzPprn0L0kYloB027i9A0XPiBA3w8nDNV05f+WXaJ9vq0PU5V+sblifj3/yKKcABC+BcAs
T7L03xSsTwB9PUV2U+oJNVlDYxYfWXMKiV7VqVFaQ78fS62vCYayabiS34dyhRFIk2HflORHVhZB
J+YE8SxaY9E1KUywatcb2SRNlHChyO/FVYuXPKqYSK6tH9Eda/IWco0GCxe+cHhzRuVSJrU4KRLB
ABNDJnd0T8lj85yuWVMwziBM0kszfY4Pybk+CGZn3xc8d5CXcqmDxFMkY8A0xO+BMgrCBquSvu8L
mAtXMRf0z25SbhyMMZ4iRpDAAItxwkNWDDffsi6oWTIzbQ9VuyrzzyZl1rn0ohZGCQrgpf7zOfty
+Q2UeweAJpfWmDDYs7q7ibafkemZ7H7yTwDvhBntDJQxQLuJbpOlmz/XS3O1fspdtHwDUrlW4Pcg
jDWjQ7sWdhxGmlvSkpgAQ3gwZEswSx3m7ryw9UtKRfkMkct5DBFMnupz/wlgWnJ+XK0eUBjoV08d
WapCzVVHLlf6a30vDFCSQZHALYOnly6vRuOzIMf32FgDEwXOUYZnLqf39LYjX//tJv9+2oVovwYy
NTdgk0HmhDotQ8b18bx6mLIgH+BPQvL2tJQ2WNCp30T9hUix5JUe5dPJ3HYQGVoAFkW2fekFcQvo
BBxSoG1MGAAYNRJopEOlZALwREmT/oBJIty11tE6BuT7uzRLE1RNH57+s6A3kxukY41LkZSbFGrg
oAcedhO1WrRXZJsCaZ56Uz7Kdq4vVrRmTdDFAilzC0K0uvELLND3kZG29mfv92rwr+wfacMYuXF/
dUvipt9fnBsvMkqQBBAnRRkZ2YOYhQsSfr35vf2jjKrWhmCdcP9XG0VdNAMz03Fe0w2I7VL/AQ/R
gszZq44pVg10ayKGCygLxyDFAtwAmd+nrx54CVsjf0HbbSGYoBC+v3+UJIxGoUFakvipjI8pTImy
ZzwPUFgt5VPHAii+w8GiHsEcZ98XQkdqf6VMKDMoaWPwjU6odmycc1Eups4z2m7Co48aOhDKQIig
b4CrSUDgYXf2k94RLl16W1Bx1I1oais1RvG8WBFSZ2tYzbdvjGiXSq2RqO06Bcq0rv/E++yzy03P
iip94RxpAIwb6dT2yk3XRWmNhZd/KjMPMEqbkOasC8/oytAas7ROHTlNhRp7SbJ4fev/SkbXGwrc
GAAXZOrWBwLjgyY6SJxY+AO2qh7Y83Lhk3AM0Cesqs+VDzTJGODGawBalxNH+BIU3+9Q7cXF+f0E
2DggC8k8Srx0mkkR4w5g4mXi9ODzUlcVyKoBWmDy5gCMdH34TiJrAIdMtBrFtbaK9uWxLFBpFi0Z
JO877ntMTN6u6m0Y2Kn0cF8lqajw77dhAlNVJeDNaCKlFl3otSBPZBNH48AUzmQqj2mhFKLDXAfV
4FJNZ7IRN1uB0XTE8ZjLZ2nInqHkxELWpMRJ+gF0DHFKxBLMOSq3ur+sX/BUWhBMBq40ZGG8lIrP
hCHKxFauU0dGieoTDHcZ84DRHWDpsM/AWSsI+13lwMTvQLe0idalbzGlNcIf/On7FcZ6lNCIXXNM
AKy/8QIwRm2iF34nPmLEF4T0LgqnP15ijpHhd6f7n07Pjf0eyeWnU0cCtpUIrqNJHVU2uj7BBA9Y
M0nc7VmEU1smXKcFyezuuJRk/gWCudkzZRrHFTCwcYNSE0RghfIU2EBX1hVwBJBzhObN1ngACJ4O
3K1hVYO6nhRfwapyJsYdcGDWSA78ASx2tQvEdSMtHCPdF/B3Ly4+ifI56Pjz/bbHJ9WWMZiiOXxb
a/lhlcKX/sl/RBueO7Ew3rTCxNnj/XMQ5iwHJtr+bzsoFfK5WvELbkydcC2foo9X8ecYPCpbeZ3s
Ar3ceuGqNn+QKNQ3yVNgSesDZlyP6BHB31u8sZSgpBOHv1sB+6Vhlh5jvDcAWyyTDfVQJJkjAgiz
WIPuC4D9oIdMXtuWY5/rAHSdhgCIdLz0+SB9asaEfQbOfPKaCVrsLfiTObuBJJUkYNYdbxA6Thx8
/A4MDJnT1P5osVWWgpg++VPVrPTUluzSsPik85RqAo8ZKD6igHQmxuzx+4vwRusV0J5XSuZgolxc
qwHHWzlbcIbCgLtJKMDxGJexuKB99CNn2nKgruO1jI5PETDsVAKHH7iIy5s6c/jYkCVShiauZJnZ
wmOJJp0VNzyKRrEv5a3A2Qr6N0oUR5YCcjpS/vsRqG+JgHFVBOAYXS9dGPyBl/Imcxhb5vY82IlF
UuwKgDEOBLuOxsZ1JZopKJQaC3Cg+R9lff8izGkejCimkYAbiYoiDdYl+h6v+FKROZ94YhZ68p6d
a8xKBJ8LcmZ0CnImIFkRRL83ziFPeWFkfazURZ8IFlqN58IHMz20qYjAhQvSDJDTcRKAXhnSlJ4+
jqb0HAF0ppD+09HG321HJxoHMIcJ9uhm0aDqjD0xxdmXVp1tnM0TY2zEnU8QpHw9L2QK52w+JoQB
UsMKrAy0vskWXeh32fpB70lD5kQEgQlCgG0J0pNUlw6gkG2Iklo5Q5ZCI6qo+HeJMCeA/QYEOcal
r4WCf4HhGjCBOh2bdwZTDArhG060c/AFEiZLB6K0oAGLffXcaZ67Glt2qQTHz1xsXC4cNkIPlb1B
1m+5InRx8/ENrsu+9IHHfKW9oAlGCupF4CSUGbDmEUB1Z/BMoqSrZWqlHNxI0sBT6rZRZEQYzQU1
Xh97oDsfmibcYbCtigx2iPiXNBfEF1ClYh6e9asO8/FKwMFnKBm387qY1YjGd/6zm/PSc5lWLXoN
FUZ0hDbNl4aI53wZ5jzBjwksRoxJ061+MYhQS1eb6GLR1yib4HNTWoAiRQQMNzpTfPJv+Bxmwwsk
e+gKkBxxuvzZvRaW7OoqpwMsjchsvfDuofteJyUAWAK+BwPqCANpgHgexJdl43OeM3HwKOj7i3g0
PcrKqgeH2MbDREoHMra4N0fhcP++/77ero065jUlYNOj6ROwzr+W70Lpi8YT1Qj80o7x+j6Y6Rod
A/WaIe8ZecdGkGOFUbBCz1DGVNfw94ToT8bP6aRvMMRn7HYwgyidxeRN1+0T/tgDeXpK9adcB6k6
OpM2m43+tPSeuLVRuDACemLQo4pvp/0eUCGTQtBc98wVb+COI1W9jvwHv19wPbfX4loMlT3w3UxS
GwBMn5FmM734UAFCBABCmNjdCqByv38Q9BAldOBaGmV9vKyA44kgzeuMQc/XCkHjzU++2+/3Flgo
1t9/Bo30m14nu/EneljqpJi5GdfyKUPEtXXZAa/KPRvyCr3ee+uz0kE8RNbiw8MLa+VERkAFtiMd
mP8Lccztg+RaNBXkqXykKtEkGrSFYv7DRccIZKr39/c2kLyWMR32hZ6D0sZLYFbcsx87RVOQoF64
SXRq5u8BSsIEp4NUCdBVriUwYDXrRiFjzontPnyv+k27OQDQ8gvV7K1kDAv6cpsrwXokRMYQN3Ey
UHvGFrLXCmXDnAGdRfp6PVGvDSARLT5r+aWTFirzsycE2zS5KQU0GPz12ly+FEdmaCFNwtRBtUqU
ZwHt4PePaCbG0VhAfMEI4nKzCGuvpQwj6v9qyjDnzIzMZKXuVLL58dD1u5TUnTMg2BcRfe6AsMBD
61qQjOY9pepd5tx7idXnm7ASSFXti/o/D5mxogtB1L4JlZiBGhaCtLTD2w0tFCILHlmFBOyfOB6X
NnDOYl2KoyxWVTVi5ZYac96CQxKTKfwJ3aIE7+s/nG6mpr6RtwsP5blrhZAUwDuIlwAwRu1kKRRC
PIpYYKy1pgyyPAnv9vtqMaN7CAC5KTeICidwva8PK4+rGiy6iefEcvlSBuUOrLUN8YPEvC9n5kah
jgryFCwHT47f9t8LC6EqYRe2Y+U5aZVtAJxzdKXoVUuDT6EYSJG0FsezC9dqJiulXcmkDqwXe98X
1Mxz9tYRWPsAG8CPHhn4NVmtCZytvrHdQ4w37dNCtPs7qUQ5/ivRlLniSkmu6g6iX19Z/Vk2nzsd
fI+2RAzLWmsmPuET6XKPIN9Qgv9tKxoyBrj0eoUsYWVvc8P4WcjMzmjv1RdNinBxAAojaKFUF54T
BJotj+Aal9hd0XNGUtZ6VfELmz8rDkZmelWBVEqm9CrkctXlE89zIpAq82bQSMDksqN6m2fJwsWc
c66oL3OigFFlpD9/nf/F0vg2qupeVD2n2RSqXnnYUIGkKsF46bF+SA3J1SuX1BjZJh5mQV0iumfA
1350RUmyN7da+B66lX3yVVffQ3kPsPUCXpvhPQeT4tzrPkRrhAXavJ8QXUO6u+AZqXLWjTDK9YJh
V4pa0No71bgqHtsdy20/JCSSpP3wnwJP/ZUFsFHMcKGGgKzjtQ4xfc0mRRT7zjYh+5FwnDl8fW2f
Y+SmvjpbWIKnnIvaUEj4Rx6VUw9dX2pZ9Kk7Xbhu6y0gD6Ot31oKGJdZErg28gPBCCz72Ih9wRDE
bRscOfY10dZ8vUUnE0tyZqOkJhiyjT7dRa6yEPf8PiDpe375hVTWZvDj0WXb0HcwMw2OQwtFDyDF
EoSXX95GP3Dv/DThXJvf5+PRetwx6PDWn07G635rP4mfwTEwUt12zS/F6EhH7KX+uPmr8c8O0h28
qaDko+hHvsNL25An9UsFAljMkct6qGyATZ1tBoAc8+WaN+LTIO+Lc8WR/qN+ZFJ9UE65v5CMn0k4
4W5cfBBlF5AbCYKuwpFKoDtw3ziGMyXNFtzc6GrNkTIrA2qsgNwTWwKze1PlBvh1te9S3YOpnsTu
UlVs5nWIDwJMAQhDkJUA3P61TgPEpy8AZOk7rK5uRLNajS/8Q6Czr52RGK6LQUx24cbOucJLiZRb
GlJeS2o/8x2ltOVCHypMjafDO1Lz/lIOc367UYgQQGgxgRVSN6hBhreVBmx3IVoC4BcSQ3wqDz7m
HTWzO8QkNRT/WLEoBqxG0EaTGHNw5/uef94cSvLEAwfyO4SE1zvcTMzj4ADFkderUS7R/yNsQu+j
8/SCR343DdeJGq14VwFbfKVLSyXJucAXVWoAGQKyTYAroqyW1MqgqE4hf1hJpPgBQX1IwBzN6Xpk
Lfh9umnm10Jis5HrAdkAwAEp9W5HEOMW6eA7mLW1vOoZjOGJ6xste+KDbShPfNd6AD5P/q3IiccY
rKJLyvPChs/FdJcfQan0mGsTUN3oO43y1Ki6ptocphV6ombGcIr80zBUBpcFAHazhjWPJ75c8gs+
8LdxgzaM6O8EZQXMN+DcqG+I8pGLxxrfgFKolcQGV5M3DJce0oPjOIkVGRhbID8wead/s/gpkwz8
ZNB50jPkfSWptcfKsHh6YiqAmGIw6LJqTfND0r+yT2khdTzroxDk/J886sSDShGLXoK8ZoNm1vKc
PkRmvVPsbC8b/kdpC4dxw6wOYH0Aa9bGJ80nZsn0pSOftpPebjQQAJ0G71UJ4LjXd6z0yoZP4ioA
h+sTeK+Dk1KaIHfjvY2iHZJo530xG2GJSWs2yr2USnm/wJeAG9hCqi/o1uv73v/TrCq9ItbkB1/x
Mk/Xg66gs0cOzAeZyGQIUEw7OAfwepGSOE/Dy7ZZ0Lw566pivh18EFC8G2xBDcTGWqK4vhPkK78+
l8025d8UDIP2GVna9clS07s+GRXk9hQOxBNUTA3qyXyMBRbpvc4MiLcZ9gFRwVB74IkCnrh/4zth
WCa+WMxzAAn2+pC1Eg2oQsQETtZ4piT+8RQi8GbeA9tEsxr5gc30AAPu2U8NjMJdEhog8NZlUU/K
VawtPb4nYdTasbtgxhNV1A9vgNxQBiuKwONDR6tXcmxz7KlzV6G0EGDNPCMwNI5MDARMQKOUhvVC
KAjgyw6dtt4wgl4LRmQO/oM6ft03G9P/Q60G7SqKCKVBJID49nprebFR1VpiYidqcgPdxkCZJWKz
DvalYAe8R9DlvPDwntk/AUVFEaNkAIDA0+xaYsC1sh/1Wgw7daw3g7U4bjSjnFcCKAtcVuHgpg0E
ZIdxmxr8d75F7wfiPfQVa+fuk7Hub+H8gpDpRiSFVhAa1LNIEQLUIuSJA2mrF0k5pOMmTD/uS5kp
pyAxLQsybDtwFG5YurgkKfmqCBMHg6FZSWpDIeG53rU7gLHu8KYeyWNLcvMhBapMmpr1M4c0+ZN9
/yum5zutLpcfQV18Hw1OXtvgI8AYb4qYpsq8z/sSZnYTNUJ0D7KITQVYmGv16PhG4bqqQKNWD8c9
rgMgonbFyVvQwpmFwGmIiFUAwwrClukzLp7OZerG+ZBhIWWbPCtsrVpcWebm/bXMRWBXUqjFAIlJ
9EVwnjuxdmzbjbBzg1gHO0/M7YfsVRhXVQ8GxqVY7Lb4h8rPxdoon9iUoFIecz9BZB8pT9L4U42n
sDik3pmr8B5ah91CLDBjRBDhijAigLhEcwmVYS2zQGvTKEqcTiJNHZEwehz6t7K2eh6Ng/5p6T1+
oyMwiBAEUGIkjfFyoQ6vVXjwCspZ6gRDCITcOEfZeAWapECPI35BUW4MMSWLOkJRLZOeC6PU4SrF
CEHM57NWghbwACRHDfvnvsLcaCWEIYie0pKAocLirrUyS5WhUgL0B4ErSfPaz7asvu5LuH32TSKm
xgfMCSDXT5cq8wl3h+Na9CmiscJHTah9feUAFSdZ3gO/3TJLyngTk2PuAdcLLRagowObLHVWQg6i
FpA45Ch/w2Bh7JsBJJlHvmVMfY+A+0AwfH+Ft09/SiJ1YqjDy33ECLmzzfvtJ/ghVi26gb9DqyUg
O9NPDfmy9eiPkS3d9pnTm5J+cGpAFWTREUidXuAGUegFhYPXjfGubQEl5FrE442PeqWFxmIT+c21
w0LRTAGEeDhSCY+Na3lekMmq23eFI64yFLtN3wIXxxiR/LtfSGrexJaUpMnlXljLMNGQZlQgqQm+
Ytl4aljyNAwLN21pOdP2XgiRQoZP20lIQsRBT0Vb1oijusbCQ2lJDO3CZCbiS5crnMKcGo9DJKI1
M/IJ9yadg8C6r4y33R/TzgErHkUGFQbr16tfLApxogTyW7mA+svv6ruVvGvVoVkDA/WpI3G7pII3
sQ/Eiaj3sxh6FsFgQC1Orv2qztF36aDvVSHb4KPIrEo0XuSUYLRQThZnnG4TLZPEibaZ5xFIwrBc
nxrrinkFXOvSQXVtICNee+DsAaHOUUHWCkMG4hkjhpmhuHobP9XMY/w9LkWUt4kW6hsozWkDMLFV
YBBzME3RTMDhRp6Q2teB0bHZ9NKCnk57eBUDUdKoPc4VpXULrS+d0gKG+3YJlnTOQl/tKGUx2cpX
hUyuSqcI1rjXxNhbakHY6q2PDFt4UM6LHIZTyH1vRZTFxHBcxGdeUzqptpfkVfvK8NCeMDkV7kar
0DZLllKBi2pDxSihkktRLUBthGzPMcaYoP30RTTzxAr/5Bi6wcg+QPgTHt3SaAwkHBPpwhtaZaTF
K3MTLeE4pwm9iUERmVCJ8rl1F6EDkUkqh/MeEwBEqSlRuM3o6jVgE7vTaC7V2G875uEFwdb8y5+E
u/+bS7uwCYjhhyaI3Mrpy9cI7XBO/CIhJZlMberhQSXKPt2CNG3cqJaARNF9izQTz4AkCvYI9HMi
8Ompu8KyrRDGmlY5efMaNnpryO1TkhNVXJAz4zJAhTa1EiiIaDDkQdkFv0lULktqJwwfR8FWHK/c
Q5E64vcLaB3CdCEo9QUtDIe6jIbqDDhPr0UhJ1KAHVCoHdZskIP5RJ+RYnmbwDnvwxIT1h8bHtkX
oMsAbGzlHVNdNx+fyu8tZmoxPbc0oDgXf+BzkIsCExwgU+geirEYNMnt5NqJG90H+6eVFGa6C7ZK
/4OTtQFYuRq1bVSvpdHmfdIh384Y4kH9iV/LaMEh3KYjoWuXH0NdbW8MwrYr1RpOtf3CICFg/9Dm
SgAkjTAMFQ9CIvSl+aZCOiDSbZdSN5M20Ucj8dABBJpgwWGpo+GqXG6ZfGicUgbrk6sJo57kILS+
r9P8jNuT0emIV/HUaYgA71oDyi4R3AZoa045lgQMQfxzXK4nIkdSJWYI2E7bB3STQrzRFLtVgWbq
CvzvIWk/1O7FV7ehuG0aPfPf7n/Xb9b7evkcGpox7z89MfGTchV4zIeNkvC9U3JEfnTBB71qS1P4
A5gjG2x9o7fyRTLkelfsRt7oMpMTjnFIEtZWUqOLtmgGb1YDZ+TVl2uATlrUwMtpuuNXxI/6/W+d
2cPrb6X2MImjLOI8tncqsodWIsHwjqrB1DkwwQUE5jnd5gdJf4p1RBJfC8Jvg7Jr4ZSaIssYqFkx
9niyvsf6fjCRs4xA+fA5JU/Pe428vwTk7UNacbqjH14+FuTfdmJPtGsTMwMeR9Pzi0pKMZrYp2oh
9QjTwDIQmaOdoP0wKo0UhAKeIZEOM/auviD21nBdS6VuRyJotSpKWu/U/WGQEJ/FFZg07YRb6kwS
bu/htSQqSuPBRCkGFdZnJcQ6Gu+D3luNOWJUrEb7hanvkKX+BCQjSVYY38bEeEl0dqvDWpOlPPXt
LAq119O3Xrg/LU16ueDc3kme053wIgJGfLQfY4jyYY8KvYbCeV9aSIwTygZAxVjwTDR2ChDUrjeD
upUjh7YjrsEHeMUXV29Tn9TiLmpEwqdvUZhPjZ+ABCcLKn5royCVQ15mIv4GrDCVJGECD3CgHINl
E+6P5T89vK+ZP/U6tGSSf3wICrph3aN7EEi8Yj0yoVIufMCtR8YHgCgV6Ui4fVik632XvEDjR9Ub
HIgfYrLHTO452njk8Vv8Wj2u46cVZgUxefwpHr7sH0DxLhXlbye3po1HaxLYhjFbgtar6y9gmDgU
3SQZnOft63EfbD/Bv3M4olQVkMd8u1qtDubTQDabj2p9cDax6RM0/Z7s5/sbMR0vbZQvv4I6fi6u
+czlY+wDEBDLF6WKCBDiFo577sLhOHHiE7YF+sKvl4rWg1wpq3xwgtF0K8WMOc28v4y547yUQF3p
snIz2S+LwakSQM5JMREEXNxo5XGKIUV4bg6LLMm3seNUvv9nUdT5cUPYA2M5G5zceN7vUSzIyHY4
vb7u3339eC72Z7h4I+X0x56sR7J21x45C9t1oq8IMU0n44jjA9IS7asP9lNINmZ6wHCs85PqX8b9
zZmzrMLEzoaRTIyH0hlCkZkKtAkuW5dMZLyncHzPMdWcqAvHPCsHLdZ4O6BdFvxo18ccuuMYJtOd
ypELn1KfKoIrVkYDRf1zf0VzWjsV1jFCg0YvED5eS8pdIW8HLRoc/KOOSBIGBmW+Iy0yoP+VoBsY
nQ57F0+XVEveXH5bs47Avd4XMbtr/6zlhru5KypQ1YYDaKiB/OztEjwMuOjFy5dqdQubRjcYt43k
afCmg9OIPR5YKe5hCjrSIvLX91c0d90vTkejLqNUZwMzKBDkdnhTaajzZ/W/OBfwXyLEhemcJoqu
FaBReTFj43Jw2qgxuBjNo95BChfStTSE9K9vvJRCOYlOAQdtkUIKUkW7ZHqcvO6PrHm0HnK7JY/9
9vERuFGt+fYh8uSDJQbmM+5v5W+9jLbPl59AmU70TrSuWEIBc+N1mxFFg5nZW9bxEa5qNR4ehFNK
dh8ghHmy0UcR6wumY+4ofwdnBMwFor+ButIDj8nBX/1vejSJZylRo/f7K5zTyksJk2W/CICqPJS9
sMcCqwg9C74he885t9Sh9/84SUyz/O86aIMhJbxSxZAShHZCnvfZ1J1wXD9KyIg7j93DH5F0iD1a
gDwAYEWf9hIzGAv2cWGpv6HYxVKVLgSxq4qPqCf7qH1LTuxZ//luooiHtx8GKAEnQd0Lru2LRvEG
3AtMb1epZLmFui60pX7xmZc0ioXo6QFaFdIaGBS6PrU4CkWh4dsR/S7AvYZO9msMnxvraE9M0J95
erlRPnLdXhoum8luXgmmq2sgc0tlUH6OjkBKfyV/BNG2emcfipa4GJQTbe0h+7y/pXOhBYJEMO7C
faKmRykoy5VhLWTV6CRoYhpSU0RTQNg84p38HoUL2Ztp2+jbDjmY5ccIKotH8vW2pgNYfqqOHx11
SEkTPzVcbuQCYV+Z8KQJ+SYplmZ2Zh97lyKpkwzrNMuSShjx2NsOwPhGu5Du2e8Ar7I8hySNnqLv
YalnaPbVgawbsGxBoYqx6umqXFyFjk+jUG3V0RkjS4utomdJH2VGIrwEDOnYXdOYmFZd3z/JmfoD
h5DhH6mTK76Q6jVan2qFOzotSB5kkrYmmogVUW+bH07Xkgcw5AICIHl1efu+5NlzvRBMmdEybguW
zyGY1x6CDQfukuiNzd58YVVukiUEtLnA9HKVlBJliispWjoJ804dKOGl7zxbxf1pqbeExg7/dY9T
Zx8LK6AghqT8fITBWi8RpNHZ7yt9ayGLZLfnwmHMFaYY9cBiDYfT/wyW+XFKYCIaO1/9hGazPS04
qdkFA5tYxAwzLurvS+viWLnCFYJO00YHmXpBtWpb8HVwQC9VVmYP8UIMva9V1ojaADFpvm+PQ0E6
GIIUCG+q9lyDwOS+ysymoGTAPqMzCAE10ACulbVqONAa5z7rcGS9ZsxHzzwfP98lDI0eP9frxzXA
VSyPWexLvvX4CprZUDJDjg5lVJo/rWiatGlqpnXYkXcYKdclYcnKCbeOcJKBsVKgKiBQZCnFyUrP
L8om7BxENPDEsq59clt4YpIe19+p/ecFpObon9tUNXmyHZf49sfGBnCOYngvC7t8G31ffwq1y+gw
yJXYizrnWSDCEeAfhLPwgEMLUbKaiOrY9erlDTNyh+r4dCqW+lRv+5hwFS93grKDKgPc3yGCeNV5
HX4w+68fOWJNwhHfybs/L+IR2JaHQ60PxH//QbX+/vrnT/ufk6As4hiJlRzVOIl8eEnqY6Es1Mpn
tPh6gZTlq7suVjwRC8wN4LNbr5aoj9P0Ve2RBzNFmWe30W37SzUXqTkmJbr2pdeSqeuqNmynlFnc
IbCsAD3F4kVqaJ6RaJEeA8hFqWwtXvncsZQe4nSb5IvTxksfQHnWsVbZsYuwtwJ5jQ7vKMb4xlmw
12siGiuTtTb55gkWcSnKnInNrhZOx4CKP/YRN8ndtgjNgPMVW+fvx/AFgPgb3Tdt5sHGsOx9PZpJ
7l8LpZ5KCaOECZ9BaKdLDQHw3Pv+s306R6dztlmvV5L5EiN5nRLWekNwSBpuKsF3ZBEfbsYpXX8I
9WAapC7Ngl/bUpjTde7M9/f6rJF2StDsZf0cGo+rdEuS3e4tk8wDbDh5msZuAPq74PWXbvdvPHLh
mHitKbIshfIz9vMr8C4KxFaybq2B4wwo/cdvxdyZCqb8ecI5m5NmnBZu9+IHTNf/4gOavh2SxMep
TGCAQCJDdAf/gU0ICIAdV7n9wCj6i2lusAPx/uSvFl7Qt575+jAo8zYMqpS0DOT7GC90u62aOxyg
TdxUD4uFd+Qt5ty1Kf2dHb9Ya6hqTa9NpvR/OLuu5dhxJflFjKAn+Erbli3Xci+MIx2J3oAE7ddv
UrN3p5tiNGNvjImZUYyKAApAoSork9oZSnpH2T5toeJyZws7zxRxkVhrTr86vbPDTarLsmlKmAQq
QXEEaxs+BkY7xQV4Vz4A7nQ4ZBYO7h06+l/+3kt/1Ye1vv6FNPL1FM+OOS3xOUjuTrsdpAb7CagA
tAK/qw5Y6Incut8npmbevbxAmgIUErY0GDZ0AnPDP5UGIOpY+s1mZdnnBN+IDK8/anb0JXlGg6qd
PgpKRSfkGnG3I/354H4aOPiiO5z54Pb+K21vn0I/z4YbZ/6Pj1z4wKiHXJZMdhNDPmaGxQ5HR0Ov
rW89PPQPB4O7hysAZYd36cpWW/H0n0P5wrIPZh0/4WFZonSLfJUzlMU+YoEZJ6NTtKJ9e6QLsImr
GZ7D3aqqLsKshL3KeqV/jtIB8aDhdg5KdHcY4mPgWCuLuvBmuzY5j9r0UOSSFCZLyz/6ruJEO38j
n/z9sHZursSHP+51MZlp9p8bbOrVOh7bw1gYp1MOwt/A8A/uHVJuuWqAT/kRbrSqYLG2lLNDi+l9
XejTjlIzl9Wuj477DFKM45ZLVvMo0+685bCz+CshfllWOmwNrhVHxiuuKGo4KD9hoNuHO838JI9v
Bc4x6/x9D3qD/YrbSosfoIGQCEI2k7rnbFHJkNZxnCNKkkGI3yC1SU3nITk+kKeoMyFAtU3ut6HD
9tIDqhYFtk7kmPn9dFltyDhh9laBnAuQEfjZxSfNLi0aRKRiMT5puJcTEKEccZQbW20EftR3Pg0P
KbpHE2+BlalYXPYLs7NlR2tgRjMJSwF6Kks1S/KWRaXpUzcTzNub9wdF9WvVL0zNVr3QFD1tddwb
4Du+bz+nxzGP4F80P3J0gWLp8Zewf6rgBVvsas8TLRR/C1QA0aXrVM+HFwkwXh5kQa3xVTHjQdy+
NM5b7Ck7GyRB1j3aBMDYfVCHtUma5v7Wl89uPDENxV6Ws+7c+KLXJPyZE6S1+vxCTXxyAKB5AWHi
pxrpddRC/ZxGOpnCJmSktCliQTbKx+7X7NEDIg1dHTZ6WDY5imf74GNDV9vHfvsC4UVeVzUJOdSp
YfX6C0Yq1q3GULBs+NSKGds2PleZvJ95ItGMnNdS67ZLCNOYrif2yuK80ETzVujiMB/OFicayVcc
Qw1b3t9zFpxxxdTv0/Xa1Gx6B/BUJWOIwXUm7yqn/Z6Y+yO4sBCzhBZd2VW/39cwhiIpTpgp/zVH
2Altwaq2x7j80IyogX5Xa2U3LaAnJxMq6kBYLdAYznLeUY1uv2FEIRb0GlPT/ft7sAEtwWi8DCfS
GJ55P+bO7TlcOKOAnAeJGJjx0V+IdstrB9FRs+tjFoyYQyiLAjD2cXoYN6pVO8D5FlvDPMd2Z3zH
q+rIC7cw0PQyGiNAE4S2hXkfs5/gRcE1ynCOm93Q2aWmgprIqxkgXeB91dgnCBuMvFxLKv6+J67N
Tj+/uJJbUQzFiMIsMqc2fjuHIPMQBya3EsL95lJQrg3Ntl5MK60N0a1+fkaSLbdOyIck+yfw5KHn
T9/X5kftniKIAQrINk7azKftwRb3kB88g27YPReOumnd3a51IWr0yEz8uSucR97gjQG9t2tAliX3
BsUR0mVTlzHIR66nRWXxmJZKOJ6F4THfU3rWIyfpwhUXX3hoYFIuzEzH8sXsC3JN9aqDu4m75p7K
6OL4TA3Xtr2pUPX9mNrmhjmbx82fxErd266+dBQiH4ijWCYo95CZp4u0zMpMysdz4Acm00++BDxa
vOekDO2QZMXYwsNhEgjWRXA0oySuKbPXu+7HqEIWqAvkB25fgiQPLsDh8fCgmR+o0b0QrCJEKY/I
nlTuGhZqcq35GXxpfLaYol9XVZMiwRukG/W5VBHsaMjyit81jq2KIgBhq8QTS+f+pc3ZyrZ6qLdB
hgELhx4tvOVG08yIA/9xJRkDqqEvVLu/vaBLJwgakFTI+QGlgafILNARujxtpVRoz9oLjnxQGhcO
lS1ZP7ZnP9viTr9tb2FWr8zNgp2mgjpX0PPtWd7FFnriwLkpZCZX3wWh67MVVo0Fb70yNv38YqPI
6aiwtMbYZFPjnCG3aPVKTyxYqdMtziEigwnJi5ItGpOv7egtU6ESwLpzz6fpnaokR9IV1Aj9QbEb
WnHbLs4EQwaDddaEuqvIw5oUmTB5xsxbsVHA4w9+tQlRO7vGgVCFzLSkt+eot/jYVcqJyZLbZS/i
Q/FBP6TOyD5ur6S6EDlcmZyNOotUoWx9mJR5t6zemg9O+JAjs4z2fG4I1IoSIxK2Yf/GY5l7SymP
NL8vwWObu71+TP3nbDgxwCkVcN5+JTq0TvMdgSzocCz8Bxn/t57aKqISLJ5yP7yDukDtnXC0ssKs
IWJB3DR3GyjFP447CVVJ9jcGa+4u503KXsL0U1U+8+5BbUyp2yp1bWb+QS3tXttGOxq34DhhJohd
1WFNn2bhEsC04LBCUxN6+5TZudH2DWokFUomcrkfH2vB5JxGPiXD1FJVhLumB5GzLRFws9/laMF+
6dewaAuX89UHzA4RJB6GVMojpD06Sx6M7HsIv1Gizlq3UVc8f6G/ALwKEAOdmkMQdP34yMUOk/iS
iQyX0VmkjmKUkGkuId7mxKfWqZzcTbd7EpqhM+6zs++MKdKKkuk7GZ6wj9r7jzI2eDC4lXtjKQa8
+qrZIZOWPQcFGXwV6C1fFd84AjY7wWc5+5UDUV8d7ZvQNcvzylm6cNyAU4cnKujKFehdzIKVTC1V
0Amn/TkfVbgob+YQOM+RUqZo24tfb2+/hQ0vCRq6YVGUm8gCZiEYCrAkLTranzXGRc8tXqeGrPb+
ijcvlA+IJBBw9IHwEiwi814VRS9C0SeA6WsQrIGOgZP6lt6HFqiaytaotPOI8iqq9D4i3MyKJIAi
OjPtNFMeHtVqV9fgrqu4TRnaguTcnoHf/J/gdtOggwvUHy4wgFyuj92YBMKQjFp/jtEF1TtVdpCV
0rin4ZcILgwUK8EojLd0bfmcSakb8MbtD1h4ml5/wHyrZ3GEAxnQ8ewZDF/Oe2e/WsFHYtx/b1BZ
2YDXlQam+NbyRjbs8V/WcnALOx0sABNgepLiRc/39QSItMVjq8JzqgJ2Hdkiv7Mgr+mcRoM/qafu
EN3V23i3WRn1whV+ZXXmeawbweckAri0Z04KxISReNSQoGT09JC5X8w4dM7hUzMBa+22u/54Nlc+
YOl1fPUBs32GuUB4Kk+vY9wDggNKn9bq/4gBIFqP1u3BLs0wCt8ySAPQTg9SzOsZHgqeU4OBRwSK
/jMFhYr+OR+fxmwz6FuNrG22hRtVQq8dgMRQwoBPz05uFaFCXvfCeA4zU3pt/iSAUSD5dmeo1ufL
i9faaI8FdeLXY5VgpGvTumZ9+vnFWa6FHCWdBuuMHsHBiXNTQuOPofujMUgmRSgDYpdko4Wm+BRS
b03YegGPA2YmYKghWaOBInYOcUiTRE1KNgBapTn0GAoGCb4BBNiHeMmm/iFQTmO7CSBLyNv/70W+
MjwfeNVp4Gvq8Z6KN6KwC1RDJAdNbo1CNMNi5fW2EB6gkwZaIwClojNdn91NOi0bjlR4VjDp0H7I
+nfVP+nayoiUhatIFqe0ANEUUIbM32kUL0SB6bgdJON5gKyj8hr/Vb/7g+CA7d5UHGq8j05r8eZ4
IG73R4BSlwtow2iWf3BL00NrH97Q5rCz3cPB/jNsBVuGbNP2ZTQPb7vd95oO68I2k2UNZPwiyB1w
lM0OUi1v+S4uxOGclvegq9SppSfotGEQnEHQfHu1F8pCkBK5MDbbZRWaWnktgrH98aT+SS3QrZ8N
7YFtPl3XRlc0CCQ5cK6LL93qgb1wdF6Znnlaq0sNIJjCcBZdirAoMj6c/d/nY40usvRZd3d/uK2y
coItnZZXNmcO19Vl7jMFNjODPmvGa7w9Cl75HK8cH0uPdRkIbE0F9QhSBHPHTmVWc2OLaS2QAMut
wlTx5gClNL/FA7ZG/OU7zCavmUVP3Fa7+6s8gfbiaU3OZ6EUhtW9+IzZndj6sT+EHT4DhPECeHw9
hskVd+OrLZ+4c/uBXssezXvgfN0+CugnVFbca/Ke2UMMEHT8oaLFAnQDsyWW/brALGDnDcVXHXs1
ebjtvj9g2t8G8LgQ0Z39G4E6xiOKqX3dnwHneIcCpTUe5GeyA3ZfBZwghWp94FZ2sqWVpbnnR5RG
dOt7EgkAuRp316KBkUE9CFqVxtouXh76v182u5fxBKZ81rP+HGl8vU8ChXgKSR9vj3+avxvD/8F2
X9xSrNOZJJQVjPjimygGzTPNEV2iayk/3ra0OBy0uwHqDhr2X7nVYEDjQkMx0WEcPlKCXntp7cJf
MzGdixeDkZRaaWO/6c/PzWBmEIDAkp5K5wcTdMi2aD9UJfNt94ga9e2xLe5W5WJw87USe24Ufiy/
irujMwmKFu5D5CJwt6hlv4nwj823vk1RVVnLrC0u4b+25+lyNZdIS5u2P7eqsun4Z17/4NXRvj3C
pXv2YoDaLHLjGdeDnwjOGBRfzLe0/kWInDjMrP/CDFpOJmoRdBDO6Y/7GgQ+rdT357IMTMI+Aslp
y8caT+/bdpYeO4gX/jU0c5VsTMCjIg79mQi1neXo1lb8yoAHFUaOxu0QwOEkQjItFr+lWDNLMO+1
LcpTviI7VOu3gSg/63224sGT1V+78eKrZm4kKQDD6zyWckQR80msSeKEaQWgJAP+JAxpcj+08kfF
EWkFSrgU4CgKqh7oIUTfpjLtrIudk0EaxFc4dEXXJbvvxMim9H4Yn5Vc3PP6WsZ9ARaP6g5aDUS8
gNEeOk9E9zmHVz9FXtavAZaJLLUych2IcaOGiN74V2Zo7dulLwxMLqDr6L/VzBwlMB+u5DMX73Kk
W9AL8KOoON85itLqEK4BCph+Z8GrL8hWKtlFe4ylP5rsxD1EdKCqM+qvK843pfXnyzyRmE1FNSKj
fnc922EothB5DniAPXizQJr4yHmlkd35L+FKDmUplwoaS+TNVEgcAIMwC1fyoW+DXMzGsyW8CCA1
+XAbFLtzo35pVs7AhWAMNyiEeFAkVBAnzyxJiTpWfo5aRrxljdlbNRBw0HBOH9ZeNiCO/j1/QE+j
41UBC4OMRPv1/DVJLbOkRNCvQ7HkqPejr9o1QzLYAb2xQIyUMjE06ejLvZOKGvdBe9l/HYq+5Vye
5L1qBNPD0EhCbAmzkEIFNLKtyhVfvRSy5KnJIWyIHgkiBwYfAPxuQgY8yR80NagBOqoo8hBRWpTp
gTAtUm21lPXCLjJkb/9Cvd7nHajJcQQJVlJEJpEVfrAqueXzUx9myiQ5ho5le2opzZ28AZLVECEs
zNk6RCEkI0iGIbL6LojVbTd2+r2Utal0KrSiT/fyUIjBsQqjirPUkPMlA9rdJe+OBeooexAriPEp
y5lSvWqF1hZ3bRxV+rZnQEu6VZ1KJa52NQJGdOxS2dH7VBL2RTkM1U7MVH+qIYi+ehQFnqI5pfMl
wcnTOnjCGRj2j9kQpfUxVJRQMytwfkPNTqEgnC2qKMYrT5dBeq6rcsTukqwrY2cEYqxxs0InlSWP
5YDWjCGD+l3kcwmYeMSUb2zFF6VwI1Skj0DrRPnkXMhpm38qSgYkuxGOyJJ9ZGIpQsss8Qsu9FAf
kMt7Net0eaP1IOa/12gToqdsqCTOEJlICzuttXTA1Fd9NJqky4rsPQdjlWpHSBjUn4yIQfUp100W
gL1qrLl80xSy3u0CjlPiZzDahLEdogs2fSqSWEyoUdXopIOiQRarXttqSnSG/EKANjbUgNBEryd9
iXpP1epIygdBo0HXu1Zz4SEouma0UvwzZQZVGvy91PP8nOjQ8LW7MmiDfV0hMfKdBkKUdru6TZXQ
45pGVd7wa0rAIzKta9+ZxBiDfF2uP6VjOgxGDzFD0aZNlhaWT0HIbIuYaXyRHmu9xyoOmtHNEIuq
GxRpFB8aUQ+hEybKfqIckKDhor1f+Xx+5FIkxFwcIAS/FB3me2mUG87I2rbo7SEqcgjCF35NM7Ou
CiUxCUU/MOiv6nyongKoG0oxlFP0Ln8sy1IbD7lGITiSin3KmTKH9qiNlCci5JY1TJJglEhWdBa+
hQVbBn3VHGzdeS7YDVdJ2Z4WfI7JCzumQC0VUY2A1jeWkN5As6TOGW3dZXSbZZ1A78BAkGqA9w50
GDZ+xNX8o0J6QGZGXa3Ie9BpWvwxFlWpuMHAqTUKH2rU2q2f6oMpilEbOoIaJBKWSuplb1TBkoS9
0dCdEA4qSCtKCNS7aV2lORhbqKB/cnkGQQQ+aALFGqH39qUjxRM6ULEMwlNYlSHnCVUuJHaaBZTZ
HIn6whEikS8ro+W5dLQCNKOQ7y7PORt0LeNLD2qfAKpHXf+1csksXOmgS0bFF1xp6AWZcz/JY5vg
Fi7Gc8SgsR3r+zY+8/xWi86oURq6cuzz95Y80eQDeByDhtF335eW7n9FGXhe9e+Vz1m48/5hvpLA
4IaC9+x6qLIxB9BkKnUHDscMiNYJLtLJxBAUi1D3trXpl80uWFTVkfxDzQijnzdJ57rgc+Bd5c+5
SjJH4sizQiIn55vYivkhc25bW3h24MqDjBWiFjB6KLPYWKqmALxFE+MQK9TKWRTYwM283TayVJIE
nRbKBwDEgKrlB2x4EaJJrCExH6J9MeXQYI7neFN6QoPpY0jOK0/KiEYMZuDhxew0AKWGXlkFIZa6
2p/64zkXs6tBCBt5JUQTiCfgQvOYQieRFAiEEo+jG5VFG47aqv+QDg/gOYp0VwKTWvztS2YFqa0v
GZiWZCXpN89t/vqCWVaCgrE3lYaKeGH6XmhOXTfbNhIMTnE0xWhBpaZ4zfhVpomRFds+Wokb54WK
yfzUTIzcKlYDAdwUn1wsBWnSlitaRjwxEg2pEp0mGx/lIrRZ+hhLJ9E/omISxJ8s+1akJ5DgDp9j
gA4+QGriNz4CJU5pCFJtVDhGaQd2LPEve8se+7W85fyV88+HQrZnUvpFG+Gcca6ROdwvtCaer78q
IKXKfKutMovk1VEZMkQmqArH+4yZ4Z2kQ+7Q3wyjVbHOEtbmbLZH/vkS0HOp2OQAoMzbGdtAQEmt
E4jXjeNUmU6Ll5X9Me2ymVcCoIbfjFcFVDh+Fu1iUcJAKkoV0gQeI26DLM2GY/eCcoxrM6H3JXQh
aL2PqpWa0SwS/d9h/Wt05ohdE9VAVMrE0/MnRf/oVIggrRbmpnTtr5GBOh0k7ThdcGFeuxu8pC1J
wREv4GMKak19RBwiQ9KzKs45g+JOG/ax04NrCMxjfbwhgNoc+bgh96rGqYZQ6nRlA07D+vVF8H9w
7oHRHSmd6y+qQdyQCQyrybijQF3/jlP2qW5K2Up2bvYe/plePM80ok3MNsgjz+wwGss0wfQmIFfh
w9ISk31Tb/BYDEYAKrun2z60tJqX5mbDGoRiAExJIh6Jjkz8U0ZHBbiJ2zbWhjR74uvAuTfjgCGB
EpFluABL8IFLhkht7QAcxW1js3vwn/mb6tpA00DVgJ95DhFZCrapAvoULWckwpPUgAKKe21Adnnb
0Jw64Jel2ZEod6VSJHmue7VYvqTKQwTep7yS3dp3tK7eF7qh0T91Y4yaxdZErBaPOSQtUOYCnhni
uLMLWCikWm8iqnuiK49uktyl2kPuA6oinhJBN0q6VZoHpu9K6YkLrDg+S2AtWnv/Ls31dMBByxIF
R2D+r31VHmQoBiu17rVdYrIGrzwFjB4Qo6nJCkxkafeposQr6ApH4mLO3Z0XYgRoJKd7vgjlteAw
gL+UxVshuifd8+11XdoR/5pCJuF6UHnMQMTUBr6X8bvah2YD0EP1GrXRHGAC58G5Bsgcwgk0vONI
ubZS+FE8cDGcJ0ofqWLlKdocX4Ua0nHRMei2KYLEaNtl7xpXGj61dX/jN26BWeY22koG7vcqIiEE
UVIwJ+CeQqn6+lMAtUhZq2LHpCX/VggU5BAShKG1zkmleg3xMM/OTAPHEYq86oRz1oH7ubYG8fmI
yZ2AlYQgORONsnJHbaNocBy0RwzgNzbkNamA30sKm1O1A+H4ZFa8ttklKIL0LPY9xqgRMKdBqqRb
SScuD+zCyHSlXVzGNRMHPiKh79XpN2hZdSfPjQHSVEjvfXISb+Vj+/8+V8GBKkyayqC/1n7RX4Ow
ZeB9FWd3KD3Eov9WRKpXBbLbhn/T/FBzKwfe0ixOqwZ9DEALoBZzPcBWLkNAemPd49Mdiuw7uuXp
GkXS4ixeGpkdqrWkjaSSQt2TFcgcSoci3dQgKUKKw83j+15/Uf2/A1eu7Pl5WvTHK5EZ14EFAqEZ
WNiux4YODFInI/ZAl3uFGO98FJAltPhW26YBaklzurB1qyCyOvJ0+7hZeFpgFS9Mz6ZVzwqmE67S
vSoB7U1yvu/xvt/0VtgAEuXmFvmrs9QgECgsbE5Zs/47hJysI6MIPvMJOTHbjpocIbQPp/kWoAaf
d19xA8SIJG5yVPFBWSjwpgS9zXqUV7xJmjbddUAFsi1BQa0VHMK4qWebUlVKVkU5Lg8GOPZTCAB+
YQL0o1oE4lo98HbthrMDoAwM/Cs0BtzqwRr2utVBz3qAxgBxbi/E7yjl+ntmLgCInYS8Mb5HPSud
bOM2E1W77UAoKb7Jxea2sXnDx4/DAXUGrmgR2XDEudcOF0R1A4EBhs1EOtuP8CCKFJdCH9DXnaoK
kcZzfBmHlUDMyjdiZJV76aj1ECDIlNpEspRv/vKVo4Hotg0+i9rVorvbnzj53a/1wVbEQwrKc3hL
XX8h9KKSQA1H3UNm+C7kQqT6quDhto3f1zrmXMLpKwsqVBLnnJUF6CLrbsBloKe8UVMOA32oC6Rm
8LYVVxxu6coFuxvwQRMPLQF59vWAQBtekCBQsNFqyUyELV6EQccMQgqjFnNwMJWGxJ34xI1Q4efE
3iSqW5Tjfdgndo06mEyewIS1coYvXL6TQDLKfjogt5I8m2U5rUJZi3xch5KjKnu/9U1B3Eb1GsHd
mp3ZPm/Eqh4pjwCKa+RjHeUbdN/uZDzd4pVMwZqh2YMiqkJFAHhZ94YeGpwgynDD0MxW3qCLvnkx
a7PAMwL3eanXuGvVNvlDwiRCz1J9vu2bi1fRxdIos0BQxpMlGUuMBHT1fmfqshvAb86fGjSfm7tB
c27bm1Ob/HMkECAPsScQEv5QYlwEEIoW86kwZL6XGNwjb0IM56m3JtrgJ3ArMEOGpouKbrCDtvNa
7/HvbetLOxEsm9iNKtqOoDdxvTlSuZcDqsC4poRGjtgPpK1S/sLXohG2K7CIpUDi0tbspGX1IHBt
liMc61xNfqeQQlBWTCwd5gj3gDqeDjDg166HE9V+6usMw0EJRxMtPRaMpt/70laQdurayk3eNj8p
J9A23mNIkunazBtVmgthOda+N2T8AcGJqaWaxYXclxrldkXEg9h9Vt3Ki2jF6Byfx5DiLtWh9L0G
1G4CDTeqvq94vPz03GBjmhmDppuhCGr2246yaBcSiNDhQcuPok9b88JLfWyJIqkq3ystecdKbHAI
/5i+YNU7Ze19uegoF7Zml2Qj52UW85jYIP8ukyci/6WrEkqzJP3PrkNl9f/GMzuAM78OODnGeKCt
bmQ7cVvZsmT0w3ucHGOo1wZr8K6FvAGefRcWZ0exJDFNL6CS46l+f2rZUY7R+0hAV9Ufg+KhRE6Z
3ycq+re6zKnEcCXyWEgkT+YhtD2ps02VgusFLNBkMA4ZzJM4jg1BtYfsoxT+SMG9Xj4K2QboKIMH
UXaySwa0Sf4XN/6F9Z9D98J9wOibDl3JfK/jBIPyha302kaDSsMR7+SVG3/plgAbOP6UIBghzh8s
cSXnIN3Hsw9SXLFmhe5/sROmloYJg6sisrieyAEHgdIoOMYiRHOmxmqrjxQwjbcTbsbuXxm4/xRh
xehC4gfLN/1qSDFgSuYBQ91RnZSZAO+JmFlkLrK8CbfpUXAtYY++QmyvRD9F8B4xQ3XiAn0LL41Q
rUztvDTzz7a5+IyZE/N8oSVqh89IGkBGQAWkPo6lHdiDo7i9RUG3DuYzkUMG2uq5FR9aOtyBEkV/
DGjOp0jueuJrEgV9EeFwH+INS95AHmNIaHWEDiV6pQolWznxFncMpC9Q75piYaB4ru3FoZbHHY+F
hhyI2avZuZXBgWrKPoAU+YEx6Hqja6XiE3RPKwYvb/Pmv7jOJokr4AkQiiMPdv0FeTnEPDfisEcj
hynEjl66pbr3qSWKB7ImALh06l4am92dRGybThEmY2hH7wxIyzCgEm7vncVD8NKIeD0iko5DkHE4
2hFu+FVlJeJ7KjVeJbxEfmYKXbDJwhIca93olLmV92ttyIuLCufBfAItDm6I2THoNxL04iHp68XI
XaZgkQuopeB5VXRIuGV71jpN+kHKYx7pGzFyNO759gws3aMX9uf3d4w8hKClqu9xFaAbeGz26QNk
23mnVNpHHo//aK3lfnHPosEUW2eS8sGz83rOBz6OuVbUsW861c0STxE/x+ql8vd8kbq+3OHo0qwk
NQX2QYPYZklyVIE/uD3uxVQLYlyEDkDFIgMwu3BFxrOS7zMOx2Zv68Nj2GwJeqEH0iI1h46rHswD
wMhRKfaKQnhcsb4w7agJCNjFExANJLzXcyCSjtY40zkvPkR/RqeHpDSHdAsWgJq6l7hkG9lcZotg
PjLpZu3dsvSmADxBmLrfFQXv3tkShE1XV4koc5Pbq2lihZGTyQ+tnZzQrtACqHS3Mt6F8AYGZdyA
SLNMmlTX4+19Ddozqch5tcabjHK20AI1dGxRXCK+q5XfvN6Z0urumsYxC4mvzM5egUImyCVWj/OK
9LEX7sQmcRKNmNyEqFcdrjcRt9YWMF1r3rU4XjTGQBUIrSu/ktlCGIXSWDa488UIORUjQwvBaDP0
+ScG2zeyaABZeXuOJ4f9NdaJU1UHEgJYwNlRFmGrASgMkwNHDV0y4xByEYGyb4o1IvyFi48gZpMn
fk0Q5WozS6xoOjXmcOm2BdkSZClItM8ysiFqZArSi9atlimWtgu4VgBsA+QQSfvZOpZxX9NBFnFM
cyiDoLAEipDQB2ZqGxEgVP17UWjNgUshC4/mOa0ytQ5UacjgIKq2YvE1Dx7F4CytRQBL18cPewSa
vDAZCpnvo0CJRCmPOa9Nwzd4tQJwkXKIJRxcePMJAHsOjRvUrph1NkUj/e0VnzbNfMUn7or/WJ+t
gyIA7lY3QD5pPsC6dZ1DBcNTS4O2oNPt1gh2Flcd8uEy6iUAoMyr/BHQ0B2hJaz1gJ+D1UvIms0g
RQgzEsjMlqGBrPxKgmXpriAIr1CemrA3EEu/Pjdy1gCPp1Uc8B5AO4piY+UnnTmFf8p9NJ43ukGA
G69DK6+LvUhPebYv+pUrcnHgk/IYOHEIamSzaZaSLm24KOe8XnUJZY5GI0tDyRi7uZL+iigZ3V7W
hcCHTL2DqHBM1GXyLCSo1ZFLe2R8vDJReUsvUcCJOCG3Wq2QV0wtXgTQ7VPBWIx9jDTT9fyynveD
JKhhC7kKE7684UK+37ZhAqxKWhwDHUzbSVoou64IBzMU1LWLeHF2UevA0wUFXBTIrr+AG8J0aEKe
83x4rp4iaxCiZLVv9MGI2VuYvtye3MURwxpUmkR0GqPseW1v1Luh9zOsZp3t/Tix6m9ZNRWmnNCf
pymQ1AHcYa3auLRRL23OVjThebWRBNgEdkwdSyi4N63Rpx/+yhWwNJfgCcE5hAAcKzobW1e1LeOA
1fQq1X/LIQtbpnJsVSC0e69jU2bBSsl2yR6K4ai84+2Jy272HoCWnNhkCdau0cwYygzcqXaFRjR5
+tRnm9sLt/CKJpe2Zn6SRBHvF5OfdP1oRA2AkmvH6dIFemlhts9pzrSclQPnPYdMtEF8EHE2F6+h
UJauMoAlcFsgwYlM3WzHqZXKhExH6KVS9diTTdA/EX9b0sQQBFD75vZaI8LisIBCkwUJlQ3UHK4d
XpGLuJ5AC14+6lbM6SbzWy+VeJcPndtLtHRwTbLjaHudkAvqzP1oI5RiniHIK5XnTgUa+TX0v2+b
WLxxL23MthJN4Y0VEreen7qdb9fPI9loQEb7W0i6grbhS/8iayW5lXHNm1V6wlJ/bGFTF7/T5pvo
p7J9WxnXUsB4Ma75MahKHBIpKtxbwhnEp3sBxJCSx/sb5Iurr+BlrNYItZc2lDwREk54SsjVzUJy
nXYsQgdEcNLSjrdGCfDqMc/XiHyX6sqIfxUJPU4IhoGHvXa/DN2NQVWWAOdYIBIyJ0FSUC3Ypf12
Ls3E4TdrFpf8/dLg9POL1B6t/dIXJEBaANgHyaXd6h9tJZhM0O9X1mzJL4C3hyIYsu7ABM1mkJQh
IyRSUarVGws9/040/qG7QvPyLkJAtEuqY6g7Iy6ZQUAGHrQ98Vs2Pqx8xdLlcvkVs12nFKE+cqEG
CFb2BWFsf8deK/2M54cZF73RZmAm5lSrL7w+Mn3xgC/hmsOYrCFel6ZdheiJOMWGACjONmYKiTa1
E3vfA8GgUSaAgcZHOoKgPGFrQct0Ys3j3gtT82tHDUaSpWQExGUIbALaOOASdrkab2KqnDq9RTrq
IckhvUKEoyI/VM0KxmZp56hTdQxrD0na+WO2jstaQd8E7PPHATS6YIa6vaYLS4qNOaHMJowZLthr
F25VdBCRMQ9OtR6bYoRWqBR3XvIeUjzp6tUgcGHpdDzjeJzZgF6A9vHaXFoKddBIaXjKvuXdaHGn
dEt2mZ0c+4ciMvzHYEus2ChF5/YoJ4+4WkbQkGAagRwC5gvh/cxjgiGNJdpq4QncK71kTagDuTZk
ZijRoQRzRrcSrazY+4kMLw+GYfwf0s5rx3El6dZPRIDe3JKUVJaqqu6uNjfE3m3ovefT/x8bB4MS
RYiYORczGEwDFcpkZmSYtVbkQ1tgjwkkz7X1I5RTW5jOVvNuypJb5w91/HJ7hVffkRUaFPdYH4QI
al6XG9tJLSQkXw3OfZMeqly9q4dTmrxWlvrF3xNOu/qIiy1wQ6CiQHpD9Li0lVXl/7MFCguozKkq
gCYawmkXM7JnaOXQzTHrgjgxg3Pnv1SDYqMTQPdNZuDe59u7t2mIdGvRIQWHbK4NUaGqyRiC89gr
bpz4gOZf4tm6L+R/bxu6LsIue8cVUHmfGEyz5uCmsRiE+RCGZz3z6iE+SPHkUuRw1ax4GJXoMU3B
tsk2PEWHMyIWP3bXunU2P/6C1VphEclFNyYhOpTH0U/uhf6h0aN7U83cpEmcPs1cKfh9e9lb+4vc
K9JbwJ5oKqyid0MpYSVaWXgWSS7b/Js6VI7u3+/2NrftoIkCjhyU0RrB0zPEtNPGMjyr6Z0Y/G6p
+RXJ59DaeQi3Lhvp+X/MrLxYXAV9qLeY6QOkXKPO1hJGOifNImB2wODtzbvOIzkzpK1LAVunlL2+
b2VVahlZGObayZHwYd/jaGBamxeY/UH7Mgnfklhyd4wuSc7aZZqQ58kd/gr0ypeXPJ+mqk0nPHVx
UE/C3fAaP4X3YeMpJ32vtbb4pitTUJfBrjMrmwr5pamqbPsxlIbwLKiQVJ4CLsKzHzGL6hTuHcS/
pLArW8vZUGgqEgWvPl0gaGY/tX14fvz2w7Cbw6KOe7bsX8sswyOKYOfj2X47vDFq1n57i93j788B
KD3CSffz78PL5x8v3lfkunr7yWOysOd89w4vs4Ou068/r+/W/Sty23cGmloPT5Lz/e7T66874/7V
+fTqHB52PtDmGfywkJXDh5hMcrQsJPDUl9au71R73iuYLBt/a7NWz2aizJECPxQbQUzso3c6gV6w
FxT8DaKuzfA0E7cDEF8rGTUyTM4k6HgttdjWi396NbLDBPTd9FMQH2b0MeVsPPUlPFWYVHftXDsI
jDli8rnW3/KOCcBCASFMccF8nW5fg8UZ3vppq6MJBQa8lVDjuB4kN/9np+a4ub8mgB0ebjzjutyn
CyOcXWkOz0n+qCeMLC93HNWWAXQ1kThdAjxe7Mub1Q2J2g+Fxc1K4fT2Fa4qnOrKvb1JG14X4s7S
gEBOY2EuXlrRiwR4u28S1L3ZL0z8tm//+a3zcfH31/UYP6Ke1y5/34idOcxsEyax0Z5pGNjG3e/S
+GxKrh69C1nqtYk9qm452Ul5L0p/Qga1+P8LVJSO2cclr7xj33ZaZU5sbN9n6tksNele8Ycftxe+
5fjpQdCJYH2MsF2LNYZ93kc0uXiqkxDyEHrRdyGy9sor9GcI0E487VT1riHKy7o+WFxVcAZDMVLJ
x+L8Eziy/dl0P/97fkmcxGmcbwITaEjzEIz9+vT9MDqHX6bzYP9zp4w7t+6ae7n6GatrN5hzm4SK
H56V5ElE33ahYM4UMpd+U5XqYMOf1Sl2U6Ozjc58lJTwNLYgXB8F81fLBEpt+reUv4fB52GEqHnq
Y7djonkcRg5eAg+0E3xvPGAXu7a6ZnE2DH2gCxzQigFNohsDJezEmhrz1yKtbB/diNsnY8P5Xxhc
buSH/CLJgkbMVPaHFt9LaPluIz5afugKxc4R3AgWMcSEaDpOaLT+Ha78wZAyNHIUdkl0nsTvVQ8k
M3cVCQHxhkGjOlT779r87fbSrvswy7fnvEtLygv1aeVNVL3OY6bORWel/iaZeHap7ekwyidZKBzB
t+4F8OOWMN7r0RdVQCetfZllgEHDcHf7l2w4T2he0jKvkqbQlbJkE9ViUwSsfTSk0AWo6ttaVjY7
3m3zU36wsjo7bS5OedsE0bmPf6jI3yDd8t7mh6b+dHs1W18SqW02Fx4LrPlVvBB15CQtUhHndobl
5RXBg9/nid30/+ZZaFvwTR3ynts2t+7FR5ur+MHX0WvIBGxaxI+QXg/qIeiei1BzUn0HhL1lCoQt
3DwJLT3UlS5vhI5CCRliEZ+l1umnY9oeQGpW6ovfPgu7ZaFNN4nuIn1C2jpgDFYL6/tesvyuxVom
HgQ1tPt46Q0On4Xy5AfSc9QjkIjUr/4qhMcKjEUNM8qKPo8xWz4MXtX/HgTlZ/av+oTKdo0Qq2lX
0deORuNI8BM396F+Z0hPUXsfyz9idU/ueuvQARJkvxaJVrqNl7sV6XM3C3EVn6O5RRLcBsimZ0+Z
VDntXgd/6xbplK44cvDoQR5dmvLbKEkFK43PcvSLAnO8V6bfOtdM0F0Qgn/LZKu/31TRpFkM4Dxb
BKZCP9/H83OVPlWhaYNJHNoBJtXeYMrlTq6iQggizKygCrIU5Vavf2w0nY9iYXzOdShDSm/H8QOF
0Z3bs7lzH6ys3mKVjIie0MDO6bFlZ635i0p9svOSbG7fByOrl5ZNy5G76OKzWPwZs2fNcqX8XTTv
Qj2xzeJ7vMe+3ooV0dD4C+cA9r8W7ZAGZSKcY+ukwA2Tp1SM7UU1Vsjn/8GvfjS0Wlg7ag1zMjAk
G59ErTlIDPYLz5HRHHPVve3mtm4TaTnoYgqMYEZWLxYs4TES5obb1Nau3L9ZHY1ewbHq91j4fdvU
NZaMihuNNTYOoUwqqCs3LiaWUegJuZIcaC/ZlN+ZtYiA3fTqo5af+LOraLaGGpLwJYr2cNwb3w7b
zEqwiAlwfKunSk3VIRVkbPfKW1ne5Rrq6QdVP91e4sZuXlhZ+SY9GAWLSn547kzGF5QgT/X4SRlT
e5z1t0S9v23tumm0iFWwHJSFaNNfaQtPcqSmVNajcxfL4qOfpJUrpsbkIArXHQJmUxy0YZhPo7RM
MCkN/9Foovg51JHJh1qV0+YsivdpIPNsjS7aOVkbt1OW+MqgM8Qlv1o5GuSoJJ9QmPDLCk4NQheU
1X+1KnJ5GVRwxXelpv2hNtI/tzdlw78hhLxQHSjaUW9afwIhNkp15DEdxvJzkmSfckO0FWUvit3K
b1B7VRfOCpCQK4k8TW6CNjaS9Izg3HSaMqtCsiyumf3pCYAIZIY/CqCq84wCM8wIYcf3bSxTUZcW
EpgUTsD6FewVWWFgXZ+ea4aQJ6Ojf0cvbccNXXeRdfHCyOp9QmvfEBBmS8/DZKOYxVQDwc491Jfi
fwq3+Sof95TzNu4PBuG4wrVUVZoClw9uLOaR78OHOde1mRw4LOJzY0oWkLk8/GZITfUSqJmxs8y1
UcqToA9h1KLDToi57seHOpPdImQvzoPcg+M9IXelAUKrdOMUKztVk6sa+mIM+goDHCDTL9DSyxUq
QqjPrYKxQPxeduMRcKstlykRVu6YZ8twe+l7V7tDJtq+ITmJvtOUW5+bxT6iU2QEC8aU4s2l/VH3
rTGv/fSs+KlNNRsZdDvR/hcji/oKn1Gjs7P6jBnNDysBMc507cbWta8jUwqFKN75bptL+WBl9UoG
c0ZskETZeaJ/M7B/xaLdMTU7ocxVUrdsGf8Ber4kH3y+1ZapQxMPrZSek0Q6NuYo2GH+BYKT6t9J
D4Z0ErX8XsrMo4pqWGg1nkmquTspap0j/P0RjNADVwiRBKX3yx8hSUyY6Uy2FASj6SJwOx4Up3VA
v9vCw6dfv/5k5wFkx21funUzGPOClhYCLQbX49IobVWGU6UclqIN38T5gUIn59M/SumhEPcQP5tX
w1oCBMD0oATWrXEjkUNRqZclzuemK92e8Iqi39IkTylKNMl4H1mMdSEnmauUESN/snmvab65Yqbb
cEMXFbh1zUBLc7+q/TA7i7wh6DLyrAaER4fJgHvsl41vp8UY3d3e5iuWEB9XMehXLFV9mMXrJglK
ELM/mFjVUGMR/B/FfCePxfdUdqwBbQ/9IR3cWnpT0E3WMtee2hjSIo+atlMxuVr90kYH/ESfi5CC
LsPl9xa7wk9DsKqvpiKIB9EXHb0LRmee5oACldZDE8qa0+3FL7f0Yz6CPhshGehVXmtKNX95th+q
NIIWCmOiWNFr0TLxrAllCVy9vKcOfX24FjMIfvJeKsh+rGE8ar0IcqmYQbilHX63ZeUoE9qhbXTU
S2QKhq8VU9mj3rNiL6q8Nm13fOJVJfjvQj/8grXnBdGmDa0ZveopSjWpK0yPffKkqeV3umFdL9m0
F9MRDUv55wipAV7vQ1cidsbEdKa5+nfQa/ZEla9IzObfsgMvLfEZIyrWtJpyFnoj6/jgQyYV91ER
D6cklaQHxYegzRBvxZ7jRgLUKrV2Mmj6c1IWrds2kXwU6zh7UUNz4eq27fAwt9KMyqifOkLZ0P3l
8XbLrH0PNfVfoSsZRmBFSJYiLbxzgNaR/SJQw++nv4jT0OT1lw3zvEonPW2fO/TNDzkCwG7PC3SK
xzhwM1Xfjbo3DQIIww1DReLcXN4SbQ5DQWir9jmkfZVnb2b7JhMd9fVbX4+20f+oB+leyIeT/7W5
H8LHTvsX9zUjSXv75vytC328OsvK0QFBjEOiKYjvuPwhgdXnzJ1r2mcEj+8D6aEdviq5U7tdFTpB
EB3UCkk//9HqDbsSWmfuGbp38F/S7t9A649l8Jyr+l1Rf4d7GPJ/BPB4+uY8vesCypfTzltyddb+
/lqNggMxFsotf4PNDxd9jKjZtenYPlPSeRiZM9Op92gf21PaIaT+OUg6R2p+65BOKA8/MHMSxWTN
VWU3Q2W4fMjq2tEyL2w0J2cOsGZ90qYRFu4eWPdvxrveVdgCfwFaBPbW6qUV67plbmLaPadGVs52
PWjlay41jejIc9iBoQrECB3uWk8tuwuM8FGe0si3q5Fps2JEp9uEMotsoVrL0eeqBEZt651qPsSV
P+aHLqslL046OJ6VH+egogQz+znHAfD1Mujin1WlDcx/NuvyeSSh+BEmtUjxVq7j0VXz1pyPuZIo
IATmbE+MbR1jLF9Ipd7Faw8nBw7l5XlS1QjZKY2qY6OqdulHrtb/yaUfbTghJvJk7jEl1q/NX3No
qSxK6/By/7rsDwdCmqdODwzMAdfyK06qe7T51rcvydWamCHNQwg9D1QvjmIVJOrSOLdiWAjPQeQ/
Z6nP6asfDG1+TIRnNWnJnXzp622TV/4Bk3QUJaJPZCFIRi+3MZwDpaajKzzr8QO93vuhfR5JESP1
y20765eTt1rhgywrM0A6aKtMV+qCvk84OV7i2OaOb7leA/UgOGHEYzhVMvjLNXSjVRn6RCYkzLWd
mvVdXT1omXnoy2kn+FlH8cuz/NHS6rpl5ZAj+60H3mzOjizMoi0M7S+hNV9u79bVaVvZWTnLtKn6
gE4RdtTuiUDTLfPgUQsyqMDxz7Teax+sqx8sawkiF7E/ojtEmy43cCrVxAhKNrB8Iph5Hn0XbRXt
C7lBLx1vr+z6iF+aWv79wz3qlULpwg5TYeo/DG9KdfC75yT7QYRH9LBzuPeMrfJXQSoMlbYl25hH
D+ZMlI7OZZlpkKrBgjWzjYjp7eVtfLiPO7muUOpBNyPGhkU1+xQldEhM352RP4B8GwZ/btvaOPYX
tlaHsdc7QUW3P/BEgBnR4Kj9U06mMek7j+HGob+wszqMY9QYvZpiZy6+gw5wkkI+SuXOubgq36zO
4NoREUuPaCpgZRC+Rrr5tfez99yXH+XP6Sszf4UgepNzOHDa3LnD3qjQa+90cSqVleOdi9JSasnn
VBpfrOH3lP2XucrfxS3AX6h9RK7reZh64ftDNguBl1pIN4ySFn3qdHlwAqkuj31VFl7VMfjp9vnY
+m6ICoBqAG4pXRX9+kyYpyFqQ29IxcGOQbY/ZMbEjATezR1TWw6E8skS3FFBodt1eat1vY5ICprQ
a9UqFpj+QtMhK5oM3C/J1EvaZGhot0JVjKdqrrqDLwb9nobgxnVYsiUDWBO1D6j3l78hS3EtwRQl
XjAM0TclssDrd/5wkMZWcKaybnYaoVdFVT4qo9SXwYuwfug9rBZdGMzfHq028UZU92XZR/uR0mY9
OkE9HJI5OcW+73R65MmIrt3+tNu2AdXB8iBSAHV0udiqmVRt1qTEQ984fY+tQjxNSpU/8jsTZwT9
jVYEIzAqS/jWSsPgVlUR7LyFG86VMJ5qJFVzA2j7avmtUcaywHwAr7D6KjuO86x9avoaHJDJOILq
GOqqmDpKXjGSxo+ScI/Bs2WfZ5JhbvwMmJWr790afi7o+Rx74qSopyGu0pPWNf0XUQ4goZCfP4qh
0J4MPZP3aDYbRw3yCz3dJeJGUGsVcFSzOElJ12Ve20jBuUDB7WS1te/mhXns60o93f7aW+bIerlc
aBuI1GIvP/YUd3Jj1FXuBXOOGhnpbJF1DJI2HfhF0t7R2vCFcCh1WBDYXAa3Xlpj2qFZD+FceHJr
ukbQ2UOq3/tRdJfIz1kwO8gKDUxj6STdySThrNJrbjLlsTP2noSND8xQcNhFTDYSyZFWu5w0YRuq
elV6FRWm0kBUICxOVmI+lPXYOXHcvclCdLi91VdtPy71XxUL1F8Wifd1FTFeKgON3FVeXZh3ffCP
UL1W2VfDP1uS04AY0OL2Lpo+BfKeCv+GtwYPz6hqwPH0x9b9RnMqoJ1LeeVJav6nNYJDrA0wS+N0
56HdsgOSYulYoNQE4Oby8w6Jn/S+aZVekuAh1TTTbf3dTzV9x87ydy4yUzaS8c9QkLkiDBdaHaOY
hvNYKUXlTU10YCyUbVKX04boqKafFW0nXt44syYVDrjO6jKlwlhu0IeoMog6X4BPTSksyIpXScjz
U4ACpnv7cGwtifIfI3eXThaZxqWVApS7b1hR7ZWKgwLznTlJpyoOnvvmyyDuIQSvKvkLhQYNLTD8
6OIuzclLaxxUpsBYce5Z5n3X2AK0+IepIwdsz9opY0rSD5/pMAwfyowfsbV3HK/XSjaIDAEtpuUq
rOkTojgUk67EpZf2cKiDH6ISUIO85zFwrUixb2/s9ee7NLZ6zbqkEKakTEqPUUt2VAPx3xMeuuo+
s5uLFiovJiK8fMGVCaGO2szozcSbHOtYPEiP6Cz91u4apwByCfK8t6Xwodrr1i3f6PISLFbpR6gw
6Mh9V547MfWBgRZYlcT0MCIhlUD6ihv/KTPK19t7eH2vL02tEvlOoL0MEj9BPK+JI9c03pJ0D820
Z2P5jh+umVDHQo2kaAoZModT35dRiqZ/xliUom3fb69n4wBebN3qg9HKGbJStBKP2T/2XNxXKQfQ
fBSVwpnNHQ2sPVurq0a5Xcsjg88kvhb6URvfGZVYmE6a7REqN7Kcy6+0/JIPO6gBrSjjDEswG4vZ
GdFzsVLqi5MSfgrD2i2FT1n8NNDEDoCoDdJe0LS5Ul5VIKaALZV1omO1fhfSfOBADrmTB/XXuBmO
4hTaaUDSX3y5/Q2v04JlPBH3bRFSoT2/egNaY2IKlJikXlo9x/lzV57UxG21OyF59ptXVfx129zm
7n60t8r3jVQupkzDHjKntnjI3fPbz9KeDxmKSzumluR6fbM/mFJXwYk8N6lVJ5DI2mWe12MW/hnb
EwIXDiLXcKOhdDI9iPJwOfY7prc+IUVCcHHLB4TddnmEknoylVkBgV+PghvZgeoto8bq/Geyx/3f
dJofTa3uRZhUhloXmBrnrzOMAMlHrqU/+sVjxPFNppNiuME8oGhcosxTOZF/1JvRbsQ9cMdf8aqr
7f6w6NW9CX117jS9wPPcV95w6F0kHlt3OHRv+RmI1vfgeXhpD+iKixGEBNvJRwcU/+1vvnmaP/yG
1WlmvE8VKLCUPTX4xvsxf0PhDbmp7nP2U8wf/v9srU6yz7x5azDL1DOCUx6WkEmAsxyrys5+oTGr
9XtqJldd3eV9VBZaEEgPuGFr9bBFWsWXjC71ZuE4Hxv4B8K/DHJF4epOmt+E7pfy0M/Pkf6edZk7
14epO+p7ZciNrBaPRC4JGEpbitKrilYj1tEU6+xwVqFbcxofs2+QUDP6Fb/m0Q72avrb9nBPTJ7C
S3GbLq9SLQhJZrRpxniKWpFskv0xsPOYMRJOEPfSUmgyqpYuWVf8yeh6MIFLFEHxVrVR/Q/PHcwT
wsYlpb4iVDbxOLZixQHX1OYoZncyd3pKH7PiPKbjzkHeesY/2lpdpkqMaWXg7TyaRUHDBLQXwdrh
ZV/nbnxJRiSBSiDq4JNe7myi6GXXMX7Ysxg2HGcO5Qc3NJFKQ5lt/G7GewWoLXuIpbJ/SPAhY7kK
tPRWVOe8r1LPn58DwxOj37p+H/SPk/5jsO5u383NZ4ZxHwbS6grQ9HViGoWRWUzMH/T85n1iSntG
mdyy435E1lqyRWBnge4IlXaQ55/TXqlya6WILCr0/NDzpix+ubOFUudR2CeZJ4iIn2fhsxAcMyOw
hy5xBPMw7Q042bK3JItAHggbtDWWpw4UJRqlERJ1JD5owiPYHsf33wLVNXJ0ZzpUe25v75abRX1o
uQdsLfNHLhfIuFKmpWZqxiNe6rHd+q+/p5D//R40nwNlD0OztTxzGczB2SF/XFNiR6Ob0UuxMvye
z6xYRIsDZD5yR2PSaZ9/KkJ/J1W9glbw7ah/KuiL4OoWnZHL9RlMJpVqZqR68wy8ggJlVyjeVH1R
usdW+dxbw2tq+s+DYpeacoCz4shPAc1w0IXl3EN8ZlZm9FOIHrqvt/f9L2Rp9cbC54B/BAJ20XBY
3VkrKGc/8NPCM/P4Puq1x7qt/lWs8pcG+BlRyYEDp8FlVxvxVAmyU5OIhnYQEr5KanH0a90R6/lF
iE/UuHd+20bQozLCHjUxfh3aM6tIRNHrQdFHofAM/ffoT+dZjm2T+RQFM0CFtxw5lvpVnxO360N7
9O9Us3MEqs9Cfz/7DPyg/n37By321nvFZCW6phpITPbr8iPGWa36whBknm/6jqZCjVWN/DkaYtkt
g0+3bW2u/YOtlbuu+1zU/VldYgFX6E40Qp2KjW9SNzP2dK331rW6fFkQpSblTJ4GJTww3niSPwli
e8yHnWx16+nl+EN4Ax5IEXVN7ImpGZmFhRurB8bvJGoJkKJg3iW6OonodInohqlynKHaGdkez3/j
/cM2UzcBSNIuWHcKUE+Y4qyPMi/oaqeIjPtkqr9Yu6pgVzCu5aabIl1p6jcWGlorVy0lvWA0fpN5
CkD2uhkPYjQ8dcGnzvg3DSy31e1ZV93Bj+6CZvhHVb+ku6MFlzu7Pqcox4kL9htasrFKFqquVubZ
z3Fvupo6slkw8dDSf98+oFsPIo3jRUEabI8OHOXyNgCUYfZ3zUKj/I+ZBvdZmB20Uf815eODBtbV
iAxHC/InbdCeTdFtutG9/Qu2ji0PIo8icED1SopWLntNrdIqg22HtRasDgOWAjhDTTDt+O+tw8OZ
Ra5hIQvTarpcq5wrfKyhXcA9omSbnSWgsWzJB8mf9krxm6b+vhI6DE3zKhyGnaJDCl1M5YcxUIgI
m+Ypomiw4163DS1fUAfWeQXpJJOt2sgY+H6KilLyl2gAm5zs9Mu2jEDaAbAJAR8pzNW7p8DeY6I2
gYSA5uihN+RfQ12Itt7qe+itrUMPokGmzA0GGvT65Sfys6IUS58IohYGikWvRTTubNhGjKIttxoi
vsgsNHV14LW+N62xKnKvnvvCf8jGlj6MT/PmVApT69+HgkKuLPiTFbsCHcQTD5WYHW4f+o0NpRJN
u4JBV0sTcPUjULGe6rDtcxBab6pJVbOzrXl3psPWUiU0wKjQouxN6ehyM7MiDU2d9qEXZe5X69Db
vxHRdl68L18PcP/t985GSmLndd2qfaM++R+j6+qKVZqZGmcYTZraRQ+fGSQj85GmojnU8X1rOWOP
FtnBV+/K5L2OHgQEi29v7kZciCSLTBYKvFgW15vbFymkHSXJPRBt+tGIQv9QQ9VB9BkmlqmUx1pn
dNuslHuF961XA4AUJM6FEATMeuVgMoacyyH/5fFylf9UYjvc68WoOsxFGO6j1lxOlBSfyikaoUlX
ujNYIAkiKc5eYRgKTqrkzfG/3wz6rMxyk/B8/LDLMzAytTEtmSziVUJiPtaFJR0a4qIHuazEh6Cy
gkM9lJOrqaH4dtvy1hmHNKQsk4voM8vLv3+ol4rh1KNCnZeeoM1Hv+zv8tiZKvF028pGhEXXaMFc
seFkjyvXJFrhPLZzUXidf6iqf+T+7uug/dkth26ZgSkAihBHS5Fl9WXp2o5NIdZsY5nwFdOY0HEU
74dZORf9rLkUIfZI7xu3lx4SUc6S3uAqVrd3zsIxy5OiZB6S8iDl0KgR9kqN50KRXC29608iM31u
b+bW5f1oc43MzEulRWiIvm07fDKD50j80ZtvXSreZ1TlUuWsMkS6kV9mgKlZ/rkOilO5V2ffeAGW
1tnCGzJpYumrY7MMrK/hDZfkVbMjjD+aYi9+lTl4q8CKISHIFtCgJt5YvzEikJokrwaa08mdFB9E
UPklSeOh79+H9F2aOjtIP6fJYW8W6EakA3ScWICqFb7fWl3FftJH31fIHrtUbg6Z2v6jMCbFSYxI
tLPSLN3bH3Pr/KBqs1DOqDQT9azun5AUXTZNBYFVN1e2HomlHaDZ+yr19H96675KdOYa9XHFQGRB
3Im1NpwwQStxHTh4lMLX/LOCwrYRRwJNSAtweBM6zE1K0mOt3A1CvrjiHdrDxrGByUwcBKOEeaNr
XIfiT0mvlDV9yO6r1LV2vDdZa2NBVFelhaUPuQMg2OV2xilglB60mRcran0XTAisF9o4vTRKmnhW
IYOaEuQARfLA2GlxbTjSpVLFIESTTuQVD2BQxqEx67n0kMqjXmW1T3033cXz/9DKxdcsaqGEX1Cn
V8kqaPpOGqaEtv88OmGg24FyuH0kt7INYBLAVWkpLd3p9RXIk6yQLSAaQS48mDiZfm6dynBNv7aD
vngLjQbVHqN3h8q0/TY9ttneoPqtgyKT3TEJXAJ5tObtTroaMCIbsIafRLTRPjfd79uL3DOw2sa+
MWc4WGnlNfnjKH4dC3/PSy9HbeXAAHwvEB/2kSBnlZxqpRAqmc+HytNjzgDae8RtVLdo7uQjtC2p
ss29/snG82cQShFOUQADObWymIdVFkdTUHnZIlYdis8Gau3qoVAQsj3+99sHbWohaXFQyDou71k2
l6JZFk3lFUYtHYpmFp0gjXZ6NFvrITaRABWopPfrQ6CLiVw0pVp5alk73Sy7IoMq9Ca2Eah6JSPe
yTk2PD8pPPBzlaG6eOJVkIKG5WhOfVEzBJrmVzA+GJ16UkQhscOdhW35CvaOxGkpM1+1YSgqi2Q1
Se0lsVkdVKs6D0lX3OXRziHf2sBl2tiC2lmoQcsb+yG4mxkSMDadWhPcpcdBCD2pPMFdpM1fvu0K
mW/cKKYekcKAsAJYIK1ulF7WYRLracNovOJ9tkYnj6udpseWCaIsIDtoKlErXwVbSTZMAz1CsGNN
j1yJ4ceHvkv3Wh0b58AkrGEVFJaIPFbuz/Lxf6kEsEquzcfeiG1hRqJJz9w+Ot2+RRuWCFZBy0C3
+9vsuPw+Av3WVIFD5yGJ4qrRr7Z4F5En3BUTvd43sGjLJBCgYpSp1lAxWcjKXO0BQeuzaJ5HzRx+
BBXlzduruQ5lsEJ7EzwORTn8wuVqxEiOBykglMnD/kkd8hwFEWZLKkFr3fsxCgjjaJZMCW6Eg9lO
1uG29eu9xNUSkwJQxmEAyr60Dqm8LHgxC68ZSkbIpLH2qvpG6vrFSI1sNMKd1W4AGRffTnkVpAcV
zXWgOMqIo4dqWXrKEAAHnoVWemrE2LRTSTCexiaPz3NDKGDWGTBlvfH1b3pfMsIph0N2vL3464vO
x8Xj84s4SHyGy8VHejaEuk8WF0nTO/qJT4r4nVlNXVM5hrHnljcSaKyhVITAMF0MwuRLa22ThANz
bRaEo1xkbtOU1Xc8jDbYap/Kr2NRUNsW8goJnlyI1G/IXKny0wB/OnSGpEbhUumFimlhs1HuvLpb
p2BhLANrxYVTfr78aY3VZ0ZUiaWH6M8UvLbxax059bAT621tN8PPgJ2BzyabXW13XAda3Gc+sV7T
6HdTUPgnzY+kQ5rEmiv40ScUqeQdm5srox7KFQZ6b66Tvn4S81iNCSfaOjyKgpAt0xIfjCounUpv
/rl9nq7D6KX4Ssee+ItAXVl9YSlrtSKXMdYUk730QywEGhkVO/mJ3SXWgYr3zuO75TwI11FPIfPC
8a4+XEH4TAyA022ST7L4o5QOofGgBCg0NuqvWN/z8dcvMAv8YG71BYeusUSUr4C6xO0Lo5LuRv07
qKK9kWZbBwXRqUWj14Q1sa5lq3FQVkZOvsM/n4Y0ODbj9Dz25AdyCqx+TwNj0xzv/SJ1DLtxXVPr
RiHqyonTbybSKQrBks9W93tWzH/F6WeIrsjtU7LpAkm38AIgW6iVrwLORXCwVlWp9OqnJPnTufKx
Nt3kZ9Mx1cqRvny5bW7rm9HUXdosNHUBWF/e7STphKZv1BKsJ8TqBnQ8whrWtCfiu3XREGBDUotX
jE+3Ovth4FeW0U2kHkyWzBuxdCct+D7O6idB1d9vL2kDFQS5GML6oqW+xADLRfwQoUmN4YdCImOM
OixTse7CoTiOsgPxMVKcWSPFK4/y9G5Yn8REZVQZwdtwFo3nKTre/ilbZwevAiV7GTB5VezO27FQ
0sqsvGo6yLrXRI9N/dkI7jRxx9Dm8/HR0urUJFrqF35oVFR+bd1wukNhpz+1yIb+fF+gBs74zMad
91TUNhqibDVyFtQ6ycuYonC51VE7JyXhQ+XNTIKVKPqi6Hif1sO96Gt2akn0QscvcZl+mcu9qsQG
zm/RHieYXBp4VD9W7qbO0KZL47nyegB+JBcwdurqua2/Z4ZqF/FzKr1p8j8iBPPWf0wKRF4z4YUJ
Xzt5x8Y3XthqxGcUvgkWVj9DjtKKHhE7n8FhlI6ZIw/cVMXdCY02LipOHCTBoii4YDAud5o5HHMa
+kLldbLhtQAGI/mRea2fbx/Y5Xtd5tc4uQ9WVu5gKqpZjqC9eXGaPui6g2KoTe3l0OY7B3ZzOZQh
2DBa2gQ8l8sZgiLStKiqPbPvDqKZIsQh37fK+Ov2ejbNGLqoQ7tHo3WddghdUI3+zHpSQbGg6sqA
2au0PYXUFnYc98Zju+QB/zG1nJMPXkcQmVOLHGzthT0HIHnW4sAJY+FT1CJSW1mxnVToJ/l7Tb3t
FdKdNJCCoka22sioN/xa0eLaswhS07vop78HqN08E+AN6aAgBgrw4XJhml8QdlfhkvDGNgyLQ0H0
q8bWISl2rtKWJfq4zIwjg8dpLmv9sIVd1TTTFNe1F4CsiFLdVZIHSNDHqv19+1hs+S0JeinynCRV
vLGryMhqGMU9BkPtScX/cXZevZEjyRb+RQTozSvJMpKaktpNmxeiZ7qH3iftr78ftQ+3i1UoogdY
7M5iAGVlMk3EiRPnKP37rJrbo1LPy9+loYpTW1eYzCj605BYy3GR1UeRVHsOCreujZW++UZwgB60
rsVvc03RWG3pcWyfEbjzzQKf5elTJB0TST82/X84bL+PtdmaplSEfSEGDttpMH/ZL9bw9/31vPXh
qHdhvUeWSn/h5nmXKpQPw2xpn8vsc5Tj9PIdbmaofL4/ynr5bC+nt0eGtk0C6G0TWJQb9dhpSvuM
Km1VnzTt2/2/fyNApzcWxpaK5AzK0pub3HQ6yRQZQQoScsVLzDy/FVL1KKf8v8ZO7EMuctnFPfXP
e9UpUVIegV9AHx1zu9wL0dBJkznSCJb3h9r5ZsTv7e71/txu3U6/D7E5Wu2Q92VsyMQHOVWPEm0r
mWpsOX/QHXGQ5ddcPqjN6f6Yt7b4CsWRy1mA+Fvwqu9A3Pl3zTMnaDAGf9C/N467DL2nt9GOhMHN
E40ON0Es6Q50kM15kocoUQbbbJ/bWv0hJbJyHCw78lrdaHw6mpSjoqFsUBVR6XcRhLc+H50ffz5f
PI8hcJAnU3je/ASnGCIEkUAGRfdYJ847EpiPUZKclEh5EeYObLd+sO1hoPMSvBOfILbO5silFEva
IUkE5r45BlkGalZ5qOy8abfO9e+DbK7+qCshzqqxeBaYr4/paXFepdGtl/9w72M8T+mT6hIMlc0w
Ep2dcdjXBOzOJAeqUnjFbD12qaP7caWl/v3PdGtSDsxZc/Xoweh+cxuGoqTrAxvnZ7ZBgzQJuvVC
aUc/N5pzaAqxM9yND0XVc63LvfFdtqi+nFrUsvOwe26FYO+ZduNRCspg0MV7zlu3sgCK9A490GwK
nLe3mY8WZk7c9uLZiuuaxot/yxRidxLpmj9Pi/Ms6Gw62oukn/Ne1o6dWpQvY2yVx7iIbXiw9bDz
ZW9MnkIDAjerfg6s6M210yT23FlT2vHKQTuLbFcbet/Udi6aW4efAg3d3yuyQiayfc7VqenjNu6f
zZPTPIb2IWmehNVRWHuoquqoWgkn/+GPtxFjolFNnk7mtVXg7CwrpVE4758RHrOpMT/n1Y8/3zrg
ijJpLKaOpFmbC6UMi4lrphveQsre+FArmpv2svfnE/l9lM156PKo0dqlHZ7Hxa3nv3rhV8rrSKX8
/jA3toJB/LhSS8nK+UqXj5w6pWEuymR8NqufY/wYK54m/rk/xI2T/Sani/Q+jD17eyeihVLJ1BbG
52IJ0uRzDa06zNSDg1Tz/YHeDtLm9gUOh30DNL8mZJuou5vlCfn1bnzuU+j3c1y/a5svAOPoK2pj
QXckTTfA1JpzrgrlQ2shcfFtiLxexZDo79H8vpgvVZm6DR+01cEpXvPyxRw+m4npJSMsMZGdzbR5
f/9X31oeaH+UkTABxDxj86OTAkWMJVTGZytJ/dLxsahxO+NzYiY7+/b2QGxalJtXJHcTSM1zXuem
1Y/PXV2cUMMZGu1DlFSvc5RnO0Otu+bqQ5AOIzsJgotS9+WumhZ5mrJMG5/nU5Q+jKZxAkVNzdFt
d/u9r8NDPPk4hwbqJBQ0t+FMMuTTJKdoEJgDPBneC/GU+kn8T6P8W0v/3v9U+tW0EJDAfGH9VFSe
t6GuhsP6Qu2HPNyY3Ik7fNoTH7g+jvjgwq+ygTaBUbeboV0aM+qKFY3OW9UHRHNHHftSRf9Ts0v2
Gh162Euh5Ai9Yvvcpt1iEvyl4CO5KVw57qAf2yc5QRcxK7wll5/HlyHLd+LBGwsIKmSsRQt6A4kL
L/dFOFl5t8wkrYreBCgJfleccucSuIHUQudY7VG1dRWvtFwmubPNLCHk7JGR8fNFsbzKKl5MEee+
06Agi1NZ62ctlSo1tjt/WgovRDJj5wjcmuoboZY2GJ5AZ3Os+zqv7UoGSsEF/ZBJ5UEP/76/G9e/
cHnIqNvSEwcIzt6HBXi5mBROwiHugLjqunaLRCuoVwwAXW0Y1Loi/MjW/w1VOJ1ys/M2XR9vQnkK
Y+vEADfMde6/ZcnSYBjgfFb7nET52QBYMeMgWslrWfRO0z/en+b1tQX3Ds0WNEcpdwKoXA6m6jCi
aZUdnmfIjQ+1hhOEasepHwsxP1haJe98uBuTYzmhOMJxJHQxNtEaVgmVUgwV41XiDGfsSx0i+iPh
LOTq8/CoZ/rx/gSvbzAm+NuAm53SZnMR1WozPJeOdVbp2Yob34JdtbBDs1A90U12uj/iZkl57OHA
kdCSUCNhcZWlKHqkjZPdVUGTKuiQmlP5YIy57elKujzlwtgrWG9utbfxQILpj1F4/unruPyE2ETa
RihXdWDR4adTPE0A+Bvr+/1Zbclcb8Og3knv5gr5wvW7HMbSOzuncMgwKb0p2DAajyjjovae1rW3
WKP2j5jz7MMwok2pzLP1FCr65KvlOD7OSVjspIKbfbT+GshCsCoxGyLq2ULDTk29MlHVLpD0uTsq
S/K5tNJPpoH4ihMV+oMUIu11fwVurDPPLawAKmKs8xaxKIsuwvxR6wKNHUzzsRQjjRuPhDlLvLOF
th1+b9PjBQQlxkCAd2Sz2HpVaKg0qzg1xUpmHfHzCeHe9jSwOlkiEeQnZoa2ade2X+IqG+yDpGDO
4VaaFP0TYr36te8G6X3Wz63tFv3SIhaLpbWG8nletYcW7S+6tMtSjl06jOsd3GVbjHr79Xhnaasb
LO/tVUw68m5Yjd0FrZLXo5tFaXOOrKXwq8rCjbAbRon6RFQeu96sTpk0yT+gPArVjftGOkpNivSd
LPWPaYI9tB4iVz3UYbvzObcJ1NuvXOsoqyoaiM32e2bZEs9xaXWBha4Hwhdp+76TIshhU754kZ03
R6nrc88wY4cyj4nVHyaLOx/67dT89szwI9YkGTzjrYuW1OryVFVziJonYFiwhBmWjYUaGpGvTsva
IBxaE3lWlXR/cb7D/hhDNuyPLdxQ4ZbzFP09DqEGwWwUDZGZMjQvdjEbXmsY6SOiLGVEvcSea3LQ
CRlgO47N8u9kngbhlQjSkycMkfYJHV1CLVkLl+WQT33YoRc2yZ/+9Ogo8IbQ4NNAMFd68uUs22SZ
zWycRVCpSnUo206hLZnUYTCcXZh7DbS3K8q7QnzMDUz1Y7OifbMmqbLMWKiQ+2GUqzgadClOgE5o
+1UUhp8nq4JCKcXzudV6DoK6fMOLOd3ZYOtA2x/CbYGAyyogjgzV5aSjqk1qyWB/VdbkYJmTfArN
PDuXYwLUk+Idm3Z/9ri+bSYAaXpdV2tkfJEvR7Q63WgzfRGBudQoYVuEXWLRUfVHEfnAPhtPUOHE
w/1vuwmU/jcoPEeSAxMliC0OkQwRrp+pIgKcOdv3lA0TZI3Kyreafj4QDXanXon1UzzPsRcuZvlf
hifc5hyv/albZoSMhFLR93xus8aFWTeK8RtmCwqWGfrPrOiKB1OXOi8bWtUDm91jm2wLsuvsKacQ
q/Eirmz0TdpnyJS77VAaAlPuko+52WGJpMvo1dqTeUpQVDxoUzIfpr7qvYjo/diJRvIIcz5oEH88
0aiNX5Vj9MUaxF51bhP6vP02MnVYqFD2VPDZy+0g9xOtWcpYB1EE8mALujgG3fLIThS3Abh7b1NI
e61zR9uJYK9fSt5IAGHaaul7u1Kuo5ZUD5QG22DA3G9y26ij2dORzF4+hToHf2cLXAdc9AMhLAkQ
BqjNp7ic52L18ZjSRxJUECDe5zo9X7rZzZ5t1HR3ZLWRfLm/5dc/uDnZtFlwM77ZayAoejlgEqVx
uiROG0hquhyldeOBfe9Vy25OawWPwFrAbbfNzxRtRmhoURf0U2gWnlAGrc08YKtaek3CfCHSk0Jt
XHayyBvDUgxHrn0VnkJNZrOaZrLAAVwnp87fFQMaGuTvQkLHJxI7KdaN/UkYZay7E7rhlUmyVStO
SzbZBQ0mcSI3PMsUBxMT2x6+Vm1Vp67cUwO4EcUSlIAwUIShSQ3w5PLT1WNbZkPfDwE3k/MlMvIv
k5lXhzovDD82MIxzJi33BsJWN8PHzAMPozCa6AY2lEO4J714YyPhh0KTMqk09/W2e3JKqzrskKEO
aOfVP8RTtBzzodtD42/c0ECDaHPimAxDctv0XVNgaJJEHYJML156JzxmluzPEupEy0PVIilmaZ9G
Pd6J0G/sI1AjOpVheLLa24t5UpaytMZ2CNqoH9wYQo4iiu9yF58b/Xz/PN4Il2mNWHXL8IXird1q
IBYVWXgXGkMgKyL5qIVSb54LKR0cLxVh+mKmffkhC+3acWONe9qX6w7eqGib4qcW6dlxlCvLzXjG
XqI6mV4Bv781WaeciXG7hzaTlNdBw6L1/q++tUB4dAKpYs6ztidcbsUIflg/1dEYCLpiRsMZYJ0M
P7Spqb26zU/3B7tx1kA6V38MYvIVzrscrDZHrWjL9Z2a2sGb28Vy8zz/KSL1ezwIv6shZepiL+67
NSoSUbSj0kdikPFfjpr2Zm/1dTIGrWl87Ip3S/PPkJ+ykDhEHAxMLe5P8sZG585aIbe3jr9tUmiP
aS1NohqDbjDPU2QhLfpXiS5rnR0crTyVP0Mc5+4PuS0/rY8shYq3944iLLDf5RTtmY6fTM7HwFps
tG+K2X4YchPbE8RyT0KXhxNitNU5SubMLwz7K3GmOChgnW7hxCdjtvf6wG9sq/UR5Jpb/3PFnlfw
vojSohsDrJ/SJ/RRxWkGmT6pXAwPUr7sdfDcGg9BV0gdnD/exHUP/AZXLf2kSD3PfKDoi1/Bknc5
eT8irfpKLCr+/MzAbiSaAZJbiWebDVUIR5jYIU5BH6XfGiAcZ/m3NubPkdns0KTfhKg2jzzYG5xU
ilBk/FsBxpRHKJWdpA9mU50/oaf5ue/Sb3Iz1L6cLstTpOaOH7ea9Yk+lcrLx659wdQrO1hykmAf
nRhp4c51+cvszbmhZ8GpP3ZM7BiC4LpxGqpuWmXTCfUU9TiCOuyc+G29hp3JG0eRbu0sIAvZxg9d
JVl222VjkOpWiuKA1OcPpA72xyjSjtkwpOeoEO37PLGjc2wh0KyosM5HsyTTTQrrWMfahNylqfmC
qsmpbVLn2DuGOFdDOeOfpgi86czQlXP7Q1ykkh87PXkOnWxewS3kZ3X+mAwD7NNB7Olg3Pg6eJBT
a7GJvuBbbDm8E/1cTluIMWgyPN0gFiUf06GLPiXU3A7jOLSFG3faZ1qLZ08s2ngsrXk6qHOb+kM/
Lod+hh46dYN4REI7fLS5oLyWAtfJMSLzVM5G6JZygiGd1siHtK/0nY18/fLz+1fh7lVkgztrDaF/
OzWtrGZ9aBhjEC51SPuqVKPShKXo/dvp+mwyCgEkjz7XIir4l6PY9JTLWcldoAtJ+GWmLO8itRqP
uSUPvjX16s6sru974HgILitGSDiz7Q9SzE7rliWeArMYVC+zrfEdAlaLq8facLCyKvaFsCtsDow9
GcZbI6M2BYoCjRx+2SauywY0ksOaW6ib6vCUqNHndEGydRwMFKBldX4nhHaqu2kPz75+cii4aGuD
MNiNSsP35QqbRW9K9tguwSBORGA+CkHTe8PsHhXpNNdet6eCtoIGl7fSOh76JG9ApGGv//63fWNR
VJrLNFmCsR5PapK4moJlX/S+UXRvKffkPW7OjgoINkqEKLxyl6PN/brgRr8EqDv0fus08DgcSeOk
G46rzNazBIHSn5sVdTLNZWc33di9AOk0Iq3ZNTDiZq4T2AxkRNZ2VI/z9JDGwdB+t//TIGRZtHoj
MLWl8Ylay6tyRjGzVcT3Tin8JP8+mr9i3M3un8UbX47ZOEiQIZAPr2ETKNC4Zimj3C0B7T5x+yKn
z0b/Wc5mD4Ww+yPdSHJWnieTYfVXfq56+dniKZRMOXfmIGrJXTT4xock9tPM6wAhdE98ESJ3WxVi
pOHvDL2es83+XG2/oYSza9Y+wcuhw7AahBotS0CldfCA6cTo8QbZR3aL8eRMceNKRgI4Z8SFP1sI
JMXNkOykHtsq5fr0oY8EFGayBsTWm3sv1/t26ix+Ran62pfwE8iHb7qqb7seDOX7U771XX8faxNZ
R10f243OWH2y+HruLqA6yqORxx5vzM6XvXHLkSYDE4Ftch62Eo+LMqnTVOlyAO7yjgKAPRLXGfyv
huif+KrW7U5EfY3kgKtwt60Ub5Z0S64Ce5+qrJmVIDHyB4ms4RPG04lbl9IeWfN6GRkJixlMWqFr
8OkuN45Zx3XXjaESdEjZqu/t5udgPsqCatYc7azirUlxWYMZEtVRytlErGqrtZaTJ2qAz6F4Kls7
xvxG0o59LaRv9zfH9TOP28z/nkLKDFe+zKJRWisyZi1Ih7I+UO3pvWmx9yZ0fVHCMwNbJ+BbD/22
K2SyyrKQR1kN+kH/qOK9IbeOm+B53+Z7DifrZ7g83wzFlUKfFlkWdODLz0RmYZpzYqkBKmqvmuwr
8jtMVo7RLJ8QWji1oDZ0u+9AUtcfbKUsktoBKsKqtTfPELpPY+aIQUPCPkTSlGKGhD3FgA7mzs64
kc0x0qqGy0NAKLyl1pTtEuVpwfRqUyiBMYjvg6CZry/N+lhU0aui4+raSIg3DRbOSZnSLC7XT+wu
S/PSJOIPBdK4yChiQL+hxklkAxJ4udxAfcOohbIW1FnptsUvLfzr/ga9AWC/lUnWGJolvrJRsY2o
tZdO0XBnlNPUVXqtQ9UkRDVcn7m/5E5t/0qaZCx98gzyGs1oc5jEMOiE1yVSPx3GXkySF6tGFXu5
HKP75PSi2DlIN6p1SNuSz6y+VbTrbPsknGaK63QytcCqO93Ns9w69Vk7PFWR0/gzjRyesbDrNS3E
8LOx/+6lft7ZhjeOGSJjbEHKS2tJZ3NFjUZm9WPb60Fq/9D6VU7rXDrFsQjVnVv3xiFDDwlPUw41
4gFbOGsOscdK+05Hh3+G2jLgoJpbkum2dV6dDLlOD3Uz5UcpF/FpmLRdde/rW4tsAVgWHZo17tqq
bEVSnbbKMOkBDUtPepW4qZy+zqI7T3LyFGUIGGgPevIjURLqCChwGwqevK8Dfm/3N+eNcw/tjLCM
cIZWny05xQqNqQd50AOuazpElMLF1OWJRvJP98e59WFXH7I1eVj5mpt4yZEz0aZqbQQOAthOt5xm
TEDGIUKjfmekmzP6baTN9akmrV1FdmUEWdtCpvuSFMljJ/+4P53rp5R8koZrKjDUYIhsLy+Ntq4p
IovJCFAox211nEYPp9DPCO2gKdDT4TYrffsfPhUSLtCeDcjBV0xXvQw73hHbCKYReHecLagfdq4f
a9Hs+SLd+FrUXqg0ktjShLktueWxZnb8lx5Edf1qOvDpYvmd0f5s0Na+v5DX4Za+xggIhADPrw3D
lws510nsVDjnBpguPUrWY60lfiyjKq/8rbW/SvV4f7gboAbjATqhAUmdlKEvx4NyN9S9mI2gMBa5
9wciB5Utr8wnpV+m1pua2HmKEOP9ahclQuaCouTJkkpa92e9QRFoVGbjuVGcRHYHExdXLze01dCJ
dkBUuAwR/9TVIoaHb+Vj5UrRIr+bLas2XS21kr/vz+ZGFsJsiMCZEjE44PNmNqFi4gGuGgGOS2qT
uFY4u7mUnWqaoG3ZSxVMVOSXHpL8PE4uM9/5ejeygPWuBi9kdP5hCxbqGtHXCuwEVpR6ehV+GHN6
3LovWpw+iy+W/Fj0oyvEMY/VPQ7frecKRJTvSMzMDb4t/k9NBuEOZahAnX4ki+HBG/yeda8I81Iq
pOtcSz1TnWraz0/3l/3G20FWBQAM4Zx4essGK7K198BozCAcoNqEUzQc4kJI53JwMIhQ5epgt7aC
7Uo9oZ9Otetwf/wbN5wJZEpouBKuobZcfvUGFWPiq4FYFEVjP5qq3DcgEHtNonU7mdfbXDbBKG8D
cpBITNBMtgUIwngxtDkmWkuX9IBsrZ8635okfMmgbIaaN8cd/ZrY4kXD0Ww/RfoqM36ey3NtPNfR
r3w+OXHiKsiOd4AoqKcCphwtgUaF9nB/UW5thxXFAKeERo1i03pl/wbbhBbokWbmWqAr38Im8ZvO
+Ukl0rfVdyvm0NfDsZ20c5ftCYLe4GKtFca3hmMsAViqzchLJdkpgRMRbXRWtegUhme+2le7nrww
hxb2Tm7ys54ZJ0sTftif40Scw3I6tkZ8zmPzw/2VuH6b1p9DpMmrzo96C0d/W4iE7tQizmeTXoXD
aPvS87M6f6n2rBBujsJZAv+g2HWNrlrZYsTIwQY4M1devSDCn6WtfiB5JVeB9QsSYv/x074qJkPC
XC3nuMM3ScqspXYdhgmKnd0ynsIurP1UVQu3GOb0fH8Rr8/4qltFrC4jm0YKu4kiWrk2zVboJlGE
49W5hjZN541F9bxM2tGOevI+k+hCvN4f9vrhZViNhoA1+uWEb452HRsxTDbTDKTy09y+xtM/eQTe
uvfq3pzdb8Ns3g1VKvNZjmwz0NLqCM7/S4GvopX9SzrSNkIkilihP0o7XVt7k9ucUA5uWfSEAAHv
anaerMB6tPdK4je2JQuImj0xK20O25LSEPdtY5mIujbtCtzEZvQUT3XzkOdl4dtSLQ52jXbm/a92
fSGvX+3/B918NREvphVnyFQOdCP6lImA44fqa9SE4nB/pBu3HEPRukHeDAZ4BReXIpyNMWNfls6P
BOsRyzlzM3lqLp9L9SlrH4f4HNd7++XmBH8bVb284Zp6MCCxMyqXOaRhYt3BjfZYMes1efnUrFNb
+5X5ctzhm1WsFVOKo8IwqWz4ynLetay6PYn///ubTW/WOoylgb9Piufm4lOk/GWGe7I+e4Ns9ria
t10p9evJmhS/tUw3TI13tf7HqQBLBR+PGi3GovYWyYuc1ESQzuHydaLo0IEeen1R/gT9G473N9zN
j0K0QYDJtiNlvfzy0VBPjSrFVpAaECtNJW28GrLGfxgFbcW12gj4QBP+5Sh2I7fZqiQUjKVSPdij
QgHYJn67P5frXAMpWwr2RP4rjVHbbLDMXCAah8IOSrlAO71oZC93cht3L6d7RGpncceq+TtH7mYn
TL41MJRRqqjrg+xsUQ2cSeZZkic7CMcF7zKzMI/0FBYYCifLYUqt/KwItTsZWVkd7k956xUHurV2
lyFFRkhAaLQVLdK0EQa6NNqBUX9a5L9wET4WyXheCjQZk+8TjNxMOeuGdBiMx2HFdSiQ0u7upvrs
Ol11psHo0UYQK5GTR6tbSY27deb11d6cezxs3kI2sFWU8S4/flTkaW0lEude5OkvJFzqT70khwRu
YfOiS3rl2Y2W+cAo+qk2F8BQjEIQ44w9JAsl3461/tgoo/FCHVT22lS3P6fOaMIFNRu/V6S/p2LJ
PiSyNO7s2huvKD0h6GeS/JAGbU2/677W7XzmVrQWxUtnw5dLvxq+xPLDUv0jmlfF+Hb/a944jEQk
hEAU62jO2PKA52R26jksUZQypP6g5Nb3UECquz/IDVIDuThHffWa5pxsJYWtZqhQiw3NIJ+boHIO
hfUEkC/wMXGzxY2c+LjMf5vhrzKN3SJ+iWg0CsVTZD5rlN2Ucjwm9vjUkQ61bjYeWvtTb58b9V3V
0Rx6yGIKqoPZ7sRNb0ZYm03EosAigXpIV+BW5FzSKW2E3IqBvCgVeztvw4+K2TqfEmGKwpsyTT6p
vTUUGLDpHHBdjZ0IbnA5/9vrCZ2XDXW+5YhcWQKtIW6qb2HrJJFrqaGM1LeVl7CcR+SgYitTha8W
SCbFRiH+mRZjweRszBLNV7JF/yeFwBH7qpaUstcRh3dokYYDDXuV6PODZKCM6tdx2hfwTNPV2qec
ne9G01m2a0hFE6x+1BmE3hAVATU30O4QtbrkFITn7pGYMfyAFaLyVY+zEAiiU8EvKiNTeu6yULLc
Pley1EMW1Tnl9qh/iRatHV1nMtrPIi7k1G2HrvyS4wsj3KirIpIWw+kRwozqzIe7CaEjVKXIk5yE
x7Er5q735xE9vEdzsMgv2xaQ9mD0lZmcUHQy64dOdP13eZAU9SChaKOfTGNuvldg4d/MaCjKI0sU
Rp7Vl8t4xkrW0tx8UY36gJ5q+VHuKRXt3LdvPbO/7wYadkHlKAPD0qecsWWpUUXTJImLBVvQdBGu
mUVt7oYdbGVPVVNlcrMeJFVDQmlyJYkSrR47+asl4U7sxoszP1UN/b7yYqtHbYDy5iqDMv502jz6
qyiqbqeWuo1ZadzABAaFBV70tUdwE5gkneWIpZMA9hK5PlUKGqxKPaW+Uw3hUzKq4hDG8p8Gyv8b
FGIs4BEO0NYmwZFbJZGrITGDOTv3f9mV7i/VQemOIvlTuGIdCUljHneeIvqANtNr5ZiOOq0mp3E0
N4zNv5ymfwAX+sPsgmo4VyN5E72zaz/1JoYoklqv5UIGDpI4sIavhuiMjSdN22sBuQK91pG4YnhO
yEXpBN5Ew3lZh8swCCOY059T171oaXMah3dJWbhiMF4mWzvJ5XuROT+ycU+lcvvmMDaUM0im615h
ppuxjcZZpCUk8gvnVW4sPVJpdcvSeLTS1lVo8VQQ6ut3Aqf1C10ep8tBN3tFg6+V5TQKBlr8I84/
S1jfJX+aQ60TY/ezrGiH8g+bMXLH7DLIgGbQN6kbi9Rv6SmJMJnZed220QbjIPMEnRQYBAxhS9zo
+zhU1FaxA6Uq7VPe2TSKwx73aEtTjmovVD/KzchD+qODDmMvXzuzq4/24HzNLLV/motRCeaQSClv
kQaeDaEFkok1oySy9EEfUNcPjdI8hkq8p2K8NUukCxMdLCrCqNuhs8DeuwyUkgVzRL1LwyDJI1fL
ltKNpeLzEMlHOXwX2qdGf3Jay5NXhZJQejfO7aGsZ0h2vVcXviF9tMbo0EaK28IJSe2933eFRgP/
AhOiy8hPg7Okbn6faLNIBk8PA0X5FfMR0+aodO+zg95Efikv+OIAhmm8bUr3rmr3vuw2OFpHh+yH
EdAK3BhbCr4qMPzRujwMClre3CqRZDcOzZ0I7OYcEd2kdrCewSunAEmJrRpJYeKMsflXsyAcpOo5
/CWFniYFSdh9MqLxaETKEdFhfHP32N7b9JJJYj+iYU0GMoUY+SaFiSuV4g+hbGDrpRvJxVGmkbyj
Z+X+KdkbZnNla2YYR/YwS4GazK4wTlL9U8G27v4gV1jGOpm1dwEXBLJZgs7L/dzlOEdkoSMFrZ2d
1HFwEds1R+gHxrd2QBg870LProWXz/nOi3vVzbAOvTopkQjSFkDP9eXQRSokGlDS6DlU0OWzfEm3
zoxumK+hIpBObt1FM/7OteGj1ItXHFj/GdE3Fjoh2vSoliYA9muSe/b84f6aXAXfbz8MWhcAPotD
jfjyh8VA5JnZFNHz0B2QH8G9w9MQAWqqY248WPS60yYUlR8KTMbxCRDoP6rVh9VECBc2XynOCqzc
Pv2cVgfH+dC3RzUtD/V0TtMBHLr1kvrR7vQdM7vrN4l0gSSTV5G1vFIwgY6WaqFa85ul4wyfm5Eo
ffUJko6p5dkyS1fbNFLRKH1/ta7fpXXgVS6HsILy9Xax4lQ36OCOnp1EfR6t0Z0Rk8CU8ZAV8cOf
DvVW50WETQXih3h7+V1yxYqUHKvh5ya0bV9Y6bHTleUQld9p9Dj+8VjMCIovDZcrErypUeYgF0qh
LznWWNASqO+dozJ8pNa39l7ubLjrb4eKym9jbSB1S83rhqYmrM7nfO1gD0e/mmffQYrgWMb211TS
l2MsZ8lDJKfd+T9M1CFYg09MeWYb+DYh2wnkIn+W0ndydDSrd3mb+E6/V8W6EbHB6F3BMoWmDVh9
m/sMNLstnCItnsnNvD5Cx7f9XOv/AjwcFiq9+eCO8akpJd+orJ2w9PpZMvCMeGuXWXPqrc63Zk95
6AjMcfll4iOivspTYWTa+/sruUWYSHhQ0SfnoVMG0eBtF1CD1IZtTTjIGkOYPE5U6DzotTWEoklN
mJysfS7AEXGyb9twZ7veGnvVS+b84f9DRXJzNFDHKicJw9MQscAR+y+9ybxYQqcGyapM1d7XWv31
z6cLmRhYi72zGkhdDtkovSo5vYZpLe7KycKe1U5W+pV1PmadoBX5r/vjXWdocFaouNLAw/lHZP9y
PFudq1KbjOK5HGh8B/YY40jy62oay9d2qlL15GT20p5hG2X2z/tj39pAq9wVVrLsXhDEy7HFXOVN
1y241hb0ES6zoHqq6aX/56OsJFRajLgQaJm4HEXF2wxOkozRuCgL7jZZeXFqZd6BI2+ET3BXINbS
qwjpnLficpioGOUiE2HxTGXRtYzYEyOtU8NZpocgjqejZEQHYbpxYX+Uwj7I7b3I5kYQTe8P5F6C
1FV3eLtbZYsSg2PM2LvSpuHKZiqOjVU8y1bxQzX68IjoUuxmlcV1NInQK/Xlh9WIc9rK8zHEQuJU
ivwT4mCFl5GMuStH0YuE2h8srdCPCaXXP395YMcAwZOow/be9jA2Cx73GRI7z8KRjghDvUy88F37
2u4qMt96CxC45xjT0gY1c7MHGtnJnEZfl6Y9mspjd4oOyfiY0tV3wJv2/n5bb9zLlNKgw8Je+4PR
l4HHcLkR6KVSe1keime1D7O/cA4OfVxGp9cxd3R2nqHu7LxbJ5hsmTOMdJCKuuLleFavOaVZcIrk
/JfjZC7cn4LHfHwsoz2n4jcH0Ku5Qd8lXSOXvdJLMFG+hK0usY7Y9b3PBgRs1EiRz0bkFO9i+vX9
QdDOJhdSe3AKiVsaFV0fvll6Ss22Ompa4bwj0k89CMeaZ43J4OdRK70voohme6Wzz7MjLL/rYuMp
MprsRPn2JWpq6aCnZX0aUy16lLUROr5ohl+6Hc+kp1Xu4bfZILOqtQ+z2pHoVpZ9BNULaZ3MxM7b
futVAIKju537hFB284GHHD4rkCLejNLyi+D/UyyHrqJkR86Qp3eRN8twev/DpqL0u/bRoNi5xccL
yQ7VdmrLZ5QCnlplxujnnR6XgSW+3R/oejdxg3Efk2vSnMr+vdxNmRCJhDUQFtsETVjCF0ruCy6P
bLFeimH5dH+063PJo47UKz1C/0fame3GDSRZ9IsIcF9eyVoluUqyJNvyC+GV+77z6+dQg5lWsYgi
PONutAUYrWBmRmZGRty4l5QPrD+X1tyRN6Wl5+lJ0X+1xmHqEEpKu+z+ql58D1b9M2rpty2+Y8wv
XRiT8IcBfgAji4zNpUmvr4NOlBBD0XzUz4AsD3VmR0Jg/a4hQxrtjPZaHmqKVWYOOQd6CDqU2M6K
32dfxSjTXmXIiQbbaPOxsY1MVxo7FyPlONap/JY1bv5s+VrxwwNF0m7EJPFog9Ry7XuFoudOBcC5
MqClBaM1ANTNO15lfr21XlqAi+vSk1DTw5WLNvlwcGrDS2R2jtaEa6ykS0vGK45aH1PIn9lx0/te
FfH0ygBT6MeB3uxPXjrsYvRlfVc8WEpEm+ea1uz1juPQBBcKFRuaEey5yzUbWh0t8cFLTzqUYbm1
S/XvhZndAUuofH9r8Zi+7SQLUTUGp65zelcm8OYsqjYTOTBAaCPJLgo1tQj4Ab4lAPTvvC53X+l3
MVsnUSLz2QdtrhOjxaRD+zaDHs7XejDPt79ncfyQebBBaP2iveBy/OMYW+T5i5QrJYocNaRK6Kct
goptlFJCtLInT4XdCzlca8XydJbNdws5WV4rSDpOcfCl5YYqiShGbFCzVzetLjhRtFd88Z+f2Uwz
gT6FKKaOe+XSiiv1KAS6Q3rqpANsCnYcfm4p9XTZ6BhiR19ItCWtsQLIv44+J6MwZ0B3BBRqnnCS
raiNxWHk7OngKVHPvI5XIs+lyYOqcOp/pLOd3OblsIrUs1zPmuTjIYnIiP2iT/Fq6X9p/ysTWhuA
AdDA+ZPaN1xJIWZLTx4ayBE9FoXwuXefXZBI3vj5th9ehzYTQwKcRVMTBU/4WYxbe32hDL3ClCnx
dmxVAtzGUdJxK7fVGmPgtOZzzwMPBgsXz8dpH84mLxjK2p8E6SMhu3e9ZzF/FVVb9dBxIbT5MZjf
K2uN1W3JJUCn4YT0ACKrMbNJ23EFGhKBcCqZ7q4ytHETQg6yuz2LC9lBEoOQIbKloD0gZr8c2tDS
XqjIVXaS/Bx1FarGj35aOO7wkh4Qg9/kpmZHaxHEkjPS18kWpvmE63Z2pLVKHRmjTP+0atznyUus
3ZXiWjZi6Zz6aGN2N5DHSVu/RUC+CgeIa49jTjM8nOLQxyk0NK5445Lnf7Q2fc0HNCg0uaWhlB6y
Zlq8bSLZSY3cVvIvYVUfNGVNamXJN4DXABaCJZ67YbaZxa4JQ6HlfadpgEXCmjgPeva1CtzCDqM/
DvJgiyAFON1sTHEvFfWYRvnJ09N0W42GUgB9b+T90CfBIYWeamUSF4bFmHgd02BI78q8JW+0wjhP
4yY/IUni7zzq3jZsP/8oF019h3oU8OHp3WCCYphtrN40g3Aw0VNRe9k9tw1UTWYuGJuVjbXgEVMv
PU38MONgaWZGANQeoVQwqaqQle1e8t5/iMQXtex44OaPMZXnWhmO099wcG0V2E185GtQoLCzpN2R
yt+4vrqSJnsHkl2cZGQZyeaQ7+OjaIWfrSnvzlarGPOpNZr+LR6iIHTykE7nTTeo2aEulEB0GsoC
4UYJImHThpq+VxVa6DZSkxSajRS88SMCG/GjHlyUQbyilm28sKycIRzUJ+jESnoUSsvfusgNGVu1
9rveKUq6mAk+i5oGCUiDfwuNrHo7gWZy3aHw2f0JG7Pvd7Huds3nLNXr7lDmZaTYBfxFlW10lhxs
PaOdMpepG/GjN+jgKXJId1dWbjryruaIFBvpbpz+SqxLjqy8s3JfJ4otlKOe5EdXTMh6V514TEE1
OsZYG4Md+H4l21UJB0lriZOwYBc8mIgKrPC3XAeA3NpTNxKQG4B1pE0uzxbUm3iLgro5sUy1ncXK
MUvqjWLtpViBvta7g7x6N9Ls5UXh09i5KwHR1WH9bp5kF89LELFzouMgjSWzMWL91FXeLi10iXdK
4PhuFqxEulcn9mSIrMGk50nlbc4rUBRhE7Zjrp8yMwUMA+dMXPKCSOyypum+fujclT26YtCYbVGr
sBRgXpl+otPDbuDztOAErvKNpKm2Ef0RrC8rnjXFJDPP4kIHgQ3knMt2XnYKTMOvO5HdBzC83XJS
ZfdKoP4dG/o6aCZAvDHIRvWlKuhYaFMl2+Vdp++FSfnn9pcsrSmobRaVsxA7M5dCbltt0c0CTFZK
m8baq9KWZN3Kei4bAfrCohLUzkMLArREh1RSP9UAGysqnNTEOfdXtuualdmrILFI2XhuipXqriap
aaR7VVsJAK8dBdcnEU6hkHwHP17uQAhe4XbIVOXk0jJKL6AsHdzoCLeZo8RfpMBc8cv3isyln7DT
aC+hijLthnniwxdR7Cm1UD0RQiUOOOARZupBE7dJ8CRHj4P6JspfRFLUopo6NXmrsh12KFl/8lTa
h+K1G3Np+B8+Z/4kqnWvV7yKz1GUB9WF5lN/qK0vtbzrw/suXamxXEekwJQIOoARTHIXzPblZOP7
UWhogoEEuKg/9FFq2F4OHNIlmtuBNi1PcuJxF3ClPLVaPjgFque72/vjKhLhG9BgguOEKiCEdrPE
jKz4EchQwzjF3I9UujZR8u3fLVAB4A4GiwYF2DTnHwJGc6KyssbKPOWioDoRm30jxvmaOszCypGi
AF5KPgaOpvmRWmVVkyF2y5HadDtB+QMA+EEIPqlHhC83PNP/+VghI0IFBeAGUDdlzunTBgi3tkLE
tJninSaTQk/Ra1UzfU2R9nrTU+Xj4cL/gpwFQ3s5ewgx55KMqAGKwe19WtUB9fngSXKtlZ14FQKD
/f9oZ77x5YpChYidqBttEyaUKPgCGHmbr+lnL1zykyUgJxQf+Om9pPPBHwJc3GwnIqKUQ2FnNpVi
i54X2w1Y5I0bu8KxrUf3ACkxzGZuL+yaJtU4flJze9sxr3gUeE6ryOjxvtCUKQif3YoiRJOC4bkI
3g6C3SG7liRffHmbJuqLS7tpsTfGTZH351BLn/O+f6E+OAFe46hY+ZKr7N7UGcZlOYUeHILzpgjd
K0DEVrJ14o1CPVlKq2MRG91hUNJoS+Dd0nzqSrui9oyjO8jS8fZELJmnERzmX1ZEIc1w6WO+XuSh
lWJe6CwoVb1qkxuEgWlooCVvHUfIxvUU7VptZdhXD4d3XBVHIInNCYE2O/+qMhO1ENaSU/OjiGwQ
KO59r9rJSsZpcXTM6f9YmV2bAZs/8CYr4pPotI/Naxs61En+FGt1mmkrzu4yYGL/MTQdtR8cG6Kf
Wk1GDCmZTarwS/zn9jJdTxfFAZ7BJDCA2ELtc/n7Qy5m2j205qQOZzf4ppGUDMY/Znp0tZXH0/WU
qeTnoLYB+gYZ0xx45w5CBINY2Z9GCzpdoUFHpXcE9ysp1qJTyX0KDtzZK+HN9QmE0Qm5hd4dIvDz
ppahU/xO8+T+JGmfwYsRfcDy/5jqw0qwtjCNvIUnW2gWwdE4/fuHZaoaEVks3+hPBd2XsP3YjZnS
pg80X3qWgmIloHo/RC69QiW3RaKThCf16Xm5HfosN6JUMZzaDafpm1nYvckZ7hSq3ah2pDvw0tj7
t9fn5mu5F+7i76Dw632w83s7/9P/yZ/yu9RZe/lduyofhSNBi0Ke7yqtkntiU7ldOJxoUHroQHTk
AsJU6RrV+tJUk7ukn0elUnL1nuvNsBQoTQ6nqqJ7vXv0fbD7qV3Dvf3v1AHTe/+jsdkN1pg0YCDc
MpyM0cc9HTErN5bofVLi5G+q/iirh1bIH7L8EAgrHrU0mwQdE4fGBP+btxGLgqi2blQPJ18/BoZw
TCNbB4H0z7sfLMV/jMx2/5hm9BCLxXAie7s31MCOu+G+efD87SisrdvCVgR9zX/Jh01937OQraev
0TKicjwpIaDX4E2pZEcUfxrKStCxEAHDm0EUgOYIaC1gIpd7sTTYd6nejCehpD3C2JvfxJp+tk1G
jA+9+DaNV+K2a8AIhNofLc7uuqiTIzhCsGg0485Us8/N4wgZm0M+Cu3kPnvozfyQ9rbcrlh+fwTO
DoKJXR+sP9S7149EenGaQJS78fTt26fA3n16us/s7+fAPlt2Yhd2YH/qN4T4tu8Ujrc9Rtto+sH2
dz9/FnZlSza9UtvHz18fXrJvjmm32zfXfvXtwZbtcs8Deu9vyWvbwUa2nw5st42xed7an/cPD3d/
n+59++/vv7c98r2/8daIZjdraZm9UXWMSLMz+7y7v2938nbYAiB2rB3yKPfAXM7W1n3QN9b36gG2
Tc0JzvWTc+jsO6Dv9kGxVy775fX9MMuzSziMyl7Xvembzm6abMt8n5DK2pHb16Mf5ROwvGr8vBZi
TL90NhEoG6lTUys8AlfxG6zz3VBISMSFITnxQNhGebRyJb/vubkN2CjoYwaWR5vIbGC0mYqRq2Xi
SbIz5yeiQvwHXT8ntr++/vBt0T6pn1fWd+EYoDPwPyanc+/DTZkEajt2FiZV5U13okO8EZzaTpyX
b5PDfoeHw652yTeFKT45f82TcgSvZ+vbBtpGcQc/h57Z3C3y7q1b41RdiFAuPm122EtDGAWGxKeJ
sbLVhJxnH6rvQVlXxCnBthqCk1LBm6KKK8fw4pwAS0bpSaHtY46ekqj6S4NSiiejbR7b7JAmx8r8
GanN2+3Jvx7gu4gjvaDT8YgOwOXcA7sshzL0pBOsv1X9YOWtneQofm8GuXVSSdka1e/bFhcOY3qZ
FQVJGM5I2qtm2zkZ1biWIl06wc6mjokdVpIjh3+7GA6v9F5v7qK2O0Iz/bhidxrKpWdPPdT06JCF
nigyZ56taI3Ju1mTTumDYB5GVSIhj/zK8At2fTpg6/S50NOtZGxv270OTiazxD8AxijOzUtzYdxw
VjemdAorXh7RfSR8r9FYDs6BsJIBuc5NXFqaRZxtLtdS2BusZR3azQ/Re5HFL2kRbfw7F2bO28Na
XkawcERDoJboYLv0HLE1anjMGVc1bMezRaQAZ4yrITUaSrCAulBh/fa4Zm+bXRoj80WBmtKxyrP6
0mpgwb2mqal8Mg16Oq2dXz8aSOe6ThP8EMSVCV0aIy5K7X1SBIEjZ3YylWIQjaGZyaeEDsyu2wSV
rdJUWZjbhJu0+CS0kR0jo3V7jNd7f+r3n1iLSIwqXOGXY8xrXx/GMJZPhfgJnGkTVdt0ePGabiWe
XJhL7EzDIyKiajw73Ao3VoJCL+VTn1eOmf3w0SQMgxz0HQe+pd0hu3J7YFeSZmRALizOVi9O+3bU
jIrVyyI7ipH+yOy0/QawRlCcoi/2rbBRKwt9UMMm02cLvkWvyCbjx7r/VWnFvWvt68TuCnSbcLMq
MPapp+9j2XA0hSYXf3f7ixc9AJQnx8VELInXXa5FFiZyozeFfMqFXeiSPQjLTboDkC4VMJsWtmvQ
5r/G5buQu4IFhlCVHAlHJdCoS6v+IOWgWlr8ztd+o1Pm9FawFZVNzhtZ/M3jFQ2B0m4MKOoT63B7
yNPvnh2TXAl4O+UxGhzm/aiSVnZjUzYyQbmpQSFUZbvRjaOViV24d5B8I0CFAw2+G2t273RlMZqJ
7+IJYfrs9uOpGBUnC5qNoKdQI4gsp0I2vFo5jJdmdmKgJiUHBJLlnK2n7pddKZApP2XtL6hJOywM
Alr3tkJUbNpBait/KkHe3J7TRbMT39T7NgMxJM8WtC3kvCoF6g/0aA/lrhKGTa8nttkfdelbHuWv
urCTgwfoJlci1aXl/Gh5dttmtFBERuRpp6wvSvr/OyKXGhWy2wNcWk6uAZhCUHlDG3c2rUocKGno
+topdKnARzTu13+H4iggjuC17bZ7KkJjf9vk0tYE7jKxB1rEaKB6LudUHDWqxGzZk1fZ4rYenmV4
Z4tw32WvYmzsujGypZUY4noyeTwSzE3p+IlvdjaZAywIAlou4ymWQ2XbNIF+rASjPN4e2ZIVsCiE
RhPZ49UOHHx1VDI/H0/ySHw/BEjDQRr/rwJTxCNco6RMKC7Q3zGP/EoX+YeoKMaTLozJzgwg6zJ7
JVg5Ta7vsksrM8fPEksH7MI7qUUv/MFAH22L5CvRvWwKR8tVu5W5W7DHvUnKCZQIvZJzwGxvjXLs
RpF0ckNF/55p1rCTWpPwQHP90gZVFK5s7SkEuDwuiWPfmU3/O6KdHWSTBGjJs4ygC5gMTRZu7dNw
CY+jkBV1u7LNpm10aQzGfhPJaVqq2WbzcpCf9iBF0a48lYloGwOv9p53efhZ8/6M5r0Srmyx68m8
NDfb1X0hdIkFNhyIY+ho8eCw4ZxKey3/HZBxaWg6Xj68AGUqT2rtiQbwtexXnMcPfhCOdiPbsuHb
gnEvCNpEHd2cVfetQ4Tt9n6boo6rWZ3qIVBZ8NSaE/kYZq5bEXHuKaF//vfgHfW3PP4TQRp52871
viazNjV/0X5NL9bcN+Mq8AsBLdfTWHo/E/pjuOjcZOWGu/ZHjNDqCRaC1zsZ6MuplFAU7c0sMU9W
nAQOwF7GRK2Z1qC6+7+M54OpWTSnJ6mp5xBRUT42U9tQ83Qb9HBR/x9m7YOVmRN23hi22cCATDfZ
1fWI7O0aTdySA3ycs5n7QfNfpa3HwiTGJhXy1ElAAjTGi6nH8DKFr7cHtLSrPliblwMnOqBMd5k2
SYurndW4zcYb6+fB8h6ichhX/GGhMIBDULOGp4K04BXdrDpWZdAqhXkahnQjw4/o1tWnypK2Ymhu
xvbOqps9GqhHVW4c8S4aYjtopL2UNd+t0P2Wf45a448VubYy7hWJxw+lQj+Szomi24O7MaA8wwv2
A804mWq3UUtI+vn2hF0vz+THMukoAgtuxNkdMpYBfPOg6eCw7Eews9zt8qbuN6p7TFVz7YxdSO2Z
BnciNUriUh7sM7dW+zi3NJo+CL6/htaBDvQkQ55LsP0SctygGRy3r/8qwqOfyHaTCP9MCEFX8UQO
TFBDqEFB53IHV8IEORdy5dTCNruhRq7YaiiuYcMWwic6LkxsETtM7PmzWMYrBIEevUA/FUpupxWi
x1vefMYXdGjLl+6c+uXKMXvt99TBYJMzYTGBTv29/ezDIW9ldHx5bglEqkUaQjCLr3lC0kmM3oTC
alfC3msqJWD5PC1gnaDyzizOjg21iSDUCnQwh5G8LdKRyr6c7gF+8b615J+AJ0Mkz01Iltr4mLjs
i7qO9hq1MDc4KnKuQJQSl3eq1A53Q6n9vO3SC4AkugYQwyHyAj1LPHm5yGYj0VTn+sbJM6X7TtAf
ytp9hkHBzqwvMs8gNNk3etUc3CrewVOcqA+acldJ5lZqz/Iaevw9br28AaevmRqFQcBPKKHLr+mE
vrNcF5iJ/KUnsDChQnizIE93aDXVmp/BL6lzrEejOdyehauNDXUisCzmm9sVipjZudvokVzBJWad
xjbdDv43pO0dIXs0xhfor2+bunb3S1vzU7cAxkk5BlsK5Hpf3L/luc821caX94Vpr7UYTc51MZ+T
Mdq2KPeDPAH1cTmfNFGoSRrWGFP0bZU9o4JhC4iux9RWsm9rCfSrjTWzNrvyFan1ck5v65Tqf+uh
sunwhBHhbVIBvj2JV7EFhhA4paV36tvHby+HJZX6IMSW755ifbALrmHZ/241ayxoS8OZsl5YYOYw
c2lF77wQ7YnAPRnyJrI2QPET/97MV4KXRYcAHQuq6p0Dew75LxleFxuYGUEbPI2HurS9xAkpabWx
4z3/+8yR0QNgBUIcVMXM08WwUcNcCF2eJSX0Ohsp/akkK2fKNPszp6NJnfGAsZ5aumbvYZn+D13M
PeGk6Um16bRMsJVOTo63R/LOUXBlZgKHyJAlgeOZLU8dxmrU+LFwcl/LR+lFlSh6Oc2f0bOHYXen
f9baLQ3B8Nqv2J0+f2YXhC9Zv3c0MwQjM7cwtFJIFVE4ieVDSIV/0DS7ir4jf93Wqa26GzkHgCet
uPz1EcUb0uSg5oFNI8WcnR1dOyHQcsU70+Vut+Nvq67stvlpSN+QKluxdX1qUH8h58uBweTiK5cj
LMI2jIR09M9d+qcPpBez+SRGzQY0HnSO6qZb00Z+B35eTim2yIbx/wYITwfgpcGm9KtyRLTrrHI+
JdWPxonEM5prNGFBrDI+1NqvDlLKpvlMtxSitHSPCPU9XGP7YCoTfUN2ycihMbfYMCVVlDWCnoXJ
B/ZIgmeKxnjvzlxtHEbdtYIuOJvuQ5R7JMi0nVD9yd1vCJaunAdXjLNEXGR48Ss6+9k+8/a3VqPE
7CLjcU7b5zB9c7vXcXgYIIx29WrbSXj070KwA94fNKSnv9LyLEPHqX5tcwWqqVG0FURo6qm/wltD
ZF/vbKJB/H6i4uXGUGeOIdZ0XA2JEp6lALh0lZI5j3vXWtlhV5oJzAAujswNlQ4g5vNc9zi4JHoh
QTlrMpu5rjexGB2nV2QOOZ8nPNZZcWxycWN8dfvMJpMi+yBQwNkmHqW7+Cv90I7A+2LIt0O4q9/B
3D18StomCdb25XRgzlwX5Pgk3QEzApxTs/gJ1KZr+IMYnRvfqdJnNSt3xaTnoP9s5O7gJsg9rRx8
C84I/paHKIUn6rHz3gY/laV4NMzoXFp3fvkiNY+Bd1dXD4DyV86B6xcIdZ/pD2BFRGwJJC73JWzi
BSTPbnr2s3YHbNoOosEuGWkna3bulWeSCLihu4mGL5Kbfir69p8Hy9xCfkAJCtQ2XSSXX9AEkZF3
bqGdBMFyggGwRQWdGVUPOd6bK4iV64mFtneqd9FHNb0LZkvp6UNUymbAvZVq9S5IBMAmvSY/uJlE
J5daqWe1WRUIWTYK6yYRAEiKK2nq2B+TwIyEU5BLyIGofmc6qeVJ2zEG+S8OVeXUtDN9uX2JXZ/w
gODItQKtYDtf7TAp01spl3uBDJBZjk6aB5ru8Hw3S074rHLtanAtqqeBWIlb8F7JmgrvgmtBZkrP
E0lEUMAICl0uLPmpRJW6kS9wPT+z+xgGGIC//kNKacBpUzZqGyfpRoDO106TCN5YvTwQysp7rYYN
7fZ8XAeUJgBMpBPAK1KGnD/SOj9IU8MU47Mv9tI2FeTewSaQgLxZix8WTJE0pT0W0AE573nPV9qR
4S59KzpXvaJsoglb2pe0uhX9sEYQeM3Vw5hgtQJojR4Ah+rkfB9eupkAyDRowuScox9Z01NmFhUM
sqXT3uvEKpwbcv/KPn7gEGmHTVoahzpO9nm1M7TMLst+NyTFz4quYXllr12/9CZNHGILWO8Ifa9m
XFLa2PfrJDmLroUYNle9tG+HZOPm9MF8l8rGMbSdgnJhva+N+zgR/nnFYb0zp3ZUFKA4X2abndNV
reXMSM6ueKemKnsu3iRrpaGrzU2DCWSpcNiYk8r5e+j/Yf49tWEPIH5FXKPe+arsNNWTBS1No52p
QO9u+/D1Q2JmbTYkTRWaxhu87Dya7dEsOlt0j3m/eQ3hO4XARjvJylqkeB2ETzYhhJoeSCyiMbNJ
OFa1Vl9m5wq2GtuX2mwbyukTfaY/SnWodlxWwX3YBjDMN8mwUYYqvIMAAkZm0co2uRsKP/xUWKtb
L807WXRYuOC/g7Zkdm95rTLUQztkZypneFFg0CRetwY9D+F3v4uL7aiuU2LKbKaLSICp4DkCiSoJ
M4L0mdHSDPWqq/TsnHYINGmVKh89lV7xoks8UlmVdzA9j9tLEISNHiXuPSr2b5lkFMeuqM2/K84w
haRXX0MaZQJtQek6f7yKZtfR8ChnZ+3ZOCj3YU5ayW7t/q8Cl7sdHLPapvdyDUh7XV+eJoHB66Tz
KE2+Z8M+eHwuQhRvFGp27sfsUEi67T2VQ76p2sq2kGKM9LvGQsxsg2Dd7QEvLvn0PoIvRkRxa3af
WMEAscno5WexqV+rZgi3bgELhqyN6j5MRQNi1DH9edvm1VHOYGFfZIeTCDWv+mc1AcycMI7ZOSAz
TBNWiMRo3ghOSQfY9rapq8h7MkWBGRgesR+PkMuTXB+HilhLys+G+12RX3Xr9fbvvwoIZr9/to8l
wdf0NFTzs2xs3C9hjY6FXRZOGu9xlNumpn0w80y646YGIF6ZlNtmKxWjlh66sZGfo7/5MX+MItvc
FI3TvPjq/9PStH4fnLGT0AeLLSU/a9bZMI9Zu6kjp68+D8+CtpHqlfN3wQMvxjXtyA/WAnnUu3ga
lxo/a8FW0p78H17yspqAWFiqqfGPCIkbffr70k6BkFykmQNLhaw9nLvd34KISfSeoSJ1or7Y3F6u
Bc+7MDcN+8OwTEsYCAIxN6IoG740a1CGJXcAtQeMBtoCgjDl8vdbgmmmAan/cyyXtlC96MNd5P51
i6NUODr60C1cLLdHdB17kNbgOc8Lk/QelOkzkzA1trUX4ey0Lo/5pwBJHniVHkg2/3ZfoBLJzGMI
A8Faw8/STKKeBOMmqT74MGdmZZKWNBziIGZ67wveVkXM7vbI1ixM//5hrSpfhDDOxAIdhcI2iTw4
xwaS+LetLDngfxMBgdogepudFURLwFoUrMA1Kb3E6lGp6BE8hMO+aVb21OTL87OCUrgOYTvxEymp
ywHpYTxYUZAVZ0/f+VDOx09yktq9sQJyXpq3j2ZmK9PCepdV1WQGR6jTO18+3J6yJQO0XtFZAocS
OtbTlH5YmL7Wh5wHT3E2zcqRkk/peqw/TcVsqthBoDFMXpGgjWbHQozYqkaeqjwbzR1SKPRa6cdu
ExHiK8ZODB4l+dAOTr/tD1b1GvjqVrbDyO6cstlo0o6ySrLWdLWweBdfND850rBIqt6gwCHUBzES
J1+0U/9vK/5zPYA8GbQLDB9uCfo6Z37vCRmBnmRU534Xmq9x95Cv1QwXDvcLC7OrJEyaGhkTLCjd
4IjtX928D4hnpdBDuubptrNMv2u2kjSn8iynRAk34lxyqhf1uMiTvD43CKw45Bp93g1hfIhDMBT/
bgqnpIsTsiHKobOwotNbIke/qs9jJzmq/EkKSTwM+9tGFvwAKoopEqfqzyaeOT92B3M06vqcQI4d
JbDhRNEPIxvuii5fiQKv0wpTxtSaZIzIVpFHnZ1NYVdxxKJCcUao616q9oOB86vPivFs0HqYqOEu
ggbcFdRDJeh7P17jcr4eK/wCZOdpAgTUCcfl5UZXoaZGTKSoznwIeNw/sfziCpsewfrbc3rtI7yb
Qea+U7Li8jN/RIUjCFF8rs6SgBRFmkHILe+FbC0DeH3Ug8xjQGT/JqX1OdlvjVKDnLZjfU7V0O6k
lyw86qMzKOhDDCktncfbo1owRwaMtlHw9PyZ12H7WlHqLlJqAmr9i9DsAOm1lSM2L6UzFuJaKfZ6
T8PL9x9rV5XYHrivH0r1ufjrPUHqb/i71zaO16KNackvt/OlmZlLShBQoxky1Gc9/TWEdMUa92Xx
JiF26W6CgFDDVe06/H17Jhf8UEFmg1wWf7EnprF/uHC6rOotIVHrs7qHSehz87AGHroO2xjVBwOz
TQ1jp9VEIQYgDXN0R7L1jbLPNsHu9jgW/PzCzPQZH8bhRnGZlKginwNEctX2fspFufnKZlpwhAmD
zUsZQha6wGdjkeIkz4fMrc9xDn0GZDMdCVA3Bd3/5Br5yum+sDKTyAqak2BQSP/MjNUteV4z6Jrz
EKa/R/iWQkBx5ShttG7tTbwQ6EKG9g6rBUE0ZScuZ68eRL1TPbk5+0fvlB/bX+IdGtP7+i56qP+6
39qVeVzIQF3am51KYuIKfShKzbne1Ucijxf1mG/pVzvCb/vPfnExsmmWP/iF1IlhXisiltRXyyt+
jlb0vff+HY9C9gicFzlyElzkamdmGk2PM8KY5tyFn9zwrCnec6ltBeFOL//qHdQ9HiVHSzqEYwKp
fPY59Q63x/ne2TM7PUjdThTQ3J/osc2+YBRdOLCbrDlbZgwRsN2Jiu1793K2c7XHcdyMceqUhj34
kGA/1uTgcuthDZc6ueStb5gdJrKcucPYtw23AKna+qFR4gezrg5VWdAdM76N4pq+zMK2h4lBJ5kG
KoeLYHZmZo1cdaC1m7M8HPzhT5r7dp7tVqZ24WC+MDJ7XLQp/Plm1DfnuLtvDRCWktNrkMGIn5V+
H3vHUv8aPN+2Oa3W1UwCusWnAIRdBemZHCZ6Ag8tbhs4CuqciPulX11trbyyaAdyYXgkyUYC9b3c
HqNu+UmsK805CK0fHRKKpi/8TMKvg7rGILV4xiCa8b+mZmdMMxpxB2q6Oec7woJ6U5t2Xu6ybNd0
th9vaA8q603/tiZ9shDpsTV1ZWrZAaiKostsiG0ojWLOEK0wewiiT3WTbgsIOyjlbMDTbLuRcjjf
ILUuZGv9q5hW59uLOY3sajE/fMHMf4SqL/UA8dRz3JaPoVy/av7aOi7ugw8mZuvYhKbVpUCqzmgt
bCvJt632QdVXxvEegN8ayGwJk6YYYITEinIIvlcw3P/+6Ut2sJUhmi/sBCDSfXuISR+TRf1GSb46
5H+yn2nv6PRPoHFJDbh3wj+rOJS1CZ5dJ4rrB5nX4FqDnG5aaWt0a/O77L3QZtLiBqAX3YZLL5Lg
BzQQhUO4XbbViBbz3t+Ux19yv2taO/wRHeXPt51mcWd+MDj9+4eLK1BgOwr0aUx38bHfiU6nrLzp
rqt+06X1wcTsuG66QEQT2ZquDPUlLj4FHpQvDoKDeX1H6v6oxfpdGjgqfVH0Sp0iU3vwdM/W+uoo
5tT11dZWhcHWEH40u5VMy0LYePFts+gnLojnOpPhF9u8LkhPPOlPUvRK/6Td649DKa+8KBaPCdC+
pFwMACuSOPNtv4qaShG89tzUn8UBYIwVfHKDCaElfxr7zymJ+5EcYCJW+1ITD72fr5F+LK048QOw
Vvo6CFpmT0Id7rdBl8fuLHSlrXj7Su5spfylrimzLJ0Vk1Qr8jA0HGlzHGFaQQEUWVJHlEKahdT6
z7EYVsKupUgAMUeYX2BKmnj8Lr1XQUellI2wPxdjsQ3FB0Pe9vVj37ubvN+uCSkv+QptwbSd8kij
pDY7XxOrEVxZT/qzELVO54d7jf5cTvSiTu/b0LALWOLFYXN7fy69BT4anZ24pUAZPk6intfaHz/a
GQaYqm96duThdtvQe51jduoSVCJSNqEJgX7OPLNrYdTPdCwZmeeUQeWkZnloxPqF9vmNG/1U07e0
tougOge0vqLKvdeltzz4kQntdz0w9yMkbnqZbnspdnLF3RUI7DbPdYGwjpisRfYLTgxGnGQASBzD
uHpJSJrvo+nDWiTiock2+jckIr1+aw2xk8Q/623yK6AH/g+cdb37yy/sdiWxM03GfLI+2p+d03Bg
9xWgM3whlI+FITybfbYWak/Oe2UDvhGR45MC1TyDapSBFGtF0Z9HLgEUSr+byknX6k9JdvZH067o
98qav8Dlt8aorU3w5Mxz45DCTwVr4Npk4y53Vtxojaq43XCOG6tzZHM4iCio0kmuuC9C0P4UFcir
vFrYB4VcbH0RPezGCDf9KHUr87CwxzVInYCLk3Unzz+7oVqBV0+dhHyJKr4V2R/Rah5RJnY6gc63
76K11iCxcG6BdqRKT22EtM/89Q0BsqZ2dTtQeswdyesPar5tjc7p/4uz71qSVAe2/SJF4M0rlG9T
xXT3uBdiLE6AJECYrz9LfePe3UVxi5gTe552R1Qil0plrlwrpcGUghg1OQHaN7IfpfVFcP8sfnRJ
fKL5GnPZbSsEhgy4N+QNVFXyRnPEqxqPJs00ntvqnIMLrksDw3xw5d5zt2O7k66/Z+CgAgP5UfX0
atlOAzet/qeyk5XdvnRroXkUuBHU0KFcpc1cn/QMN+m0cTw39UPHEFuxjS+DCcDLZ0Nu3afJ++om
a4w7S1sQdRtUDxDPAzIwO2MxmUaQQpbTmUGWdYBycNpBKwdKTxNKBQBXekgwGkGRTAGDGHzs+msJ
uYUVQAOG4mmDSCtWYJ7Hd7J6EK5tTmeefwGv6WPzA1P0wHOfh7wHU1TMQqKFbAzQLiPIIelAE5X8
llX1Oy1+3nfPtw4HrIPIH4P1FOuAltnr8+iZIxTODW06dwPgtA6fjmAWWasI3nrVayOzSE0vKjuF
/MN0pu2pBnMTQ4Vru0qGvWQFWHUQR4BrBpf27EpLZW+bohXa2c6TsHaNAAQ3f6l8/fcJQ6sz1g0Y
YdzXyq18CGy9HPqhNuHa2RnHh95ws8Asvei+jYUEE9recWvivYm+LX9+LogAhBI9kdo57U7xcIDI
Wkae2vyZxg0quebG9JMwtdbagpf2AvT0UKEGkE7lw6+HZrAcQj0xrEIGcwzASVlsXQDFV+L2pWUC
SSzILtAtpvgar62khWtTeCbtXOP3RRHvAd97gaD3D5Zm2/vzuDigD6ZmA5r8imottbWzbk1bOT5B
zmBlMGsW1N8/7gboH5ucW7CgjYAW8jrwTboS299eHMihvAPlUbnCnpsF1mmeGa6wS01hYgqI+Wn8
qdanlYEsIJqUlf/TxoxuyHlUkNWy7JiL01NJUNX5eBN1gXkyNtWpfaq+sxVzt/OGlJSFlAY4qYD4
meN83LSROgZlnBPoMrRiT6FKfH/tb2cNP404AxlNoC0AQ71eGb8hpMkbap61CVg9KrY9OvxK4LPu
m7ndzYik8OBSBW/cYPMCxCCQoq3byTqPDAw72rFFd9Nkn7JiDU+7YAi+AP1Gij8Cz5KZD3VJaci+
0K1z1fJd7mQXFnt/zQa9JG355f6YFhYHjzgIwoEiFo0q82op3m9VCdkU94ybMki17wyO9L6Fhd0G
ABsw0SgfovYLMYHr1WlHy66mtvbOLnB65WPLx6iJdXjt3g+avKvQBEJ+2FkPxMXw5EM/aOUDbmcT
6BR4ILS7KF80r8BlaIMcJivzz2nz1HUa1D2eHIEUXraC/12xM6+9DaNMmlSm/pmkeRhneSCB9TX8
o6Q/78/obTSrBgTtT8wmyunz6HIYNUOMsvDPzH8ajRMSBUEMwt2u+qEn+hEN6Z/u27vt91XbQz3A
0aSBHjF3toK1Y1cFCHbI2U5b8N0ah0Y/aXV/EZ6GJm0ZgggHfGHoGX/yp2iiadCQ36w3EciAPQYQ
2uzfw7rrD1JL8cEV+15ruFTzyNmIOA3IV7sNjnEbJq/VST6JJ7K7PwELEw40Fxh4UIWHJMZ8wk3w
i6vieHpxa7KZyI+iMw+C8G0WQ1ilBwRvFcp9s5dgCB2NCAkQOkJ/VeURPgzQs/skNhKuxD5e/BEC
KiRBylm65G8P5fT7o1u2pXwankbYUMa1rVZ0oky93nnuPHs8ZU3z5jVQCxRcuLvcNunKZCrndfUq
VJQuaBIAVh5xMV4D1+YEgyZuK2yw4csN6yAp4OylkC+WE392ZLFm7SbhonqFVU8ISpOAs2ozV5ow
ZrUNWGqeO/er436RPHmwRdC6HNToSF1ZXmh1axN6O0LYRGyFE4r6GtbxeoRUxDXSMaC8EHICDy5v
L4gt90LGSDzT0Q5tH01m99fw9oiqceJQqAYz1JbmfrwvKp11Res9cwEKaNg81K7T7OtE0w/AdjyY
XZw/pgVp90VdfauRcghBQ8cCO52cl9rnkIVsLkAjxefYmeiGy1V6sJtL2kKpD3eZWnfwGs4hM25P
/AzsO95zTlp0A4OSLOlK0BSULytTYd5sMBgCCzkiW7gr0ElcT39JdAkR1ARM/E8Y7+ep3YOvWkJR
t31DS0yQvZh/xyNyila7lvG4uUwxRMW7hgcuOoXByHBtuRG+lcqOgYQ/p/1OF2hcRNeftxIj3jYo
wAye0ggP8W7AdM7CHdtPWCyo5T+7mnC+j0mHu0ZPLf+ra0zNT96WcNJjn/hfJzBU8KCLsyIJCHwN
2w1jD2aSLktdekinWu5L4fVrOh5L0wABHch5QysE6UD194/OK2m0slPSTmJKpkdoX9VBaoz9fmWd
F8w4uAHRlwDQMAods2lwavBQNEaMJnO3ZQ8Tgn8/0EUBXA20ZANncup94Y7e1ip6+1k3AZWuHJaE
bV92W+Ll7pZ1BoXYcrHG/XjjcwDsVETYKruo+NpmHq7hAyu0vCjPpWHQyMpSfZ/EtI3iRG/CNEOv
IzqDwOHp8RF9WWDGuD8xNwft3TzUTpXOJODH8+lPwVHdsRRtSG7pbyqpZdtiijMkNfk/wyEdeBsP
kaON4q8BaZjrlR55RkEF5qUXiMP0v2mJAF9mujiMDdXQPpN2P+4P7faxDINqclXbgHq2zl7khVPZ
Hc2S7OI0v6zhtYfGMgg2d9kbMyDYlvJdTEJirfGQ3dyQkDyGy8ImQzcGPOxspyUphNx44WWXyrTE
weBGshNTa20Lp2FBNlZrKhQ38cbM3uxG7qEox/BsxyjdB95/gi5pgSYQGznasISo2v05fX/qX13I
sIaoBqBn9HaA3WDutdo2pQ0y0Zc+hDjcwd/SjdyAwHfjbegGPKEgMSfhrkdR9Jvxq7x0emhXYb8G
i1ZWZl+hqDE1hLPoyoUI/PVWIjrEJzs0SF9KG0m5CvK8uQRNimX/BJfqzyJNvJU4ZGFREdK5qrNH
NRLOj4nRWRbhHaUXM3vUJ0h2T5e3sVkjHFrasVdmZs5A540FpaGSQjgh2aMrzK2SBz3J9nWxrZM4
pKh+d6Z3YLq38uy+8UII5z6ObxaFQBmMDm5BiosGcXl7eMjpmQ9g0rugBhWAlN/J2fb+Tlpawo8W
ZxupJ0Vr4XDSixifiS82EBNNngjbCWjN37e0sHbIaENJHil9F4/X2aS6BCqQRmaUF0sgoS6zfZl9
Nsv+eTKazX1LC+uHSwbUoopICDHWnKTCE7nfTkZRX8baBXeZHWIesyGExFde5lA4Cit0E9k5muJW
DKsNf30ggGIGTgs1CzS7wf1cH4he1JnRuxMoe5r2Ox/CcQoapO39nZFu2/KoUx4Iba9n9OCssund
zu+17dlK+rQFG5imw/bwkoImkFaHskvC8cvKGG/gSuj4wQNWbVQbFcM5z3WV162XF7y+EP3S2CCp
bZL9ED/m/gMyxsiJginhYpNf962+P8RvZ/Y/q+rkfIhPxjEb3Kqu64uEgyvexIv9s4jys3ywNmCp
Des9UNWP9U57QOvueXxkz/mW7qeL9sn4NO7bnX1cO6q3/v5qGt734IcPKlXqoO2a+qK3ZEPAy2MP
VliKo65BaGUSIVRGv92fg1vncG1xdqOJdMgTbcLEyyZKNLj56alqdjzbZP0z9AnRarG/b/AmKEGU
BiwKDpFK2IMG5HrO25JVEhFLfQE3UCh1skk841BWK0o9S1ZweeA/3GnIBKqnwYeJ9Bvu+bye2MWM
A0RZ5Psqfuc2m6XCTexXiEQinQUI47WJOBkqPNdTfiEx2JNQhJCbHoKqgWk25rbl+H/NUGibeoD0
KjWH8gv6fcqwSVx2vD+jC2cUFU2QWKDX+/1Rdf0h1RhniFpsdsmsHu81pXZ6Qi8JKOLXCCsWZhXZ
AdSPQZyNOrk3W7uaoVCLtBy71N0YVNpwEcCh5WgcuT8gNXOzY4m3E5DCuI+R8pj3iPhWWdiTLPnF
q6jc8VQDUXU3rWmIL+x8NJyiKAveOuQE51aadOKFyEZ+Qdl6Z8f9CVQVUf5AsvGbTrwfI532PFk5
bbe1TwQZH42qj/qwL9M+Gbvaa/hlJPWxyD9zgayYOJVEBpUYAtfuAAQ/DiysCHlLRHa5P7NLC4gm
W2xZ1BSAcZ8dC2m4Q1pKnV/i1t51QxtK2W1bUq/clYtmVI4FqXEUreY3Vjwhp+Uzi19SgoIuB86O
tN5uZM7v+8NZcJdALv9nZ3Y7eWlm98A78IvtHg0u0Az/qlegbH+s6Rl9+SvwLvVr823pKao51ZyK
frfZ2iVdVxapLcRlaKo2surc+dzVhR+iagg5qtpg21zP10jultwMQBN4cKhOwVv6KJci1cqtUlzs
PD1oLQ43D2z9F3KrhfkJ7Fx4X3VTtSd0jbtyYXLB942yKgBKqHzas8nVAVHwGFiRLpNdQ0fRe5Xc
qzdDVUQ2Glqz1nNDn6ASen9Jb8++Kg4YMIp3CHIoamt9OCAFQAglJU1zGV0BxIRO08+N4+TRfSsL
wZySSUVAZyM7gVTuzJNVvNRIVloYXDkWhyYdnZPN/WxjEjsBFY/WfKp5P3zOSYf+bacjuwLv38PK
R6i79XpD4SOQH4JwHTQAUBm7HqtTeG1Bdb+5mIIbAbTPkXMT/g8ddMLHaQSy0ZWKPyS2y7CmXb2l
ifCRjc3/uYFTpZCQncRrGrUZQLauv6NuQFWPpElz6ZCJ2AI80h6mvOQrF//Syn60Mos0pCdQtMqQ
XAQFbb/FmwWka2PTbu9P6u0hVWPBxas0z0DUMLMSo5u7yUrMqd7xB7ONc1A5Ob9yI90nSWKHqdOt
QHxufR0MghADJoHYxnm5njyDZ6VJfBi0tRHa5qn+y9DjGi3rwl3xqrf3PB7EDt4ABoBLCo1wbQkZ
ThctjKK9NOK3HD6bENos30S84lMXJvDKinqNfDiAFTK/g8nr9oLUHRRKwFAYpJAqBsshiHgrq0Bb
SOWuEdbM9wbCERSFUVrCfQxG+XkGbxTo+PM7W1yAm+lDxrhAgjy1Vh7CN750bmY2NqNl1TRwD4B2
rwEXFMiQoIvd/4khImo0kZv+GcfmiE6X+h/3yNzu7NqdejZQpIrFxXc+9/m+Hd+G/PP9fa98xUdf
8m5CzSEiUZQa5g4tsVAZpk3SXNziu9FAfB5wUmixb9HOAi5vdNdYdgDd5hVv/a4oPTcLzwGwiuI4
QMr7erfwqRSMxSPctbXLz9mb8c15zZ7kKX6s/rphcqqRMYIqfdgcaXLKhxWXMt+rBhoz4LZQIUey
SJV1rq2PUBuM4xhllYwG9q+qT4+552y4bm8cy18JnW6Q53NjM2/NaGqkZaK3F58iibTTwBQAKb9q
RNuZhNhWMJFiPA0DvNPBqgbX2RKjatKw7QQ4Qm3XjrN9rPtSda8zgx5i3rheSIsM3XFOBsHuDZON
Nh0MhwLnYzKnoSGf5PT3/j6ZOxGMAgBQrBRQjaiKzFmz8K5MnJZO8mKOMt8TlH/2xZg+oAkpP8Sj
qNbuuIUlUgcbVy2SeUAwzI5cxureLCntL+gMNJ6ysiVvzVi6Ryfr021MZAP3wiYkFrVGhmbByIYx
Ezy+Ti5DPO+MsJ6MQ84Yco2EGMccxhB6lasdN/MEBOZFETI66LJHlAVXfr2VEjJaA6iL+0vexX7g
GPWD7YvmG5108UjN3AwGpAm33KmzI5p29JOAQMkKMPL2CCv0lyqvA/6FW3bm36u+MlldG/0l663+
hLTPMwGVwldLsHabkaE+d1n85ibms87kGh/7eyny+iCrEhI8P7LpeNXOwe/UGCnq6OZwyRODnwWN
h51tmCPKR+kUIkbRdoWJlsBOJ/LRnyC265QyPQDmzbZlwvofOc2r56I1jTDvCeg5qd0jgQHFN3No
3KDoId9IUw4/y4R7gkgeB2uTLJ5Bf9iHrW/FAR5EIJmtYzt0tPGTk03+TmoyORDpvIiayxANn1uC
+DDoyxYqVFVVrzw7F64HVGNB3wvqZhXjzwF4VVIImmrZcEn9n11tbJIRYqzpZ8hoHbzCuAwx0FjG
DoHgC77w/rFcOCZXpmc3BIrE0KMZoapbGfazXcQvwtG/Dn7x3MhTQZByv2/uJv5V2x2ld9X3joo4
uOmvt3vDwH03aHS46HkOVTJrk4PUFwjZkBpmUJM2NNv6SBhgK4m1W7F9e9lf257tc6uSnSvcarhI
d4S6GEdjzmRsJN135EcZu6Hhx5uxAn+H1RT7Ptu5mhcCMm3SNejj0qS/v27ARovOknno5ufaJPkg
sN55F6ALVUMcINHTNzZ/gbhYCT6WRo0rCh+LDACK0rMZd0e/MRs54YDlBLXH2NYPtvDFv+8j0Dyq
HI2J9xN6Za7X1TPT0vdyb7g4pR3JFMq7FhoEf1s+qF/eVtZxYfpQhLMA6oS/gu9Uf/8QKdZu0qKI
5IyXrOWHLLUD4X3m49FCY87Yk0D3p5Pd+OcKGoIp6s4Y6+inQe0eGvdXBeB3Jej+/ifNY3H4bjxU
kXRAEQuJufkcj4OIbcaz6ZLEFl6n3dCANRfw42zERXzf1O1yKrwk+ikweFze89exDzlPs5rK6QId
1z7IEPxv49qsNvetLAQduIrgjsB9A6A8kgCzOZZ2RZJM6Jcike2W0qw9Ms2qA+ZZ/b4fiRGNKNyD
FDpJdgk33Q164t0N2HW9jS0nuddp7D4Wfl3tkrTkT21N9b2r9W6Yig7qkanemZEPIt+VgHchLkSi
BK7FRqoXXRZzbg3J6OhJLzcvY1JukLGwtumm8/9aXeCwnQ36tTHMA2gMggYj24Bgsfo6qXMnAraW
TFxwddefolbywzZFXdwldolPcU5OWO3SzUX8gLrsjq+FOiqUub5CofWBOBqgDKV5P6dHMf2+6HWz
Mi+4/oJyy0/6Jt/9Mk/xQxUWL/c3xsJOhy28+OBKQXU7b2eYulpLHB22WsT3FfsMQVXhr8GXbmPF
d/ESBanF9gM46HrmQJEq0yYvzYso3sDft8vHZkt7CEqma1On3NLN1CGcs6EdrooCM0uZaXKvdWrz
Qr855OBu+X7M95XYIadGTlMd9gdbD8o1sumFM4w8qIGGJGDCVDr0enx5n2GTZpN9EbZzGvlohbZd
+Nt/Xin4YaX+qVA63pzx3DT6zBoK4V1aXYqNW7Q0GIV4nNpsTVR+YU9g370r2oDyCJHs9XAsQ1Jj
SAzvktsk29hu1m6szio3fg1am/uDWpg5dJxqAOyD6g3tZLPLTDObtkxz17sQbjmQMjE8qHUOa8po
iwNSvhwUlEDQza24pDFbNhDvUjamOEpEoRlukS7/0kLSJLo/ohtbiHuVNgvwBkijoLxxPXkuSRhl
GfUvjaHVUREntbkjBjTRA4HmvFUq0VtzAMugpmuCvlhtilkMlKH9zWOuSxDr08CHXI4ff3fNHtK+
+74rA7OYLiPfWejTdgQPEhHv8b+2kqAsmayglW/WEvsf5w73JTqCgCKeraXe+3bWSJpEYw3aCwhZ
/S2mZE1kYMEIWMdBSowXIPoN5mk5j0NVnfheGp23K75j7Zdnu14jvo5rH7+MiCNcu8ZuPKCCwXz4
bOW3PtwdbtvVJfoa02jMvsCTHG3rTL4W4M9uwClHp51pHe3ilaXPVTKGhnhKDO1hcELh+StB89KH
oNUA2wUvE6CPZ9tT08umyeGMo9bKD2lG0UQjWobWWLcKimyty37BGvJw+IeHIMrx86YqEuuEgpkh
j7icAhxMgArlRktB2769f+oWDUGqBVE4LhBg1K7nFz6XFZ2I88jzyMM09Qe/nH7mXhG6ySobgpqi
qzvGfBe7QV3BBIoCL91rW3ZJLQ9NtnmU5ellYN/Kaa/Jl47u5fDTRqCoOUGuQ/YJrRwTcmZAi6JE
EAiowud/HEIv90d+Q84Ab4MEDNYStziK4f5s6FXZ6WOjySIaEfztsyavzMD3exawPj35uV99Ggao
jBs+sta5XqP32C7SYy/t/gFTmYaJ3aw2Qt9cw7g2dOCVVXui4v5VXuvjdvcZRJEHq4jinr5C1vNc
eN121GRgvNbCDM16X6GsjOhReloKrvUpoGvPpNtwTbHoIUGloeaE0q8+i3ghSkDTFqpgUe084An7
nBcRL/apdazdY2NgGxLgXLQiuL8cC/4Yb0BkqNCfjFzme932w8jBxJV4yKoUEeLnIFNKAexvl67h
ohZ8FW5ohBuogyAYmI9NpokmbEAlo0z3hpBXGp6d0iOb+2O5gYBja7mKshzUtlB/BvT5ehlZ7lqx
7fU0io0SKt87YSN9n7bHyt6bpALZ0BhSCcaMegj0NtsI70HS30BbbgQAYRZ5KuNi5Zzf1L3fPwmc
d4jtVNbRmq2qk9rMjluAYGlKX/zYO8pa/LL7nV35vziT4RjHARkPo/kHgp1tMe7uT8nSxCOMVUTW
qiQ97zwjpK8cWadlVA3AAesDRJTsBBy8960seDPwUyh4GFQNkUScHek8t6peL9syKiFuZfLsOE6v
U5m/kPJ/NR5gT9DEDgAsMnfXKyxRu5Sp5WA6qxoy18c2GVY20dKBQA4SdBsopmEss2s106feNLKs
jAQ6B8Kmd37FQwfecVKt9ewtnXiAL9HjhsnDTTCPWwsK+FHHWRWNew1ELr2zK8bD4ERx9qkzLmR8
5dq/n3bQ4QHEguEBjTQnKwb4dSpLwOOjQho2xCYlCXxiHjXj7f6GuMno4pRDMhtXNmRIdGO+IZhf
J2Nt5VVkma8tmIRDDQlF/60FY6H4JAy+MqyFG+7K3CyojEXuTnSsqkiza7B7jKbcdKz9k40gxafS
FyfTS8i/73nYRBIENRho4Vozm45s9FifYDPX/0wd3dkWC+0pyv4ZCq2icyjj4VwhWICE1NypxXFJ
LNpUUZKFbe7v9HE7vKHdrEIWQcMj+P7KvXMjzaIFmMM/KNfgPe/N3oZx5eWQqynrKKdT8mhmVraN
20JejKYaNtrkNfs+0YZNm6CKKJhh7bgwjNAlDpRGkmLYWUheh7UNuTRBzGYH6SoTjfaWHw45c458
GDSlEpFujN6xgzzN6wetbPSDH/egvEug91U5bbcT8Fe7zB/GLWNjcRQ5yx8bntmBRPfAG9UnN4wx
KcB/9nDiSVp9KrhO96KEzrjsUGwkvN0kxEhPSG2zk4H09rmZBARZ3K7b358y5cLnM2ai6A7hFw3p
Al/54A9XqDBw2+CPdTRaZbk3Y73aIeYfQttFinkoqb6TwhVvPu3W9v1t4h57w9JQ0kKAjHhqHh2n
k282pYV3WwfaBksPpW7svenYZ9Fg7wuRb7imrju2Q7vz8f6oF3w+bhQ0t4D2Ek+5m7uWeJPH27yO
es9D+9RnmbHIVT555ZwtuZKPdmYXqGF3Rg119TqK+c4s3qqzZpHAjb96ijJc/mzXWMOXfMlHe7P9
36K/PQH4po5E9t2Tn3oQ1fungiLziN1zfwoXrhqkfgCmVKIJCrJ5vXFqt0iAJvKriBuZdZRehsqL
ByXlnrZ/7ltanEQwxiLHBCrtG/W5WJY1rUoMypKP9WCHHgrlTp6CXu8X0txfgBpr1jKhxtLokI5H
BxRiPtCkzxaO+BKBpyRwkOlGZ8ckSwNP/Mis197oApvm26Q8eHax8+qwjtNNj4A7D+wDXqVBQU5J
FyLKNrJN6z+OGj05ElpvNuAl3uv9qbnh4lT+FWkWhP9YC1QCZ468TT0/zX04PLZRzbohAKS1CBFo
J1vt2HxFfwuU31IRoNH35b7ppVX5aNm4Xn+3m7wstos6qlovZJOza1ixmVD7IV6/YzHfajz9jDa4
lRO1tMPRkqaYY1HEQL/rtVmPl3pq5qyOPLRFNLIM0+pv5v9y6Gvuf7o/wiXX+MHUPPzsWF0JYWBu
bWEKXA3gp9Np/+Q5AHqakyG2YMeARjgt15hkV8Y4T7sMqDlVpKnhk4fqZXK6YNQfGWebIftKi9/3
B7m4jCYcv3q1KfGv6/kszKqbHCnqKI2zgPFzjQ7w4qx5+dbws+eePmliLT2zZNLB2gHBB4AztCuv
TeKlZTCnK1g0gR8f1Gn8UNllGegmt0KaDuODL+0kQKWe7NNhGg5tmtY77kMFozcnsJM62e+p97tN
w6324OmSHqqYyYOBKz7W03Jzf4KWrgpQMKGMA5AC7knz+mulr8VIKOKWigdfogmvLI8eRV9wUpME
1IxiDeC85HnUcwscP2jARBvszJ43MTqRkkXD7jiE/9p5r/zFx1+fndqJ0sHMYvy66TU7vX8pym/U
PsYxiHjAN7nv6h/SSzbMQ6dKdH8e3xuy5pEGBE4gZwfkPaS0Z++sjlX+iEPEonZi27h4AFnTS2v6
oZV5W250L13xG3Q5znAaxCdOu8C/TPRhtGmIpzKi/f4h1fakgBpcfwIlOii3T0kelGSN8+bm1KOi
DDiWSvoDEXLTg6BNuVOnOWGR446g6+fhED958rHRtAOv81ck16uVm3TpmY0xIN2OOgqKKXN+gtQa
Gt/XBsyMTOQ+FQMe/RStSZAtm8JcGPSU4t4LBmPgh9a2x2cjH8t9Znb+BuVAY22PqB12s1BwBuiZ
Utn1OajG6rjeFYSxyGLJluuHhgdxcqzcU0XC6ZPpjlBAfC5+rWwPtfw3VtGWYaACCUITc7YzkSEb
28mrWKRl+g7A+hokFclvmrLAS+w/gg1lyAfve1HtimoIiJc89X0f9mzC7U++JqBls3hyYORvY0K+
aZU8ZslpoRkdmAu8dkHKNvs8BmUtRxs6FvWs/45I1Q9JA/oIyyvbo8FAhWIWHuBhklhb0tXNSibk
Pd6Yzw5WArUbEH8p7u9rr9B6XUW8ijMwk06gDOVDiZxj7iXdNx/vnceeO7HqZpmgTonzdJCSgyzN
l2ZzbPPcYMHoJuxBs5rkC6s6lPmxoeTjYFisV9Uz8IeXZvHt/oouxvfvIHQ4T7RrzHkUnFxLOLM0
7CNjPNX2cHR4HOQVwt4+2ZYvpvOQxuEkrBD0VStRwlJ2Ao8LsHIhAgTd/Jz6SwdrXl0MBubra/FA
Aw//mahdr6Uk/j9j/M/O7Ppsi6Fwcx92nPKvGz+lnlLy+ETZt0l4IfALW98JdK959tci/dtrAqdE
0bArahxM78ybctrwyi1xXDLAEcG546a/y9UuhjUjs7vIG6iP/DVuCyNKpjqQr038lPReIAXb5Pmh
pG/mN9d+LBBvAki2qRGEkpVoQQUD1xsfr0PAfICPQf/LzUJym8dWO/a4Di26M0v5KrU10q6FzYKX
IHQPkAMEBgCH+/pwgUhck4MoeaSPaVig74XWVoBWkmNWPqYJCP7cMeTa5zpeGdttnHdtV/39w9tb
S4se+ErYdZyHSZwGfW/5+9wNzTXg2NI6IiuoQKQmGlLnELmyNj1SJRWPGtvH2ynt4pDYJkc/bLKK
1r714xgUrnm4Q6R8IKd3PSgxkA4UuYJHFURcs9Z6YpCFd1U3X4LrirMDy8mDEYO+1q8uKx5HxWLz
zQLKTpAcgR9RoZiubfN4GvmA5rDIB1wWzAIINFwtdYA9zAMfPZkDH+tN44CoN28auq2GTITe2DfH
uhFgJ4aI98rVfhNM4C6D2q1joTwCVM08xRHD29ljr/HIrIwXoGM/ObLC/Lu/ans8VlZ1cIc1z6cu
ovkcqIwejILHF4fneg5sQ4Kroq95JJt866YQgXDYcewjpNENPm56hNYoxIQFGH2rEVKg8bQy5qXN
hhYylaZVPWvW7APMDv0iqD5hszkdIkvqgHPfQeQAYcC1sd7G5qCR+GBKfcqHA5S3ZT0VOjRRZD19
H4YcocLfpKd/E6afJleEwuwfM8cPNWsMhqJ8aKQVJqmL+EXbj/ZhYGvIr6Wxo1CkoxaGyssNLWNX
cJ8XLuURqFMCjWoBKrGSrQWMS8MGJ6zK3kKlG2+S62EXFoVEBHI9kRPLfcOMoNH8P8xiB7AVbFeO
1MJxRo4OEDa1oBaacq9tWVwzs6HzReTFZMs1FmrSi2grgqFEdm6S5LWuCYiiefHkpLv7xhd8P7Dn
vobjgx4dIKaubaPqULsghhTAur3Wzq/RXYlQFuYROR40chkAA+IKVX//sH2YoVWDNnUiQgc1MYDo
mJ4M+pSsAZYWNsWVmZlHTK2uY7YOM+KrubEu3ev9WVr8eWDggWRAKg716etRiGY0u6mbRETRhKPR
7Qhqcgh8/S+MIPRENh8VZvAaXhtpNDejDKjbaLJEyFNIBKEE3/9rS5tqggG85v9ZmW023iWePnaw
IjZWsOKWFhf7v9+eV3W0TLbQOMAq5KXcuZSEmvmXGz+89H+zqT7YmcdMiZZx2sPO1B69GMRNiQj8
fM+KNT+7gEVQswWUH+QL4OvnqXtSdXmf1waOJgX6AeQ5pkT9oAwyAghS4IOpGby61R7RZ/ompbe/
vyOW5/M/67NtR7Oq6DkEUiPo8ISmiRSjAxJkCWYAEFHfN6WWfXalocUC9zpahpAymj9+qsHK4rqh
DTafo+1MTuieGBKs3ICb0F5n4II0NKVbXz45ALRt71tfOl8muJiAQMF1ClGu660PvFet12gKikbx
Cb02OyrzYBrrFSsLSQDVZglI17usEhCB12aIXjWd4bAm4pmO9kcud7Vp7KDb9WAb3c5PyCMrD6BI
OvpOt8knc2fb5HB/pO8v+5uJBtcnFB7RKI362fU3GC7orHRPNBH4w78x78kGrl8j2nb0aQB5yQ4J
F1aRjd0bgeE2VcB1/kgm85CKZCftVz1dS8Yszj0eOAhZQRQG4M31B6Wx49UDOLUjtIpNdhZINFCn
00rCQ43qZtQfjMxmPqlH9ILqsokImfajwwNvfDbFDy/5pGvgaVlZ6LUhqRj2w6XjpblBKDB7EWkZ
2jO7IhidqDTqtUOzdD7V2/D/Tt08DKMayRGLN1EbB1b16ntT0Bpfq1U3pG6v29lDayukscASO4/3
pcastEPrdYRXEtSNjG2SHkH5FDS6tR3tlclbHtR/xmYbNCtru7QTGKucv77/LfHeULU2kTy+fxCW
HI4qVoOfA1hZZ77tBl4jaBjGNuJ4H2nVL2l/lYAK9sNeK16N5KGov943eHv6FcAS70xgbZBo9ubP
+cyUk2FDNBZROw+zvto0Ng84Gi8AsPe1Q/GYd3xvF1lgA2nzr83QYA5WgBTV7Qf0mDFvUfbGJMmK
Grkt6r8hoMtFGzTS+Nc5RV4VxPVos0M4CaLL2dIl7f+Q9mW7kePAsl8kQPvySm212pZt2W6/CO7u
ae37rq+/Id9zZqpYQhEzB/3QBgw4RTJJJjMjI2aFX1QVCYv+edqH+151tMAVuKOUDVbEQq7e7DLK
GhVJZCnXpzOvVMDpeULQm6Mck1pkAapvy2+rGbxA1p4JrJ5BnU9aYQRJYOiVV3PIw2ijWpuZVh+m
kOcI3mDy0yglaKLAQ3OX60XpipzI2XrWS04zd0fcljVBime0orXaft+lNmcAaLL11Q88Hh2xGSAE
TaMhqLzIlNPfzfKqspjnbnb+OvgLC9Qcz1kClbcEFtoY78mqcCScl5lCoDN7lkLGcG4zbdfW6Pit
r5Ww6VtYyyq0oIK+W046E2JkZlrqZ74cSIPsYpdEBKdDrQm7+7N58xShrFMLzXXjknWLVnkKF4AO
U10CM9YqFlxg3QNXZymsALqF4g+OHgXEWtTdgCBHHwKMUc/dpdolym7g0Dm5z1H60xj7cXNCcc1D
AEpF2HHTBC5Vc9IbU1p7Cmg00Hj+W2te6lGwqxT6n1ajCXY7j91ac7NBXuHdn8/bnNs6VMgM4dYA
8y1gGNdDLWYQi+UNJjSSoWlS/kHPg1XK3WuklN6UcOdBkw/g3XlWFxa9580d8m157XNCzzASi1Q8
t5RlLihpWHtdzbsdaLO4r6Y1XBDS7e+PcWsHAlQjQGELUm6gfL0eYhI1YCNqkAjhMyiah7UumZHe
ACaBaiJjd9y6J/YWmmHAdLeKldDViaGfB1kvhdrLlmwxJ61WEVV0LC1klhUqdCkLThm6WK29SbQC
jtS1dX/CNlwS6clvCkI8AVGnpPyfyzIV95tWe9Fr2yeknHQyZi6o3+dIMtXAmWpHzx8y7u2+3Ru1
QdScIH+JmHtlBQNXB3WSTZ2sJUIb4y3TiMDKRAh7lQkBU8xXnAuyFxHVaDVB2386WiPoS9BrCzUk
NEYgOhgyH8BdUDKGTfUsydFkNwX/uoCeejdDJdUc+TF3cq526oBHVCTzz6UcRud01iSQLGUjmGLk
wYkbHVSdGtcwHGP98usTZR0ZNjgKruBUo/uYlqUedCmLkEKRGjtpIhvNLU4JKvIn5P96KFsTsR/s
+9N5e4pd2lTpJktIRkGDawkbj3vP/fTTeOtJjjcD4/zackYU5A0VhK4onNJvFQVNDqmeV0h7QC/R
HHiwEXQLXzPeBjfsqqtrgMUdHUbAm+BdtH7GRbjOFU0JYqOy8UTlGEbZ+zS3JtDYKzU+kkduVyWW
yhmgUxstHnrQYbg8RAuaJCFNpce/JDWHr6AJrjQrZHvT7LEawUSAQnZVf9yf9dtjbf1QtLdCcQKx
OH0/plJeobSfN16evizTMfQD9OUJjGb72ysfRhCRrEyzINOkG9ABV5gWQ0dGTgye6m45JfFg9pF8
QMbZMiIGs8Lt+QljKwsgqHMEFcId11NfBAZ4X9IG6TkNwKa03vFJgNCKpS+xaQZlQrRfr8UfujgS
ddigYss3XgeaI2sp9RgFH4nfgVuBRe28OX14x6K2DqwlEnbXI2okEEVNstB4rXiIDR60XLsInWRZ
+B52jMnb2vio+IA1BM3rKMRQR2kc13WYgI3L62Pud77qOODlPBK+AbRDQKacr975mgUm3TSK4g+a
kICcRsfY9fjKpQzR4oCckNa7QQDO2iEmIHcrTQkxTK65af/7vtPfdixje+Jm/R+LKv1u4he+FLlC
hUO6wj7jrHfJlJ3ZSa2BBFZpTibEAuzGlV50M2Acc1uLeWmacs9gVLsqXzgsJhdwL4pRf0VCZ1VN
nRMtHwsQbEg6o8C1aRIyFsgS4ShCqHg9v41Wh0Wy5mfqdC/bGY7wTkBPhhvmzFbHm7w/JhYco6B0
BvXN6qzXpqC3IqBsiKTIPH3GCLbNRHbEVLUEZR/pilPzz0bD0s25YcZfD1voLqzcpjhfENJcG63C
FhnPOGo9RbDKz9ov/dlPHoM9Z2o2GHQ/RM7SWOyYW/cIwJN4/SLwhiYLZVOPxE4Syrr1gLoA2Kaz
hH9L1vo9KhyZYKhB6hwNUtejypuwLGRhahHqPifF59TuMvRGGJGNTnA7CgtTjlhJpq0rGBSOQDHB
KiKb1ZEubi2dSxN5biTkzULloH0kZe8Kzxk4nUFE84YnIyPKYJlbf39hrg2zXgsCufX4diYBlGOG
GlRLafHVSGdBPFbIY9zf95sGUVpF+Q9NGjeIqSwsNa6vhBZVKWVxQj2FwjeE0920KPKdMU6dXXao
iwVQBmScq1u3BSLENVGD2ioe19dD1RspAbOhiplt+zUgjVon1JLcKsMus+4Pcssz16arlXYEpVya
DXeI6mlugrjzsrms7W4UC6KFuDXuW9mKGy6trF9xsXaSsAgpbySdp2YBiRPFlqPnMPTlumGs2aYh
XLIrtgs0tHS1Te0GxeiCvvMavjZFLrKkwY+F985gGdqYN0jYGmvDGLDwYBi7HlFcGU3aadHgiXmy
2HzaFw9aEKYM8MaGIyDIwmsdQqErGpk6IIcsGKNwgCwEznkfGCBviaC+qUTu/eXZMIOk3NoEB/If
9NNTb648K4xGqrTOG+KCoKxOMGuSwCKS2rhYgAFGaytE2OAMdAvpwMvBbMR570UqBOO5vkjMamz/
DIBXOjmaEE/VqLaMQ2NzZEicIXpb01N0736a5KJQcxFsxj+76FHKH7iY8bDbcDlcIqjtglYSbCY6
dQyCuraddADevJZHISwbFdHiKuBHewgbWi0gaQwX3/A8CSAPPPdRjQXFLeUTgA8ZsxgpvVe0Ru3M
nbqAJQk0rPddYmuxsIdAf4x6KerWlEsowaIFajr2yBKB5CtoTuWimNKzUFeOnhXP941tvcnRJIYj
DRsJqWH6KmmrgY/CWBk9Ixemh6jLFcvgGtFDN6ay4/CeNaPaADNozYlOxsfiYRDVwWlSMHHd/5Kt
YaMmhQ5nBD8r99P1tq7lBHVuLRk9oVMLV+aAi2+EyVK74lVU08cZ7s3w0I2sPCB2yMWh1Rs9ZSDV
vTZptFXbGjI3eOoS4+4EQtVqhDh2jCrtUOusyoe+K3gLsQX3gPumOuahgZQFj6YRXuNYauob0fXV
11BXD4dk0jSM6uBNHV9ZUhl09qAanAnyqMKaUik+9JWEPr6+7Q/CELKQRRt3LlBFCCaAVV4JPynz
Rt3FZZ7no1fgotUa/VNrz12umkv3Z6mXXRTwLJn6zQFfWKQOcjRiGhDZhsUsghTW8KP206DZrZ1U
IPbTTnP0ft/DNo4LpF3RfY2sICq99IVbouOgCNRy8hbQ+RbeaEwkmJH7YQm6b5x8MnJ0aGtG0/5t
z52kDYoCXYrJS0CP3kMBD1W5QyF83B/NhhWUcmX0LiloOwLX57Xz6sDdNZk4zl6jaCeJQ69xKGc2
17UsrpyNUw+3LeR1gaFEQzCdUOXHLlzADrd4yaByB+hstFZdiTUj8Lq1sgIdDHgfbl38T+3FWh3n
GmSzg8fFJQCaDZFZcLLbCYMF4GnxeEVrCnIZ1xNWRyEXhgHcrZ1r26jRGaFpiQn9YNaxsr4Mr5Ny
qyHEQIAVILbjKUMpwtJBmLrR4+czJ0WnugQx45I8r4U+kVTLjyL6Kxh/9SOLpvvWwVGlWt8hOnTH
cCFSbx05zkQ5yNrJm37Fhj0A9dRbgsS4BLemce0mUpH6xoIp1K6VwiES0FY7ec1cQ6G7QxNzaXb6
n/veveEOAOKjSAJJJ/A309JV7cBBjxzS6B4fPlZVQvrl530Dt8cdXAGdKvjrkKjBM+PaG4RhSBq1
CHmv0crRrhJeRg5FnZ6A7rOKfBU/hBCYPY1KzrhxtwzryGri9QbUHS6ea8NaqwhZusQ8oP46aWZH
nSCGxpkTb8YDsAkZi3t7Y71Q/8VKoR8WmU66AyzWg3SUh2jx6qkn/LhT04FMs3t/NtfdSbk8upmQ
M8RBsfaaUbs3RYoKZ0K+eOW8y9ufkSSbKXS58YJSSoapDSdf9acQ9oF7HYTkVF5mropplIxmQaeG
7kzZ8LyMqjVCLFDjlv39UW04oQwhTKSfMYHgwqZCEuSDGz3mB94b8swwtZ6PrKapWQLMGwuE+hza
pLFn8ainc/iBlkGYxZh4L8xHs8i8JaxNjcXatboztUBAwIPxFz4PEjJauTqNG64LOIn36tyel0cu
1U1IQUG53JUksLjmgS3yX/dnb2OhQDQI/nqQkoGviF4oYMGDNFU43usnBXJMbQ4+4WRcSKrW+y41
eMZibbggSqrgcwM3GfRQaMKKQKhluVZrwcsfGiig1ZrmBMJRB55pKlhMH1u2QMYjKjgCkSugQTFl
LxpVG6iCh0x8HE9WO8VmnEaPlXgcX+7P4i1vDAg/QHYAMQLZQDGX5sOTZqFPmqwVvYqT3WA6R1wI
vr+GqCDqrPifc0vAoQ+CGMGRi/KcDYHNR4W9jNW+j4SHKhwcPjDe73/Uxhl2+U00pWevoHm2nCrR
S6vYXmJrChxOPXSym+t+L3esC/U2Wbmm15BdQ9IQq0v3aE6RvqCsm/Iep+6yMCeB9Bo3mQUuNi1/
SDkfRV50ajr3x7ix+XE9QFRsVW691cWOy0YeO60QvC6fIzJqw4SW2UBinGYbnnRlZd1EF+kZLZcH
bWkTwVvHVSro3BI6iM4sZijOREoYrHJb1pBQxzyKePmgV/TaWo6UV5TWg+C1AsjoK1MMzmgLnjor
bxkesrH513eVtD6rVlKX9dC7GJeopBUfhLLgxY1mK8mQQq8gGcCyDghrkbHS2Rv+iNSJiNPGWMHe
dCmpVsZiVOZA8IyxtQI1fABfR6K8CsOnwEHjbvTuu8bGwxHxI3qKQEuImisiruvRjY2WZkUG1ISI
hFo9vC7lH6nozEKY94piTyXn6AHIqtOTkRqnIWAx7G+URdb4FYlcXLaImOkrI9G6TNXDGvsv/z0n
4fsMqkeIp+y5Tj1UmkRmwJDSRnIROTmJwH+102yG6rCvSw/0hn7sRKfqGR3n96fllhcXxy7mZGXT
gpYQ1v96WvoM8lC1huRB2TWWlMGm/NTonjA6mf4jSSIbqX8dhar0r94gIVonGsC0M38Ao3XL/wWC
9VOCHrPAYH3YBhpl/TCAfAEtNEDQRK1XBmRDCMgY5guPlxnqTkk4W0lcEU3r7bDXySyD4CWb3Zap
rLZxjGgIVZDnRZEeoBQqXBHqMZM7fRS9vocA7sANNZDpHKvKsbXd0JAFUiiQvaxNpNczP46KUAC+
JHpy/TaNiaW0C1IZkhMULLa0jSNk/fsAhgMbdnsWt0ksRbqUi16xSFaahxbQLqD6CUkM8p1Kt++7
1LY1RMm6iJAZj93rceXhJIHvBAuXJ7rm1AqeNSFaYZ0JBKRkQsriDzdGxb+PJKAmCyIvFKq+kffX
RmNVTSNNm0WAKt6UQrMAj7Z77jx2vasWrKzPBsYQtwuepAif1/cOTUUiN1HfQcFe9ARusUvISPbg
kFFDyV742QKRghmo1U6NH8L4y6iSQz/+roTdKIGCZB4ZG3jLi5AYATUB3t9oPqVme1JHoV7ERfT0
eW+07+PwmmgvM0t9YtOKjJSFhiZ83DjUKSEMs6FNHUiy+SR7EobpLDV56Sp69zMwVBZY5RbzjjNp
7WwC5R7qEjctW7Oa5GWKE8vLW2S+G9dIHSDCHaVNDxPfvoTxczH8qgy762WyGLwtZp2V5Rp+1iyt
ZnVqbowdOxRs1GhcRmqAlrdbinEqkiKTvTJ3jWkESVBOlOkVPFb3981t8whwYpeGqEkOA0UqsimF
IfnIjUCohKk195B2N6aTVKQvs/4MXpNG2BcixKyW7C1vOYYy28a7Bi3aCDRwL+N1Qz88E21YKtAp
yN5SBKEdd+WwC5KGN0sZ7QT3h7txyF6aosExkBWP+TqZZC8v+RM3Za8pWBTvm9haubU3BXg/wDfx
7qQOBRDoV3ksyx5fdMpzK6LEm48lt5+g2e7I7CrAlj0sITJJeBWiv5SyV0BvTRmxe7xhLuxG6SxV
8ytFtsKOUejamrtLQ+uHXERqQs+nCc4DzF0NhpgiJqPu3Z+6LUfAVgdWEiccmgjWL7iwoPdNNkxi
q3goBtUQI9cAm2YAl7a2OQoA/9igpgsSUZXG540CA5M9V2bU7g0uPQpB68z8vhKBJV6qByOz+unJ
UIZD3zxWvT/yToOml/vD3Vq5y0+hJpRf6ctzoCdwQ2Z2KbbmOqkxJFkM1q2/ObG4pBDIQ10BOLnr
iZ2VdsabERObZeACK0AE5YsJIy+7FesikY2oDpXqlZuCMmKodQ0CAE3xgrzLMpIKLeLMSkFqU2sG
qwyk8CQKw/Mg51oGtHu8lwK0pJS9Vp10OWK1GWxOLi5mdMaCofiGoFcxCqkshkDxpt4t+uPQnhSf
6bAsI9Q9COa6YK5Bd+iVImSylmMQPWVBYv639bsYDJUKjHtg7PjBULwmrUiefMpgTBw4RjSz6SQX
RqgkFjJpeZxCggMUFq44QRLkGQo/9z1+6whBCfbvRaE2eNmHRRg1GAfmqpV/jfq/7ojGbYYVh5qZ
AaIRgb5KAgMQG95oVC8yfjXCAjjoj0Xq8Wr9c38gGwuPQsr38Q7izBtKkwBkWUMsF7ATgbqqhZqR
Df3Hxi7TuD6jdYw1rq3kzpotRS0KrZ5A8lEeoFVt1yR8rHoj/0NsIa6jPWjjsWiLhywKTRVkuOms
PsWqm6gkV7Sd3u0HX07Bl2QXLJLnzcEjv7RGJ1DfpVOEvVwuSQHONy/A6y0vn7kmsLTmwZhZvR4b
7gL13n8MUdurb3q9AsAD7qKGBJVX0Hn/+9ADjoKkDTBEyLTTJfQUBXx+CdZ1FCdSJUirA3MWPP8H
Z7kwQnm9suJJo7BWvUY8zdpJy4+gThn/dXc5yISBqUHGFlVxIFIoK2BI7vSg6tV1+6JMT7B/wV3O
uLI2UACwsr5CeFRcAOle32EXV/RQdZEyI9fh1Vkyn0Yl8Dnwl1lDDbCXlhU8OPQN0AzitVTthUHX
3XRJQTYOTFbq3J/VjeMK70oRcBVcNSvQ9PpLJKB153LINE8wfE2BcLfq1MxC2aaRVf4OtDMA7NHB
1RyP01hrnYaU+x58T5J4DNqn++PY2k1oOPjbBD2OPqxSoYQJQ0KGLRK++uqjz9D7IjAg7CxD1NJF
QjShmabWPKn5kUa6tQx+2HtDzyoDs+zQcQAXqLze97DT7pdRecnD+aGK478GnhGQshaHeroohZ4N
TVBq8Hi0tk6kjXSI2/y5vzwMI/SLIR7HLBDKSvMSHqVmtB8P8SEPrPtG1im5Lrog94kCMB5AKOHA
na99Weu7QM1mA2lJ6KvaOPdEU01nyW7KxTBjdG1EcRjtIr1j5UO/K72XlhELomKABybqcUgS0pWr
DPq35dQFi688Lj0JAluHYA/JXrLTsFs+uNpt3/Q90L7HXDfVc3tOZHeaLE0BExwIBQ4dKNYq+y1y
ctAge/3u303L98cBSbBCnDVkCilPCsuJ17J44P2gVhtzHFBRK4VUJVUVcUScgoqkS8+TeOJq+77l
G5611TTwuqi2oRMI+VPqvjWgLg82+JH3o4SI3qI/TyBR+Jp/aocmdQ3BiUEi9GdCIsuUIBL6EL9G
MSNWoh3v+wuAsEFCEIwk6Nq59gkZiuhpGmu8nynZiM2az0SsBc2sgiFiRH43eOvVFg5SJB6BYsSR
St0dvFL30dSWvG+V5LMmnx+9/dl+VORQuffn9abDirZEeXrbozFY4nPez8lgKSQlJVl/6m2gUnaq
axB0Upk1kSwnHsihIE+K28ekf50txr7eXOHLMVPzG2caOLoVfMlH+f0RZ4Hs3SeymK11OiRmwVSj
WY8jeqtdGqTO36oL666Q/r/BztKINQzEqs11fIMdmqaJnjLWdb3lRJc2qR2UtKEohVAb849n5+dP
48E9hJbJk5cd4yi+SSPR60qdxfGo9f3aLu8fB8dajpUj783cGs4WI0Ww6aooKQKCuPY2KTT5v5Lk
lT6g1uqXBFTyn1FjN+/Lc1oSNSDmTKLe+p38dd9p6dN5HdvKV4pjADVqpCOvd2KWBCBXaSfedxTO
FJ65xTx4IovFhWWEWilVHLALMxjJ9gaZTqBnG8A4QAzGTXPzkKAHQy1UBlmuCc9w3q9lp3zPfsh7
/Q2g5egRNAOanR3LkmixCWLrTrcjjcj/xVFUKN+BFGztX6GvurEEjDmfR8G3coLnfyqTWiZz5ugf
D76ZsoLi9eCi9xy4AjWUMQHGRWHgeumQktB19FXOPlcKIHc7Cjnv3HeOG4bwdUIvTVAnWq1Bq3Ph
pNlfXoKUvKVfn45AnH1zHMjyDNATMc5g4SnIg73bAaREfjPsrzfRvSFS51iZcuigRZeHDw6Mxs6J
9fka26WrW7GbjgcVlnG47DicLYGt/Gaxv7MmmNobvDCNeaYrs19l04Oulruea1lqDusI7o2Q2hog
NlNFVFJnXwydqO1snt/rVe20Qf16fy43DX33MwIEBWwItTeUJlLkRUoWX4h8aEYb3Z9ycWRW9/Q3
gy09HlQawH6xNjRCAf3aKaEWPuWlHsz+m0RwDwgfs/nRfFgfjwJ5nUhuCiF5Hn/Epm1XxIzIfHzx
2yeTdWRvXQ2XX0GtHOjp8qRJuNlfe++VM6ceRxb1xNZ8XpqgFi6LhbzOCywcxB1ICvJMaZxJ058W
kSV5dvMuXXfhysoLxQ9ZXfkOr+e0iyWxnIp48ZO98pHvhCO4S5Kf+T6vSAZJqJ/3HWUzbL4wRzPS
KfWoR2mKyRt60pvH8xRZk+UU1r40Xc082aNl+z+Cx/dfCNhs++vFAw8Xw1lvatXUkGl2+DGPw1xe
osUX53OtDRBi93gddOQLGXuBKO0Xcj9cGrMwNhuLCroGXL84To21W+56pkHxG6apoC9+/qC+AYEm
OP1Ba46lkyx7SNI+JISDut4phSBsyAhnbqjDMWQonEGRB+RYIAKkcataBmKApO55fwi/JvGlzN5B
LIp9SuTlK487dxmfItTrolR+6eJhn3CBWyPHqH30CmnzDp3Yuzqw8u6rjkpLCf8oy0L4z/u+8f00
oLY3wgQUrJB/XPsIKVdcFjUTU/RH+/L5/CEgoD7iXph+TQ7eKxlilbKxiofQFIn5Elre233rW15x
af379xcJmjkEF0tbzIs/tYf+edRIrr3znDNJaFSzsPs4xprcpP3XNcHlikIXv74i6TxMUerDMAjq
4gcT2KWhFRMadhAHoB98APnNIEcQSlAP/Gsu2qLEImi6KYp/WxdQgUdECEUompQtUfm4jzpu8ftD
a39MjlXObsbZoHg2X6xhJCx6ts3VlS4MUsfmMqMXXQf1lD/VCqkAZ+hGsxxKEENY088erFp6ZjYF
+NGGX2EIXM0DJzxyK529FaruKLtNbBs9shUGCEgZW3M1TTseEt+QUgBlO3rYqUhEBS9Hx+UdPk0g
nzqY2r7alJEv3TQB7O665hoyr5SJpgsSoxmwAXMCsoNlZ/jTW+bfd+GtN6KKy/dvI9T9mALH0aki
jECT3BLN0kTGxcXBqpqWszjVqdgrJ2dUgXyz4FCdiyOgfokO/LE4xw4rB7Ht32iHQ/odoEJ0LF6f
d5JQDWKoVbwfavKvpI9tsd03Y2pz2R85eFVHJ+H+6iFzL4ykUKz7U7H1rEKqFSzyiEoApKH78bSy
mBJpqXl/nDgy9R8x4XvehNZlmh36Ceqe2UiiQnBKyMxw1VuWMJKTW88FNEGspIcA6AKfRLl7ny3g
q4qwFkHy0qsfVeWpbv+mh2YUOfKr/CJN4L5veVCcuy1IyqD+1z+ix4RxyKxHJu3Z6HVfFcpwrN5Q
M+AQqNQ4U3kfsjYS/1S/NYYV79vIkhurmRl50o3ACDBk5JvAN46+XrqzV9PbRR6zUPAFHfUT7CNJ
Jn3LeAdt3aKXRqhLYq5rcUoGGDFad1LfkoaAGTsfPhj+QwNi1+Pxwgx9YaZD3Yoyx8F/Zs3UjB/d
8JYnxyjydOWcTfYwlkTY37e5OX0AI4CWHiG0RBMFl5MG+dklEnxJtI2HIWT8+Rtpt+8h/fP36SF1
gKVOPV+KvhSGYBpteTn2gAiuRCfk1ayAwvIChRiAZ5YvYWxysG0j/0nCAbTnVoKn4kRkY8DNJIdx
bDjjXGV2ogRTRkYD72+76IHEnKSyxQ0GLiDQR3Q9XjSQqIHWIK/X0Hmtgg4qE/nIpb8hjNZ/Rqh4
AqHTLLgRkFIC4zOa1fSvbp4XDXRAcwq9+nYUCldQhrEzAc5AinXh8BA2iypXHvkBsYmdS5n8VgqF
LlszgOstyniAwrjVvAATry5KBnXpmvtoxmaanPtLthk0rACS/1kziTrj2qHMjRwocN/qAIcg2i53
c2SlFhOA5sK9b2zrwYwk4z/GxOsDlR+lueaGRPCbk2A5rTlY2X5x4p3+lyOa3ePyLJLuYT7pDm9F
x/41IRkDqXADP6VdiKp096ABV5V6dVH+SedsDvTc7aMinerMrpankLenaqdDKTNrHL7+QI+gNaiF
JQfeHDlpN9iF/mRkLJ7O9TF0c8ZdTMv60r4I3CKoDdalihMha20cPPxiZsG7SOrd/enfusEvZ5+6
wecWqjtzBTPhTBLppEX2YLgSMk15y9ipm9E6+szAFY5wGJRE1DQb0JOCfA0WWiHKYMbI6h7jt2Hf
uzkO1ITUJ/4k70D6tssOiTf+rMysXjPOzCTo6r23M/vPd1Azm1ZRUfJBLvj5YHVPHfSzjvqpWIht
6s37/dndjEdX4MHa9y2As5yyxUfZ1M9lIfj8bKtumO0E6EgKluGFH4fgV/tYLWb+wljSzRDl0ii1
psFS5/OsloIf7RGVgZBKXacY6OXW0h8Hv6kcKI7fH+jm/QVEOdos1kYag4rRxDCCRnFXCch6iYcS
VKStLf5bco/vbXphg4o9wrBq80qADU4yeU8tbL7wS6sECHtmhLWbdxawerit8F5Dc9D13sOaFUqL
dn5fz9wg+6moR75kRBXrhX7jhKAN49GThpZIesK6Eoq8E56Lflna6PRFWSkJT5VK+CcI4sQKY++x
rFFTN0dhn0klrDWBO2lEfAzWNEjamS+sprTN8+RiXOuxdnFs8UuXhuIAS3pmdQiBo6c6sYfhJ7AU
9z1u63xEQ9pKnAOiVTQYXxsSmzmMOoRNfvwnDYmjdjERkh8lDxVs9b/ch5e2qEGVyIyNRd+I/vLI
I5gwYsIJvyQopxuQeXxsDhUrq7LlgJcG1/W8mEW1jxVtNmAwlQdII+0k5SP76/78bbnEhQk6ZaUv
wlCCd0z0e1PO7eX0ORyLN12wIkb+Y/M0ujREBRPVOA0zOFpFX6mXPRfqkMB8C0RgiL8WrFkdPkzy
S/9SRz2ZYpXh95uRzKVxKrjQpxJcLGUh+pFxWAIomwCcBQchhVeYccXY08yhUjdcYEwtCJIx1BZ0
8J1ZZvuweuLaQ3WKy+eFn8ysc+J+17J6KzavGVRRoEq9tk2h6/TaX+RWrnMRvX5+Du2NNbtj6Rra
+ndN9Ti9Qsa52E9daOuVBZIT1VlY+P+tKhy6oYEzksDkDEVWaoOIbckF2KNIxHVm070UlTlb0Aq2
pfIgJC6vnlp5P8mW8WTEjIfTVvb8yjS1VThxbroOD1Zf+eWkO8VZ9tiezYkji5U5DmcGaOkEC7EZ
7DVP3pURyQ7iUeSJiH+cy7nyaQFVIdIG97fX1oX4z4wALXS9IonS5iOS07yPugFB+tXTGLmArf27
AtWgs45OBcACrg2EXF1NwdgIPlo6Z7eC1mwFuJAZviLpygiQN9MOkE1CPwSyMGggo5Z3LpUuC+UJ
sagl/Aysh848oILkBSZLWWxrULg8UJ0DtQr09KgNBF6rLA1HQfCBPBlT4P6N0gIC3B6HdO2gJnH3
lFVMOpd1qui7GOhyEAEBSQmVcCp4qQKNH+ZKx+N7l0MwA8hFu31S3gKSP9npy7E8smL7rfIENMtA
94iIyUDFh7I4oHd6mVND8FNybE7n0c00UjtmaMnP991w82RAOVKBWg4Gh87DazeBNEsaRXUg+PH8
OXJ/cdp+DH+r7b6wK7dJTBGMNLzdNGb8IxmPtcC4pDfX88I6NU5ObmcjKFfr6rEvXfmrDt9Tfd+E
jwqywizVva0XhrY2ECJ0wyMe/MrXg53iFr+aY9GfgTM0RcD5DVIvH1Jhg+udtCnyRHZzLtJd/qut
7RfQnpRImJXVTtkLaPcO/xQhgB7Lj/trsOFegOysQGQUQ8ADRV2A7QLxtVIXZh+65mSpQRMEFdP7
JrZ26JUN6p7r53xQRbSR+mBeckYud2ROPqmtP/a7qTkn4XnirAjSg1U5OmX9KDT/5y+gtm7RzGK/
pKh7l7Mdt4PbgO02a2V7QnQGNv8uCI9DLRGwE5F2nBzZyPd1y8BIbc60ICITDUAB3iKUu6Epu536
iZ/9WRo+J7A1c0nCWMwb4l+8QnRkYP+2QcWdugbwX71gpmd3dpNTtI/2rf35GBL8czsyPSO5tJcf
VfLj8AJJcOv+Qm/VG2AeOmIAL3zv62sXT3pFmLIJBfaP8+fPkJQmZ+Zut0tNF4V9H/cuGUm7i1yP
JbC9zh11SF4aput8cwecBrSGZr9f3FZ90PqvsfjIVMbLi2WF2is6qGLHoYEXQSwOEnV1/9Tm+m5J
kHLje875T5NpIKMNFj0cxNSuqaL/ncze7Kzz+bFwWhe8BOSZYDZ/6KTf186L95vVVrzlpnj4AZVk
4Pq+0SpPJl6Zof8HXIF6SMNnUWW1B3wfdPRiXVigg3tBmtAwJ8NCTsbZ1M+qi44b8vgK58xI8mac
jfNkduRXbk7w25gUlmhP+8h8RVnlr3fCHTpXMQUT2XWTk8jIyt9/J33vfR+1zFzWKWER4/sAtkN+
EVm/zEmc0i3PwVOwz03XfvATO3UaN3egXEYKcyScU5gIOu67wNZNjNfj32tBs3/k+mgA9rAsPvCG
sgnI9Sf0Ss/Lw5z8F2e7tEQdkKrWCG1toA6cY8jtOukYsr6PQEkMUM6PEDXKF0SJ6OJwM/P+KL+D
wXvzvXrkxXsyxWmSG+q37c9X8NeTGjDLaA9GYvyERZ/I06/eqeyBdLu/Tu9QziIvSPWaUL2z2iMT
JbR5XaGAA3QzCvfozaG+R5ZbSQqiZcZcNK9luiv/H2ffteQ4kmT7K2X9jlmogFjbHbMNSMokM5Op
XmApobXGR9yfuj+2BzmiSCSauLd7zNqmmkU6IhDh4eF+/JyjorfFXhTuYo7TfTNBa33Ya/Lq+jzM
XQfBevbb7iQaSiRSK1UEu7wFYfmn8tNRqRab9oKXXrQzurmz+W78VmhdKDIjvqtMdq2jH0E7tfRj
YThz3hIkDqDCQx0S967JcBpH8HkQoLEwQ95vbu5zawV5yUAfHtIE54Dt7BduW7Pb5dziZGCDi5oB
18Jinh0SUgGsp7UR0okrojdbb6eSPfrdFkY5U7QCVQWS1Ch6jk2tkxOXYUUJqtWAQu4aHam/Fz+0
XKid0TrUlmgDZl/cua3JTcdHXljhwx7XtprunloFXOHysNMNstRf/l1DmW7JkfgKlBcICRGtXC4R
xesdNW85YKxZRautXN6CVvDAreOVRW/R3kTN0tS+kp3i0sg6boT7B3H/oOppCVe49FbH7fbzWZCH
hEQASEmmZ3tQDkPCiRj1Lnhyj7LGrbXKAncN/cLmX1i035Re14xNfH8rgyHXLcbXuRnMtxfzpbZa
S1mbWLq3t6rW0GhzuP80Ho3XXHssrO4UaXZkqLp7t3zf/EGIMkZzSMCyaIJFqzSZYiTaTgkjlUEt
oGrEZNOHsV6oERSbgNoxSiDr1xDZ83R16NIblnFxWDm9vAkTKX3wpYRdEZTmrIAd5H2T+hG+lrWW
MIjyTYl/0GznqgsebDb+G8U2cTeGcjMe+3LZMIPvZQN0apFX0B1LZqnYag6rB7aOs1FdHdO3L0a3
N2RVU0VbQruMO2366sCIDv60Mf79AbbOk0zx2hQZ+HIwBu5N4O57xvQomnoX9vySoXHBnvlPJQC5
sINk/6mRTy9inYHi7phhQjNuwdBsOH8+pMl8BpKQYkhIo8gJ1Z82iEdqlH6N4hnNQ8RAToWgK+Gg
bKD2zdAP+2HBt83tvLFzdKyZQIV7+jrjolHdKIb5rHAhEbYjwqcYhLT2fU1kvhzovrCMJjY5Ko60
zNaca4TicH/9IWbXFPIDaJ5D1Rrg2YlTr5LMiZSw4k6Ja4Wbgaqvj6VpVS49WIbhPu/X66P8DK8D
Rc3rlrmZA0wd9x4K2KCZxpqavOeYEeShAHiwXod0h7RLaww95rtAgukoHGq6EO7NvW4VSRekXcZJ
/8HO3YVKJEIMhTttBA86QvSx+ErQ45HRPUUpJNFUPd8kmrB6sO3rQx1HMtk6I4M2LhqAt4ENYuLu
8w7+Ryh49pS0ppq85O571W4hBF0DXy8EesMv1UfGhXvN4GQLET4hSodE2yl459KdzBW6pCyB/Wa2
KS7aaIqFkpwowSFdvr6YZxkpzWEjbnZ9YwyaP+hJtUTRsGRlsjxFKS0zz4eVodTc9Y1/DG3WECj3
zqvgr9MlG2eiHbcPbGYsLJe5vPaYSUCKDtxFaKWdnFW+5EHwooG3VUDF4Cp3KrdNYyMODQBL8q7W
Cwj1dZ8yVLUYLSpP6dv1RTMDt4Jz4L4pk8aodUo962ciFzdDxQM7yh/l9xGKERoWJ+/ZJ/Cv2UAh
lIZjDIfrZmcAEZdmJ+91ED0mUVKYhaKP1Ls6nwBUt1NNpbWLhiroesxkU9XxCLH3Sm5Z5DmILm6b
BzXU82IhOvnpI/Aw/EghASpDpDwmO6dx2zLEXZZH+LfyqbdZKtqM37/cKJe/P9koSKELbVQPGCxY
biR5JfqehtSiRoZNUtyJkKhny50a6Hm/Sodd1SytsZ8b9dL+ZLKRhACZzzg+EPelj92hJPdOqDvx
bei8Dq+hdCO3mvyR0p4Cv3r9Rc+Eu5e2J1srk/tGyAnGHkUaalZNmVEmPXSPeWkXwEkbYrlUShgD
6B+zDTocEPujwRTKKpcuo+arPiQ5cu1CWEVAa7INOJPkOkIDpdxK4l3o8OxdXfqNDiEv8Ne3iUcE
GhWhJFGIzgNa2MRE6KGwofibIQ6zjPZe272FQ9u/pmw8fKSyC67S6xP10wVhns6eenItGHowJKsS
EEIFVAnZUrIF4LZDb0O6ElqTSyotMysCTQsjbnfEev6Qu+G4KlNSNEudfPIo5isluI9r8/qAfh5H
aMoftcuA5QQVwRSXUkdKKyR9M2JgYqAZI63PyxXjhbqcPQiR3kaxlqZLKZCfwQ7SXQCvgoeDfMs2
X757Wa3VugYz+WkIi8Dy4ui1a7wlrcyZmAJWIG03cjRDTmRKKZy0Yuw6vsefpBLw/mhdFtQXdzUY
ZcLIMZsG3FxlMehKbfrxE7hQ6/gYJzklwfsStmqm+IJHEcAHgiMEuiNTrmi3DGuwJsf8ydll97mW
68RY+etsU+qGQgcjEamwEMvNlKBhEisH5zGUe1F2uJxjxlP6miUo1fXHlJbIDceaqHP7TtuHOvkL
8Ruy0GjIRgUSDet4sZfWcGmSZb+NACKIcBIBxph9sK+8Fmu+pnDU8Wj9JOE/3raPS7zEMzc3VCMx
s0Ac8egbnM6t30uQ10LwcfJSijpWT33bWVUbeV8hebupjPVnvgLs/oSr48IdbMaFnVv+Pj3PLido
y4wjl8+EE9eAmTiz2BaMXoBuGkOkO96C51kaJz8JQRh+AFsYg3GyX5me7wV95a5jDd2gzk1hiGgP
c5BArKzQo/lSPW12K53N8ffF4WyklTKIsRPCdnboKgriJN3dCOi501jP0KBAW28wv1r8+BdSPhcv
dxotV4jgocUCw3Kmh6+iFt2Qbks09h4BRhQsBBhzpyDySmAuRGoQzWJTYaCkQnJNUTsgVLpN12iN
Sj9cYmaqDmx0670O5RIkZs7BnxmcMubwA6cOXtPg2AWAv6cdT3nEsVu0uJN1u311HtcR7iBLt/cl
q5OVhER3V+UdrHbxlk20srZq6S+NDLQRoPSAk/9BcMu0fF2FgQC8Df9QMeIKMlJ6xQWU8KdcoAqz
ilnlhUu+SseMeJMPbMax2yUFoZnDjYA7GFBTnKLgEBw/P1u2kRemGesnwqnVulX0Vq9cE/O5FDvx
+JVJJHNuZfoSs7SL0H8IK+IupuJLp0NL7SV/Slco4y8l8GfurTjvcXEd29zBsjm9ovcVjplI+h6S
HttihZBc626V+/f2XXk/8VTlqLThd8MNGn49U8ioeJss3fZm/N7FM0xCt64cSJgSPEOI9hvwkPgH
YQ3R6/bNW5Itnrl3XQ53cq74ERvI9Tjcm4FKH5Zr0UcqrL9SQ7XLpWLUzLZABwlAU+PUjunYy9XC
FL0TdKOtHTE+FlfJ/K/jDgdRVAAVvyELZ2ux5iU3VYVUOBUm9Ig0M7ZvfavUWdNIn7FM9OthHTdz
mcFgfpsbH+fMXBHKUL5TxndEC7P8ai0Aq3Ecsjf19q62myXKwrlwA05zxHMDPwOKtXGTnNkjCpdn
YVILJycOaLtuBINXdsGbfwSFCxUPTXHLDtsySZfGObsWVWSr4WgArRAna7EOkExrw5Y/6U/8esBV
JdD2Hu1O7R0SR8clvM4MyGzMUeEUACkPiJ/EMbI9G2alhHXvVRmAJbGRsXqoak7t6xEboYcxNNxI
0RMnwhxssww8mBmU4IUjJyMA81qj6U9ctPGGdZTyWpnaFUAg2Tbkddm7azlNLDTpRfBwvdTZ5iNC
HSWyFhbF3GSNTEJgsEYSA5T4l0/vZUBNt6TmTw/6wNPGXoVaY7Nwjrjh5eg+veU3eikjXwxCneum
Z3r3MHFnpicbOWhzAq5nnDn9EUy66N+rdOfY6ColPhUe2cIwnpF700SfPj9b+2ZnJ4uN7bNrFBcB
kCmN2u64GlwOv3PR1KXyON4FGiCLk2oORysN/aDHRX73ud1+bmoy05LjAyc8wNSDrj+J69ylIUO5
HYsAzbbFBbTLN+nv9AQCMwFk2EA9iLaTiTVk32S3CHG0kqfylX2QN53e3Av70LiXNWvLgUIGTGvH
4nR3J5xOBaXGY2JvKfK5d0fXXNiRM1kaEF//fpbJi5a7XkgERgEcG42moGQyiYjXLS5lLOaWMpTY
0dkP7Bz7Q+m2Ibkc9sognCpyG6g0TizX6BAaJoYfnq6v3bnIm5zbmhwMPdPxTp+ycN06mmPUO1Eb
3vwTY/TmNnlV6HptZ9qXtmB1Lvd2YXXiURtUO8qg5YXTWALoKbd11tK6uaeSfjC224Ly5uswaJ5N
tPLj+oDnFi/4bJAVkEDFAjTv5T7xnSoZ6lDCTUPRmsal7V3QPl83MbdKhO/WVR7QF/J9YT7zo8Xg
cz5fYnBRD1AuFD6FehvEa28hop/pKRuvLSDTGHU4kGWarEa+chU5ZjCUFu1k/YP7iNbhQwlChsam
NN6+Y4HiSvze0E/GeBNK6vUWtzCb0tx0nj/DJAotiei5nK8Ip5SkDNqawjIiViIM6qOae/mpCtP+
3oXmxqcE+vJaT2sH3eIi48m7zh3QC6jmTRVD3rVPOHSI5L1ASYgQg0pZyL7xsQhgTtqgqETznCkh
9OgyHrZ74CTou+WCCHkqlyTvkSTGkSk5sWwUTP02oOVk33t11tC2GOpn4PHr1cB1NSS5VIacZL6U
7tMsiQ58WkByIK/4LNeSHlxOmpBIgmuUQDS5+P9e/xykcoFcKZdlNiPGCMwqWQXg3AuUXUiEyM4i
Gfp/meR+8AQ1X60WSapFSZVwdIibaq0kPLOKskT2acRlcqNlfFRDTyGJ2NZICrRhUlAJADqdeMUr
C+0alkptWzsaGnXDtxhTVdJRdHNJ9XT2xPj96n6oh7d+g8ZOUP2fgvscAuEauVN70K2llFl5G8dQ
XdP1FhJysyHvuc2pt1Gksk9Qcj15W0nz7m4C3T1yFgdeiMiILLKwEWdqftghqCCjgRq7/UfHgNJC
QDZIHKxOw9vqjbnbhXYOYFJKn8gNGNBe00wTc12KNI1JLX3htJgfrYTcJmoqI33HZHMQ0Xd6qYvF
k9joDXMc0mP4IKJRqKDsCmtKFkBYVO7qbt8vYePGX54emhCG+5flab+wm/JxNhBfPKlPfKaFVCgs
Pt2mjVU2h+N1bzfrARBbgLscPhViHpcOFT2h0PjuEhEX7ie139UNQAML1Yt5T3dmQ7y0EWc97xMW
NgpztwG5CDiDPP320zHdbaNRY23ffdny6kFZvP/ODg6QSZEDphp3p/HzM1fOCAPTc+4gnjY+zFyf
uDFw+fGOzn57ErHVEnoMhfG3+5OxPnkAAF7//fkNfmZgEjnJpAskNYMBJbAdywOw8CltUNITUc6T
MzoIx7SWqJpu22ohaPuONq+NbXI05XKMBZjDdGrsdi83JtBatM2B9wHb4Habr/b7NU/1Ozmgrr50
LM5FTyPM9V/vbLLrOjfIAtdjxbHtYNd/veA+QkUDDUKr22hjZV+Pz/H9fn0CguRoI4fwlzb9b/NT
VCrDZazQBhh688Rtb8YLgKPfylp/c1cB/WgFC6to1sngwoa4H9dTgOwnU90NaclxPlxqCLTjrtcg
UVwZ/f0aPDsfzhKf49zcnhubzC1EOQJ36AnSCKIRrmUturW554VlO54B07WDdwePMpJTg+3wcs8l
TehCKT0Skaowsw1ravbxw66X7mxzOQRc6ZGvgHQcaN6nESj2hUJkeEi/0Jwv8y2nCXj56Zu6uVk9
N4Z3qxT6XhNCempOoX53fYxzEeIobQ9JIkiE4gkuhxjJdSzkDS+eAukt71/79D5mXvslqewZQCzu
EGdmJmNkBKicSKUA7/U0ek1Paw4BEFM5fbt3qYf9IFK6ZY7g5d5qFch3QV7pmz1ldFUHd1eNisP1
Yc+uHmBDgE7lRgWdyerJPD5n+V4WT+wLcxO1llSvIJSNDgppobY/b2jUF1ZxbcTrvZxfmc85NVU8
cqp0RTKFN9axk8RoQjtTv64PSZhdR6h7gZJ91HGcogohmstkcQxTqVEaMmXuBnMQtGj1sjMhGHKH
pt1Pd0xOQf3hGH0ZCQ3vQaUZH9CV7Oug9jtdf565agbqzeBBGnXGgMQZn/fsxHJiRuVcD0tL37Xa
DvLoFGV9rXiMNvGWrD1Jq7WlHcvPnWTnNifHs0Icj6mgrgsXJCD7AfqtkVC3uzOxzKj1TrdGlWuG
PVKwHvWHhQHPvQA0HQG+ArQT4LMTd1FW4sh0AH/L3GWRagrRk+LdCqAJ6hIDvGdBl2lKbiH8YrC6
l5Lws2fsufXJGSv6zZCKSj8OfacXB/VRhiQ8+LAC7Qvsd/bCWH+ChOEukA4cccLIj08zdIPidBzj
S+IpRjtMtcott9AST9bDoEFfuKJ3gV5579eNzp7l50YnMVDt90mZIbxFzP7w5OwA5aK7m5KuPtvD
4fCYbreCttdsW3tYchczywqcAcAHIH4Hz5o02cVhHjiBVMbkxH+BpKRFmlcHV03HWNcHOBPjXZiZ
7JhUdKOw6jI4CzJk1hAomFPGD7TeQQXiuqm5bAug3YhkQSMIct3pld2VwowMTU5OyEXSkTH11jpY
WkE9egc868LWGLfdxUGKww3WsC9GknVkKC9dQTiwkNcjbnsCZ7yrezUGVrdebSyM6YezHc1ApAMS
dONxOu1Ha5GJJ4WrNKfuJtxzumDHO6TFP0HXZfka2T1WhqiXutocF4b3zUL/Y3xnhid7j/gkSMBo
055cae8UG+auWgnxyvdMoFqb6lXmP+Je8zRpi6ab1Aw98019jUQjxvVchZ5ISaHseZvr/i4/9fUq
9B/BTxHxWrT1rMKhZYPujFIvETYb7n16k0Zas1VPXPCoxJqnxy4topsus0iulT7owOzsTsoPBQRK
IR3aMzSwk9ccHCilaro87rminaHNd+0DBBpsY05veT3WQtQoaQKEH1GMVgAcha9ouO/G7v1dTmKK
xiAU2yvmEWwmyAuIhrcT34JysbV93ErXpnJ8x2enhur4KEYrcnMiaOh/KHNNqECHvOVA5oeHkY+E
MUrPUG6vL535lYOaFIdCOKQ6p+dG6PWNPL5AzvRuZOSqHJcuUdkt2Zh4ryZFcb/IYGMjWuh+yzb8
0p7+4ZS/1//vUUwOoK7LeiV3sc1AVq8nNxWgCg8hlgjNN87r9Qn7ibWZ2Jos+bbPE9Jwoy2KZkGS
2kJkkOPeoRnltNxsN5x2p8YL7YqzUwgIDO7ACN7AmX+5OOJeysuKDWG0KmuzdqBz1XNhZ6TtqoiB
OOqq7iHx2CXGqp+40HGwKGaMUvSj+spkYuM0iOWkwasLghd2QL8aj26YfeJzI564ZKkAxsnOkj58
fpt9sjeFokNWgIr1QjA5RqU/9sbZY0zmHLjJPmGToB2r/YnJoAxeYMiO4aOek9/EsmBef8nf1dJr
BiebMSDpIHYV5lvMzcqjRIVigB+sClGv3lMCyS0ICKSgfNOkg+Ib8SqU7fSd+2xa3cMV22A/OKAI
08frT7X4NibBe+n5dSr70bj00sgO61vCad6bm92rWpxScVU/tf42xJQktJT0kNn4/YK7+FlnG48X
sDMg1INwB4qrlwsx4eOyjjPSnkpp40vIER+SgypoVQqX+0ychHY2SWi0ygm0FdAyElD1lvMfO8Hs
FXh2o0PzC0Eut4V2tCW0O0lckUWczZwrHc/BkcASQfg0+9+jOibyiYSHhAr5OujwAqVjIq6kynI7
K/LXIXkp1QMR7hZe0NxxDwqEkSlDkFncfC5nR8CtsmSkqoN6x5bzb8uh0wYoGwu5fwiEl05iQemz
LniTcwKDga6UpL4U9QLydXoVQJMj9AkU9OpxuHzhejtZuyHjyCWp0WT1JFpPWCFKQJVnXCyt1IJC
U60BqdbbEBlF06VzC2SVLu0SQEnI9/+uT8joHs620Y9HmcwHA0gZ0PwDe2IBaxfClobsHmBuJ14Y
8/QOMDXETfyjAAqGJmRgqADDoc99dM5ByTPolfMGKYhZxVq8EeoKZDkvfZ0seIuJd/phfBLkuf7Q
iGnJsqcqvU9fnfhuYNd+Y/uczlWmxCwk1yZHwQ9r4+I/ixM4llEqpsfrDVHMke4hFATZHEjNFTdx
uNTbsTivk+3uRCrbpQRtmMmKNdzSzFk7qbUOhDsB2rqFxIaY+CK9xvfbmi4b4C1ArMBJ4Er5vvCf
D9Evehkyv6C+BRZdsSDPYgag04ZaBNCX3NsSw83sKEdKI7gKCO8A5nk5pXXAghQVUPxTIBok0khl
BytVsPP+gCDSi75K1Spw4nLO+/XtMdWC+X6XOF5ZpA3BRgP87qXhIczlwOnRfibUnvMg1X1rdTwq
amni8lSIvf6l95v4gVGEYMWxcm/HTI82vCh9jofiK+Ti1iplMT1GwMLdDCkP3BJLXrM+SO3rTzq3
kVEIRyeTwEsixJcvH7SLWS+NHDyoX5qjTLjHWakuKIuyUBMH+j0hY6QBBIk0YqUm4WjTOGWLcgYI
QQsddSItOICl8xAfJSP4aK0KNPeMQYytbPorYrV6vGLNHKUykJseQ11dQbQA8bpvMksB5riFpyvy
/LmmKyTleEcQ8Fwy/ynFkd2YVekbHdI6rvsit7jGCIlG/mH1P967/3Q/08M/fr/8+3/hz+9p1hfQ
0qomf/z7/9QQWHyN/NfkF62Lz9f6V/r16656rfyy8t/L/xp/7N9fvvypv1ufaFjC33yNfumv1esv
48Ovpl+4+D6M//Phxr9/8QcjqfyqP9afRX/7WdZR9W0Lwxj/5v/rh78+v3/lvs8+//uP97ROqvHX
XD9N/vjnR6uP//6DU+Dy/uP89//54f41xvf+7/+JPstfh9fi9f0z+vG9z9eywk9w/N/QaKhCqQeM
5DgH8Yvt5z8+4f6Gqw4BmJzFVkdt8o9fSVpUHr4k/43DgSmAPwchA0qFWORlWn9/RP4GLMhIMw9s
kwjGeeWPfz3fxWv8/Vp/JXV8SP2kKscfvlhNDMTp0euFDoXJQcE4mIrQaco1KYJ9gAsK78TrsGL3
YSrqQyevGoF5CuVk35Ga8gU6B1Xe1X3BtTlHqmkrZO9J5wAKLixs729Fs9/r+/cTTc7NjlR82sp9
uQ4ydq0wOXIUaYb6uhonG8XDTSMtFOoUsQGhmWqrkEBB7QpxfzzUH3nAP+RKxWudOKy5hnsVZeCQ
OAaMcHLJE82P5djkkuheVisZJ28P+ochCDUpDW4h5pDecmIWIBZg11HtP4vCsB6G9H6Igz2e/KEf
UOfnu6K1k6h07bhgiDGgV8wIcjxgLQ6fRHFWbpzqweAe2DS9x/XnPo/rvRyHMvVKr6MtCZ6EFviW
HDSKqOo/cHUnWaj63/UkBadNg3+B8v1mGMoFh/GtkjYzoVMRBnTUSMwIfl6rQQQVAlT1aw5jdj1c
E1TInGcqOPkjT69xhfKdbNtn4JJM5FXqQpFI7Fy9KUsLJy5vRU5qx670WQDBFjcvtczRhOkOVUAY
Hc3krqkkbQySrSzUK76H+G/AN0bRIynSDk2tQwki0oa8j0DAKd3LHLAQjdwc83yJ62JSGf732pnG
mVKHnqqQUZt177SHKPI2kB84SoWAarpkV00CdmOxiTSPOPKjI2D99nL7DCVDVN8Ht6Kkyu1WCkw/
c4H/AfJA5d9BmuFYQ8m7VHajJyHlG7DLCwnOffdQu/mS9tUE7fz70SfHWZiqTR8wbL4uHNfuh9aK
ydpneV1VoDEo8BYrOig+maEbeFRWo+dGYh8ksJiqsaeHRatnMjqZohDLl8tzdDFh0dIYPZsg3tJU
Ob11u/buzMf904dc+IzLE/j3o47//SwW8hL07YWyV6zrGmUDP9ET6FyEjaP3TS3pVee+FwTLR0nv
IyG4G4oSDRuey9piI2lFmm1jbBVwhMsLNc/xwJtb35ODUAqw0QmJi7UioDzlgw+kxs5a0rKfoEZ+
j3Zy/iegNA9ctijWYp+BFjvfllXf0lwaKp00PEgb5KTSPFYC6ljkoK+N1e55Pkhm+fjOjcuYBqx3
40CCvi5x90NW2RIIUopQc3xmo/CO40s7DeTP6+/mT9z5VMRXDsOi69O0WHdJpIvupxoXNAwS9KiO
LfaLUeroi+emfBLwE/g/P4YU95pDtodHm5OUx5gf12p4pFq4FBrI2b4WK6ou0iN8N/3M2ZycVE7i
lkkXJfm6VYc7sVc2Qag0VBW9iJat9BX6iaMXfcecQrfW/D6wA4mYHc8MOgOWTCyMCnmhBrwtkcs+
QTlnbIVr3tQUQrmx0hcakZHBvf4WJvfe32tmcoZJpGckp1eyddU2z5nf85SHmD3OqRpFIBEZKz+P
LMlVTzxfmh7BnVwR48eC9ziquATs36Vr9Gz1FNeM7rjuvuIQWKqO3opECz3IU3X+e+7zt6DsR5MA
euH0jEMuNmYXLrF/4o3AKXe5xQelzFtPFPL14JcBlOnQbJ1IFMmXe3bgH0lb6Tk/kpcDTe0Wep9J
Zg0SiZowN5la7vrI1yBadGQ64L15SO+k7CYu5Xc4WtuBVhMV3MWGre8b2M91gavL5aMmCRP1Mfhk
1kHJiBpT88p2qLKWDqHf7NUWZCZujwjF6+qxi7jLqMuFt6mUsTeEc6EQHikDlRvW10IX+kkxD9oL
B/m1xIkFowrL0o54KDu3wYMALsc+FV5UDonGNkT3ZOm/siXnIRLxBc3v2FTn5H6jxDJuwUS8F5L/
T6bBfy2oH3BnJw8rJRW5bM0HKF0k/kaSnDU46T5BN22nSb0Piye8rg0ZBFMsqg2bSGYSJUuXDuny
0vHb/sTlJ0pV1DxW5jpMI1YDi1SMXmQEPRJXeocMIYUqhq3OJTGnMWz7Fgrie8bklebX6ARA5q6w
JHHUjEBDfdQTbNsaehEdqsGEq2lVBq4mxlztalmBFlWvy2M9G6pjloWi3bmaHEu6kBWbOGo2IpOA
+SDxWj3xFGKoSq6CMovfKlkLNVrGtSOHfx14RkFo1qRaHocOAkBEUyw7nAYlWgml0FEcShCRyFko
UPGt2XjFC3Egc5cT50B6D72pKbNvkuoURvKjJ4TPDZw4FaN0G7uCnXkAXrdSYeae+LzgMeY9KiL7
y1Uss2WrSA1fr9kOAW3p5vdlAwxi1ogZrQV25LflK1MoBAAx6wpd4W3CGxKcoo6TODQVhCJaFYqv
qpchPM/E2PQc1zOcqloXLRoYiw6B8PVn/aa+ndtxkxOxSSHf2gh1s3ZEb180O7nZC1lyEIVoUxYu
ql41WZNW5nXonxgF4gKF85AqKRoNPdBa6UZWFwPA6w1fQVLchN3z4EY7mVGsPAMOVsntrJO1Fqlc
JBLsYhCsSHQxVmftqAVCHEkv8toI0xdHAWmtwHNaLxe3oSRvUqGxpCZGjZYzGP4Ihkb4Xsow27j5
6HjZdCUeEtJLLesT2PrvTTFJlTgD/JwHysY1YVTRqmo/ug+TUEbTX+GvOKWQNUfxFQpe9kFLJQUi
FnDUzKBaNUeGV58pQLsXDGD2jZPIKNlc1oVciQ2OR1+6IHqiXfbdYFx/aX8SxuBMuFxgTK9wrOvG
1TqI0TahpWrvrnwp6HcATTuIlZUbN8pbPR03ICvUsiamQaW5wAGKEufelokfAytOPB/VhaC+a2OF
0YZBLHZqk/CakqSVlgwg7MGeDQypXIhnvpP4c2ttcur3nZv6DFHTdUnYSh9EKASHVSjZYelzZgMc
oyF4WWUUQtDqvZi2ehMnCpVqAtybm2+Dwb+Vc+cmq3ubcJmnZQQxcxYFntHVkqg1rEPQIi+qmhAH
lRFFMgDj6ESkPB8AKC/HLIU6ZKeVnP9cq+6hSmPI1bm8aCdMGNoCn0OWhGlQHvbwQc7FONpZ4KWz
qkILSB/cEgdB3xg1OmWU6l5Y2k0fPSuFd/BbzsrEKN5hF61yx90rTGIEjjz44ITwMsOFEokG5b9y
5fRhiH00RvVs0gGsKz1W0F7RHDl1jUbBa+KjqDXkVlksOo2rYm7aJwEMlyOTi8trtnaYCvOV4TJR
lmNzVxs7ndZA6ABZpjzU5LT+7ES+oBUDOQ+uA727mtStkQolMfKUe+RKsg6BKW0gsCIMqERxuUBu
Or7Zikmi9YnALVxzJ1Cnf+9GZRKypG2WiHKQReswVB69pnqpOrwDwraunvLeAQzyj6ASfIx576aL
ysqK0gKeUmLAgZRwKMvyPvhWudc+8G+vb7k/faJJZCLA5XqdnCCTkXP+DdcjpwsyL766c5Cl9hip
fSC8mut81hPDA1Ge7gdJa0c5sy7E1JMtOBjQFgzIGe1cZ/CtonbchX31J3kfcHBdugO+6eUK5dts
7XpDiw2foy1NKF0LnbbEQBDVrULIO8mMdFO5uDYPagWgAfA4hhxDxgU0vOKNBzFtk2lrHvkENoXj
DqqFE2aSdf/9LifhBjckvpLVXLNOxHDFD5zVpq6OKsNOVtKVhK2u1INJiKLFnHf8i29rcgIDmoza
XdS3a8fnrCp0LDYmHvV9ZeM5yv9Sd21LcurY8os0IQTi8nig7tX3m91+IdzdNiAEAgmE0NefLM9E
zLY9Zzvm8UQ49oO3u6kCIa2VmStzA4v/vclgkcWhq3KIwhLlszHlnjXrCASlijc+9HdpPf2BWvkF
j//3LfjlkMVD58sYBO6UWPscChlDfGHhktO6O8zsoqszwFF423/rSHLusUuEtXqM0PUXIvIgQyYi
thCpv6smmnOixVdYYP1Jz335DP9hd/jVlgjrkg4zcfNpruP6guFUX0rUzN+DNchO2ipzYNUYwH48
3DWNPbdAw6QxXyhXVxr+2IWFn+fBpnbYATFoTqgul/upiptNGMgHjkFaH4vXJEFD1yM7qB//ZKv1
f53Y6S+HYCkJ5vandD4F40XUkqVbIxxoe5Lmg+5eg3b6Au/SCcNn0SmKIBbC/pxXA8w8+FzfdDG5
Ng2cEKMZ9H7lsd5xE1hRj823CgqMP63+n0m8fz/6X868eCC+JhhaPbFggWEuFdfB6Nqiof1HOM7o
nlR1C1ubOkfM2lUaqatA4bgD64pP1uHjYYd98ikOrLH8lGgUZ/OyIQP7V8zDf8UFPKkOf35F8H8i
AK6bd62M+v7/Aee/eAH93zD//0j5rfta9dhj/8kaXKiBy4/8C+Hn/4DjDhj2NIQ6BWZd2LX+ifDz
fyAEC7GsUN1RGiFTCT/zL4Sf44diBF//yNgG33dBZ/+F8EfJPxgiJ8A5YloJQ/RAOf8LhP9nROgy
CgbTP0xvZ1DlISD618wMn8BTMpx8U5RrWSXIw4p7eFtPUQnP3CZyXF+jKXHvgev/FH52Oeb+vUv8
uDLuChzkOIcTABIufj5qEniYCVLVTWFM15V5UlP6NsZTmaDEGdZ5ky1xNh2Bs7bfTDdDNfKXZ3T3
zwv9BFP+3FJdrn8hCDm8li/OnXBb/Pn6U2QGM8RCAQZNFI4yIaOwwMgZLLeNy56nNZDfIrb2bENa
HxTNNARqPyFMcf/3H+RygPx8HzCLAcISHCJHVsyPkea/wKaWKjmOK8EGLTw/07Ct0bLPCzZRR5o/
fOnLAfnLtWBoC8IIGlk4kvzoAv5yrWEZgLgTI4q2KyP7hIT1dMPbUpDrCcKEeWMVd3d///V+X2D4
ej+Ch+HcBaH55bD4yyWNQ5s5UxALk5fA1AbjeHuUk83gdNYQt9euocNN4g19+/sL/6f7CscnPGeo
7SEC+uXgBjCVrGwI4EfUlzq+iR0EwqfQEalzAhuqP9zZ31dzhOkTpKOlMK9HDusvRZ1dm252rZZF
KyU/m858iGie5p2HIjK0Qbsjq9e5QH/eH//+e/6HG4wdBG8u1E74oj8Is7/c4AFtf7q2kIO2LuZn
KxzcF2xAN7ISH7D1zI7tZV39/TUvD+2XdQRhFcJ6LmMvF6f4nx+q83SOZTh2xUA5feOBwkoV2Kn+
cJnfH2EElhMZLSC0sXUmv5x4fWjgUzCAHVo4toectLXJS7gJfPi+BoL999/pF23FZUPA7cNlMAKK
vRfhPj9/qYQEbT8ypgorIvGS2C6uUEhSeNgEzWyQeBlHILBkXbe5mEOCWIlpmlKgDI6gp+k5uMa6
x9za33+s3+9BgkmFH14NFAfIj4muvzzeNqWVmjB0j0SmMVzPcONei37K2uW6aersv96LcODAE+Ki
ZwCD/OvFUMBFtask9sRh4edppM2eVyGGqE20DK9//8V+X0OXww1Z9XCAwQvDL2XOX75YjB1I4B1R
gHRm5GuKBWuoG4bqT4Ybv7+ZlwCcMIaEHk+V/moYOpWBA/sNjwsE1tlrsRK598vCN9KPAGyhU6/e
KXHdU1cicvUPSP/v+20SYPlGIOqxt4OO//k7Tr2pMCyA71gDPHgb5wZWvszHFzUmE6y9ngeGo+e/
vq8X6xmGzjVJf39pxiCt4r6MoSlm3t0RL+ULdt508/dX+W3XQaYajNFxkmDbgybo8v//8vTmRHjh
L+BtrwNyl0aivC7HNDq1DYbRXZQOjwFe3j/53l6gs5/2Heyt8NbDeDZe1N/Hd5QmloTWzUUqszo7
l2GVHmQH8L41tU8PSFW+kE1wNMawvJqxoFaJUfum7/qDodZnR0GTNoQeVQT+D4/6l9FKbB940EDg
IQPDNOnv9Uyo2mxaLVkLzwe1h1+5sHsR86rOgdyledIn4jw5pD+WXZUVq/D90SDfGq+xb781CbwN
Cu74qLbgK5s/vde/vQQo81OKigfuHbDKin7pnK1rfCrCzhdwHks/6cl2X3yWBvE2Blh570VP6HUj
CRYm6kSUgYHXjm1XzxDPjALxE0+W/sDmxCabDN41pyQpl2Ub6TlBGoYEuQhgfriQijDycFstZjvm
c7ZEF5uzKHaggvr2Q2kspsKy1vrd6tDd7ZYexEoxwCqhzKNhxZQFrRy9XmKXfrNd0LuDKWMhdk6N
ctkNLMW/Yyv0MFtGke9erRly5avLu6WpqOBtWDt8iGyeHpwOmjsalv2OdQ2cAOni5HsSyLWgy9LJ
AvnTNdgF3JMyb4h1d6r1ZAbHEKZnVkXQJdvBoiKakO7evopYuJuGhm7a/v1r9OtzgQMP6vgM4xIY
a4Cc6Jczx8nW1Z1VGBu5kXbXAdmTGIBRkCD8/XXwey+/6i/vTgRjU7jkw+snRR4F/KF+KcSEm/WU
aUy7sAgmzl8JQ7x2HoAWNgWjjYUaVRt07X2AuB8qhmkjpvCubHSVlxRKoBzqr/AqdhW/iftqgO9h
nNV33nhEXdRXIRjVPIIFaZsvi4BxLWXlg287P25CvHj1tu78VPi+k3u2AA1NytLr3TI1XzyzsJHv
fDkUBuD+Vg2L3DZuoF8Xsx6UG8VnqttK52nZLo9NZMHzoOBJc6QYUFPUA5QXZg282MTjeH/ZEpvd
qMroUJbJcDd6ltqrpmkFgCgV672YaOnyCYohlVdzGZ6wHySbuo+gDCiBLSBTumkXui2XNLlfBs2v
W1kXrCUUXGZNqN6UGXIG96Qd4n1dr4jtSjikvMEc+E9h1RyHaAj9Vzx0+FgZjOZtxhq44h7jtVGU
G5w8ekdkZ5+wn2R56WdTmAEqoHlaxX1gByipJnyKdRuMMYkPmU/JCRa+0A5xae5Lug4PY5S0j4zV
3bfIzBASZPUIq6pAchMU1SDcvpyr2zkbxhBa0FQPcOc12Xc9BBpoHCH8c2l7SL1V4BGk0YQgVSaQ
X3OuEzff0aYc7wNu5THGOrnqx5KfyBTuYp2lOx268IybT2/6FSZdQ0TEvklng0ikgE96iwD5aDpg
iPpbXa5fiIAYJp/mJfussaIeagLYUs3ziImEZlHgqoLwdaJjcFgykK29LF94v7A7TQODZHX2EYgK
0HeTpkueehIshVrtuss0pL55BcPb67WLxbnrOH8YMiTZ536u4ikHptzmuJj+7tZEIfKBoDTd23QO
2hsoQ9+TOn5shEGWFUi+dW9d52HM5qWXOeR2LyAMYfpfVoztBmjN7pmIKog1uNuQaghzaKjf9QIK
ceagJ41tfD604fyQSPANss3GfZl1vt2gfUO6nxJpEWMhThvsWrCkaWfcQUEIojQImU5IQIChTV+2
ZQnzQJ08BZV4qlk5VSc0LfLYagoftK5vzJ5lAxdbP63yk3FIKAfkxyV2jKrCMUIiCfBVzXedJ3Qv
3UI3cxD562qOHSbISIyXu3m1Ifg2JTSAZjnlE3L+xhnepdS/wFjmRaBzzHFX4QtE+iO4cbddcI7n
CzaunNUL1Peka3dyBE219TbjH0xkfsQ8xxTA6jbs3e2gjC0RFwkxtGvDpqj44reNBKHrW6e3Nqqi
e4uh1FsGokPJCRGkrAoLy+vnnvPgmGTV4zBO4/28js1HbePu2Ct5JSbzlDW82sQdwzKFbNjBBTzR
EuxD39ovqHY+sgiHmyP2DYxm9FmsPsF6jhCx6hnECLZ7cFl1S5A7fqZjRD6J0t9yBxvxtmpeA/+h
++Y5rbKPegkwCJGup5VW19ikIO+a7RaY+B4BdxjQi8d+60z0WlWZLSRntwExTTHxYSd6/xwmkys6
6s5V7K77qpQ4TdVzRYJwz9f2+7zyzZCy14wPb7RunjO+cKDnKi66GVy5qdxXmiVQoLTD+o767sGF
/imlLeB0A/yDBQQipmHoC9V3Yy4M0rGxxmQNTyAdPIArQpAwDl748WOwOhimnFl3kVYJaCXj4FZG
K56Qt66oEayN8hNUt1SAeYaYbRa1kptugjvZ3C0QkEMFjitQfnJxTTcM3th516kor3tSjFWobvog
g1ppLKEoDocEvVB4ID2s3fpQPFVLvEep41Eg8HHr8J6ABKW5hH6OhXiHQAveIlGoyKalQyXcfEvr
OjqieuMpSFwWmVwE/KNF4THkoiPuY5J8+synoD+VeM+uIuVhxdO3u2Bo8NEdyQ5ksLetCUhhCXOP
EbQ9RdD1yJi3Z59ovdVw2t5jf54LxqEvGPwR1cS1N7bNkTn0DYmUlyTgLNpCn3W2gfnctyV8smW5
b1zf5ySat1MEsAhQX1ZwjjjhSjf1drCpuQE7+JxAMAtf6YDiwXTJ0+g92fRmfhZTsCO8upeov3Kg
FC6XfLlvRfpexastsMdWV2Tk03Yg9TvkhM0l9yKAAUGy5omuOkwXG77JWFtdi2F4Z5DXjXWbnrIJ
lD90T99TgqheXLv5jvawLiJZ0m26qvpjKn1/1pJ3uzTK5GOEwNpnX454KKzOUN0QDH8N/YANOoBU
sGp3vqV7VM37YYF1NNbEN9ZlHqsOoMZs1uYafDRySof1AaTUIVjsY9cPV9M8PPTGic/OjfdN1fAC
HlRrwYb0PVhltVW1DI/eagY8awUD3JQtuD69LSXIinpqbjx25wc92gfQAFARL5jRi1ewzO46HEcA
7ANsYVo0FynmXjE5eSfa+jQSfuWdvWf1iI1utjcsam/aZHgqPfw8OVCLQ7vY78pj2Aty9iu4jmHf
6PsrKCk4svvgjx0R+j022QAXu5CF5ybsFUrV5dwqE+eqYwzk6XKVgvoaOySHocpIjqVx92GP1b8L
cCNzeXng3fSaVNZsEhftCTacMSd93d7QChB9SKGNyvr+OZu6d3Q2kIpos5C8ZQo5GQD+sBY9aJgq
WW9Gs54mnYG3nrNXbOC8GBr/pbRNg9HvCod4GAvUKaTCtBaj15DMDjmTvFCpn++XDosS0EWXr61c
c8gMVd7b0oIJmBByqtay6EsBXrzZjrTd12ldhNGKfzM1Dy2DegJjcrTQQ/d1IVlStL7/oA2iH4AG
IOFiniBOg4VaF9U6Nza87VFHF8tSPsX9eBVLAVDmIvbrsuErkorPtsow3F2284FXYC9FaMYNWckn
O8TNtezWpJiH8kaprtwGABhk1x6hhy6T6lAuK8SiwzYag3ND6+ukFluaapzGPWZ5lpJcaPdRbaYy
3Fo5fjS2fo+T5lhd7m0d+ydOkdGwIm3quHDdFqbT+IkOMJxmMti09QBRuI8RDd3sySLFjmt2BxUK
6ODHkUclIhTMPg7JCzQy+SKgYmXRHSqNHc28zaN22ADR+GDSnkyjzpA17DVlNZQ3LeILOdlV7bqz
SXoHVPmZduWH6KMdn/gWyNEWEoWtUsnjwrtbb7iE31v7msB1fwyXZ5U22LpxwhoVbCMbRbuJ6XYX
pvIO+KncudmqLevCpRjBxAIDg5A0mPE4YDW6Ub0wNwLsp5hik/c19vewXA6ZwyqA5fO+5iAIq0U/
jqOB4x0ZEFrCk5zbS8FD1Aud0jhPHL2ShD6wKrmJOsBNsSPnQE1iK2k7neI1lFhSIJeUrM4kanpI
vz1u0ET6LieYDmyA9mzLdtWXo4BvXIaRpFWcfdpftbGzkE2p92TlBJkWQlypFBU5qmmMx493Sbr0
t7OP4eDIMHxHUxzdnc81I80hXEvy3KArearS7C1G7tXSYPqAjg9pTJ54SYrJACB0cfS9SVKLNjRE
65YkXyhCLPMmHhD3mYB0nEN/3aSwiGY4BFBi21fA619n2KpjaCAZtnGfPsVLwDAvxHaql37vvBOn
tAufWqTc1DVJAGuM9+Bv7pPKqRvKuC688l+iBcQ8jHCLGtqIjQyTBydhFZkYBHZ3FcLuW8SgmdIh
ZRRRKijS9iui0HeZ05jOrbncADS/bUqbwAk3HnegW+7VKN5aDbutldS3apCotyZw6znkl9+jQN53
JsDmDxwpp/HwYijrinEdPlS43AdDFh2HdA2fSQCdA1smDoFRtYKMN+5kF387JXzaEFbZHa8g+snH
FXEjaT1+Fd18xeRw3eAAO41IVNuE6Ho2OK8auLVi44AmqPFn19jXCVZBRd+t2OdQjnhsoVdJ1qhy
0wVxfyhr9U6m1p2mKZuKpG5ux6m87U1zWuw851CNZPtBTTh11oRsSbS0RaAhzQzSGgqkFt7olHm9
FWEMRxbdBnkmupfRm0OSXjKbsbPkUEVt1470V5ILD50C2/i5f1Yd+eYRpXJHK1Nf03RcTyoZ2a6D
YUHuFLSwMl6q69COO9qWxxqzCyCGyKvtceFYkn3WwT+xT5cSoxfkDpN8u9TAK9NOLyqDHcwCcVSS
6D12sw2dsiY3LrxSk4E1GpM5bCGhZYEXIl+nooVzIQ4vFDltVz/MWfKkhIuQoKPvRso/r312m83h
YYa64KhT3CaSQtEvoZERlXmOPHkOmpGex1TdL2n1MAbqoZtXqJw89OF23Ic93jvPkTAklSuUYSfN
M4yluC2mSa8d1WhL0MHgqN7VE8aKiUp20az3i3Nb4BhH6acAB4vpb1KuGHJt0369YhqhjqPNjk1X
3gcRor9tAoaZLuUxG7pdiESpTnbpppLB1gVoahEehk45+D4NGKZmyKLLa1h/bBOZDBkMLEGs5Rrq
NvSsyoYpelTWqs0oliWGQkTruWj5kj2jYZweM1rWshgpQeAgcUONXUWIcpA5wmD8DZcooB/iRuOY
XqdMmgNvbX09GtLeQws2fjfKYvMj2qBkHKG7vWFSK6BZzRSRU+mA+RQVZmw/gOTwF2I7dyC0Xm6m
MK6mfeAS9zKUYrgdmpSWBQ0aIncN/KHvyoGUOKwDW8ZHFUq5nThr0w1eqXTcQJ05byFIeVK2noOr
mU/JUzxM9R0DqryZq/XWs/IpS9f7AAj/m3Mu2ozpV+x3QyHWt1D72yXRIWTfTJziapU462sh5A4e
LdOrww3CCjMhIhZVjI63tvecIfcmAZ5FDJoFUV+XpHpyEdxDe3xu5+RDieZZ+vmOVdk9gGCIqfQy
F10GdVUtAX2sSlwzR9qyqEpTvmHmoL2txbDFsEFbCEWLEqY2m3WM3kadJtuOlctRgiTG3q6WCD+E
BCJKsHYLrnHK6KU6+VBU2z5GIKTq9dnO9lPbGJgujHR+0gl77dPhBaEoAOFkDyh8qJM34TAbtCjY
ToOm8ucmm1DpJ/WnuuWXySxN7aHDXoK4dP4i11Q+QlX8mXV4YbE2YGvQ4jtFRIWbREL1iqoPEzel
6id4ufgAjWc11uGmthiA6ar+kBh7JOH40Mzh7eRVs6nhY3wGvf6mWqH2VbO6x3ognb2a3dx/RV9W
vY29Tu/k0I4716TyoRoYkN3GYYRgIhxcwvIAgHKzVumpXmJ/56zBxKeu1j1sErGfiQCdlMBwPe0r
/ogX/KvR7q5BNX/bZ1qoPM1UuxU9BhPQCANxLUHsPCJS3B9xLOpc42B9GuAgeyW9F3dJMq+nBEa5
nvbkBPONuyoUnyI8h7OKehiWJpl/IXGHhYCizWyNSemzVOjo57qtt0s9dc+ZB4AQNx1/DKoKXyEO
4D0FJvOIDIxs43i83A0+q98vqYTv3HL7MksOSfEUvYwBhd6p6eStqAjqcJhFXsu0hFInBYsOvwma
i9G5PFvZOdUWc9cDQiLTxWxpHYDEN+5dJOb6og3cTIv+CmZbbjQf7pdRLV+HGugT3phd57IRWFtU
n0GP9Fs9Dt0Rcuv5mCrZHRpbDgc1cOieHAIKCp3Fn1kwsS2sI+cCpVSwi7IugJSAQQecIZIOEUTb
BtAQYrJWdoBZL1yc3RrbYgbvTVf/GFskmykY1p88NXaHFxDmGTyzecJRyOjUfF7W5bsIe3hChOVW
olYs5MzYtqnDcCPVasR+tWOsHitNO7LpWKyvp8EDsQpDS58jXuJcYEOD8YJMvAIkWQGoxNQVIOiD
M8NwwB5mIsDPyDoX9TTfrSEqacljebRt2W8muMjJfNTO7iwdzGEdIDRz3RJobO+SHNUaixvdxcOp
qSLEz6h6VTs4GVTFmlbVY0Jbft2L+YpAx7aBwYF8lVNTv/ZGcJcHZsEQ8pAgn6hu9S4DcPwtxZwq
SIIQWra5avTXLBN1dCVMGW3Bo2PgW2gTvA8XpBn90ig2qpxRqODdqaLCsVpgQa6wJctX1IIoFx2G
QMLd4GcLAClNJoWxHBeR5F4hjqTP8hnZk/ywag2kggC1xvsNiVNRTSL76qldYzQnvsbonkkhuDoF
daPV0UJV1gOlBrZ7Cqagib5NmKjB2zvN8GKKO9/rLwK/c/kcZhpnAQRcYfWWsb5xV9RPcXNcuhmz
NBS0wovpph+sBMSQ29ng9coFSwda4JAAF7mi6p9Qa9NgP45lyI84K2KFFiiumkfaRfFbhdHHuxEN
f3VIftAJemyNOKI8XSMUFL05zLQZ0ntpUeSdosxCJFZOpl0OauqmTyqWWFR9G+MvnHUh1GOrA8sP
ICQh4lQzhyGkep3DsC4Mc5E7LXqV3U2IAOg7uc5C78KZhgeE58RZoXldor8C7gg8W3crfevGjhYd
MmbUt4kRE92uNo66reBdxEGVcVptxmohbqedmscDYPkOQs46phgcqqYuy3FyESA9dsjaUwhH9HQr
gKoi55Ft0G7vA0/u18gBkU3Hty5J9iFb9tkyPDiEUXxWAvBzFrxjUAZAobnV7bCz2sTAhQdsN1kw
Hiwg5nsPuHWTmjo442m/1qhqazt/Syfqt22y+Fcjm02UAo1cDeRsrQd2h44LeMN2XdD5TJi72KwC
gMulia93kRoStJpfdL0gRJbGBLRRZYIduviyy23oMeeqP5osPViyfAmqKb5RsaV5m7ldZavxFj8S
PQIyb5/CbOYvNBjEYebuLZ0iHN21Tw4jqm2Mh8p6zuXIkpPCZ80FwkbwiAFTbo0OoQXPW5tlch/R
ScX3C+T0yUZkFruB0/G6N5FNMVI0rDCdGTArF17NCe3fqmjB2EYrGou8BLN0IbCGC926CxYmloMw
DRr6iLfwMOrrCX2BSkK0J+gbZzjZMJntlYLL4FUzilVtxwE+MEWth6bfhsuIeYi+IRhzUT3rux0W
TGp2obWOnpPOEH5bzjaJDwz6eoQdEkgMyh4pN9eBrSgmzOBXq454vI0/BJYxvykhpw6vkmSEbAya
EbCwUHNUy07BJ729R8XsqqdJrjK8ah18t3exJfjvil0ozSlVGfwIBkOR7t2XVzrKymnn+szAlo1H
iBVRZVphVEK3KoQNml/DxzZEPOU5m7iRB9pIvxzSjrcD1LY/tgno3ufui41jGNlEJhTdNZwrkn5D
l9lgCDYcKoM037ij5DqLB9Yc8JtLABi6ludgSjnQTD3eVpFGh8UQrHDiqsORGLXmFmvYTzttoaHd
hhAqLC9z1mfbUDsknGSkNvC8QBsoJeCNu5YO+gAd2XLhfF7GyQSYTh9MttEL2MsKdeeNr/oG0Zrx
9yzxn3CkoslCAX4edbjeYvOezk0Un3ubykOHYdM95AoX5ccCLCfk075jym9rj6AhQ3RUBGOG2qiP
lmNtYK2vL+T76sBrFTyew485FWQHzrz8XPbMBBdYrf7cGcyp7MwCURK6fK0FkoQcakurp/Wqhw8a
iroGa4GbcDzLJAQQVMs4u+nc6g6sSQ2arkxwtCF9uS1Vu4oN1jIq98705ulCq+zmDIe0022GZQ4T
jveRtOt21vyqKtv2zVXBek8Q0XJvTbM0+yVtdZEQXx09pY8zg8KccAqTDNfFAHJk0gDzMiWSGTOz
I9XMTg22iPHk0JDt2Sy/yYoIRNGU4yPTDF0NALkI3wRz02j/9JcMD+2xBn3yBWOhy4bKzGymPuox
A8tlkFNFcE9XjHlv+xXwltc0OngTQooclO4uQad6l2DdFcgD/xT1njWY35nZmwSKAOIsmRhma6P1
uQXR+lK3IRzcgwRj/QB2lqBLt52z5X1ZzoPbtul61+mSYmeAVWDC+uE61ZgM0mpKb9tsXkpAeXhO
dJUt2EnT2qPOJrlP4zZ7W2B6sR/sAoXv0pubsKRzngChRPfNWR7Xl91urF8CWobnZJjfdMvkFlK/
Y9KU7grBBfEGJ8Z0A7OD8AR50QCGSQ9fk6Ztyk0wsnXb6v6CkYrQqh3YxHAr+Vg2G44457eZ1Jik
JVk/BlvTdlhh7RKvX5FCIpZclISh7RfNXQbi7nMdrdPnRaY4JkJ6T/CbrhF/Ft/OIZghFBi9x2Ab
iOjNCsrsZkEpsjOktx8RH81972tzR/R8EkEC3CiIl+QAQAGoFdchgKJAIE+iaJUPX+vRp/kEZ71t
qNb+xkQYK9cI1wRyCXElJlBm0e47gXCiGEKdChuPr7/UZZzuSK1omU/gtUHBDgP21XSGkGtwwIkx
WgfNGTv7GpghbGAYYJKOLcUycAp0f6lgVKDTdMPCNHnEWA7aASgq9yAkM5B6dcn2tWTo2ROC4chq
6WH2G9HxuiJWvyWrCGGsYb/NtM9G9Er+iJ4GM42qnCB47wg99p1yxzFGIcrbjJ+DBlhW6SnfR+PS
kHzyZXSP8bXldTADQ/SwHddr2Izwh75aUHnoQW6979MbADgwp1TlwXJ/uEyM7Ayd23ygSEsTIXla
436612DFUL42aof1D3kE5OW7UTbhJxPwS+dW8vBYcazE3DmVPJQNFACpEvKI+b3sMIi5PMwiAULX
ZBuRUnXCK4tZkdpjRjICql0Be6Qi1vckKg2s59SCjtaI9nEOl+Dzwll1wzGZi7OZ1cBxYnbLXPbS
wnoH+pmuE/uZB82GKmgLIMeDLRsKfPR2hh3aBqOAZd3Od36YJcoMWWL919m3cCnNR4dRCIn5mUKP
8/zVCpbcjCoaTT7MUKAmZsZ1wOmB7HYFBSVepAurUdgIeVoTs0tlAGOHgO+ikRxc2dsjjysMBjt+
YmyB82XSDEWm1lfDhNhCSAKz3fadT5CZKJj/BesQ5bynV4pnY4RyAXrBkhHURGPcwpKBdRM8Ai/1
DSFy06/9UABXcVctunHMSLv6AVB4f3ZUPlhUzjbtmnijDNoJMoOODHmUnZSjWKx8RctcwXSpxrDl
2OwyxNXA9q6e8CCwJ2ZLhgO4A4YlrYfr1/8yd2bLcSPZlv0ilAFwAA68AjGRwaA4iqReYCJFYXTM
8x/1U3/E/bFeyMzuK1Iq0uql7VrVS5UyhQiEw3H8nL3XHstNxia6HVjEQT62SKl0bxv11p3U02eF
XmxHkFm0YSC4pfYy7jsjO9BqT8+VN3+rWqPdutybV63kfZSIMbECR8wYaasRckgyIhlULXZgP5nc
+FxblPcQKjzevi7nhH/DSNkrB9WmGzfkYABpdsFrZRfaMdc4VpfDqN3hGuvOzX6cjxGvZ7+J++zg
0U2jCT+1X9rapaEk8yZgTBwfXWA0QYxQ89LNK3rotJ1ny9X39BQ5hHDsCgpXoPzzBj1Ia1XdJbqG
XIlNdVvkyt6VvAV3WPBxx2hKbip6L6fIcOgF6xgcwUi2gdFK79gVDW9BO7Jv9FDOF8vc1/d2yCFW
0al81BztbJ6183LuYXQMaYmzxSQtu2u+Jb2trnqIVEcnVQkeDhzadaO196FrGcem1t2LMqrrHzSP
9WMC3+ZoGAWGIpHg04lS/QsKLy3csp8xdWBMxtAnAuTUpepQEcnke+5aM5bYBKeJALaZMJOdaWp2
x9zC7q6IDtQu3YSxRcTB/67SKvcqRCK/zQ16YWa0YEYd5ry80c3quyva4gJjolbu2nkoD7IqHQiW
oFu6ae6evY4pf46o2udwx/aszCOIlb45zbS5b6IxZjK8YLM0goFW77k20GpcS0YmQOWwDWuDLG9d
Tnt6Jsa5HKHPxCHfoGgQYKWEMBe7DF/QuTNNwBGaeXbPy6xL1iF3+W1mp5kOPNXebVPClgnSSk2b
WLbtzCRTKw/zZLAHJDmxBsjVDkrO3RZtAk9bYjfNQ9hQYtL7cL1mM0CFwbyKTe04NZp1HtFTMQPR
1/Leikz9J8HB3qFrqMkGzN/6fWU77fVoWdp9kfTmqSlkc750y0OKPfc0ccS6FqndnKvQKW80NavY
ryIlzhxZ9w1tdHNRwchwDADXwMlen+YTrX2QrBwMIdDQxi/PCLRkl3eGyKB/HTWDtdE6sN2O0+l9
UNpV8UKoGFRmz1zC+7jusp8iCz1mKhrvApcY+qDrdJZN6w0pSz4pdc+vyiS9W92EFnQVGpGbpKxt
amCjPXZtmwGcWKjZcntBA8a5cUTyK41d2y3Qwhi036JhmOhn9+WVhtHXvVMju58zo4wLQk24X2oa
eikCGqMxvlpoKiieUiciyqgIA07kjjiYBY0GvVJJh1+9ZORhTYNNIuBQGXNgWH30qndAyTOTzMKq
irNzUxQGIVRjfd55C/uDLSamGGK5qDxmgFE+FKdy1MIHc1me46lwmcgz+85s9jEgShcZ3txLMenZ
TlbaWDEaXE/JVvnDcscz3I2hX3vpqZT9U8Iip5s4JVgwy3hAmARbuZ6sjINNVSkVoLoqvtgopqIt
IjR2PaptGFca9mzYHetcKa2DyAzLvRGpOvGdWZV8J0cD7KS5lj848oU2XrJr6mLf2va4jfuiPeXp
0ARNnumMr7AoIMl2fHyGrP/G9nbx3Kgzk0NDICb3xZMRIgfElHtVG91DqhnRmVeGUbvJu7o50I6q
eYAQQnDY1fy5nqIr7jc6IvR4x2xKyTQsxnLYLRhxAFvPNI8XfiSN9MbNwhRDO3r6ou6GkrPnxlGj
a/CHxWmxDJyLXiXoys+RRlhjZTCjlUyPqaBoejEftRgGkfSsWe52AqRy1kZrchV/pm9bNmkGyKqG
CwEy0OdAEh0GR4hmg/l22EYIS3a0/7Q+IJ/8ZmTMuMNCwXxIWoiwJvvbIGybqECqoCAzbXnghNU9
YgEdD4aoAElynhj9otWqR9HbDFSr0pKPja2hFZTQpU5dCK911Cc+B0VfyMyL83LU68NGG9rrWNDS
bPOZHmhflMtZQgP2U9Hlb5JLVDqOvvIhXc6+7jv5dwmyzRqa8h85/eLCoQlG5TipT2MeUY9FicCe
tZ46OxmezaPbfWdYLxkEd22DQcbjFHwYwzBnxU4FAld2w+nKYyJJNZZOReYvnejNTZV3sfaqupnh
TNaXwBb/ko/+f/P0vXH+Aftb+Xi/EQH/JwL+dFS0/975t++T4r/+1+uvvj9j/Tf+Nv5p8l+IwS1i
PgDxYfODSPl/nX9UjP9iEAamT5DGB3/X/H/OP3iAuHlwgxFSoVto61HW/+P8g/pHdojH8IeWmc2f
iP/E+ffO74JvZ/2bgJcK2MO4EvV3qzOFyNVD7jxpzdqRZ0+NArSWw2uKutDZ6ImyrmxE/FSKjR7S
0FJyKI9JkabPttur+Szr2rH4xFbwVg/992fC9mhhuee/jvNOp65UQejLlJ+Wea5uFb7cp2qcc2/j
WGH2zfOi8d4bc+/RtnvD+ETA/9ar8c+lPXZanD+YMeW725GPpsYQPj0VFa2SyCvsC6AGia+ZiX6F
GTB+/mWlIF6co7L41X/4p8uZOqYBXHi4NMQ7b5NQE6fGPD25Vp7yrogb9ZLWSQG9pKw3g1Tyx8fX
Wz/+f8u///56v16PFferYUMgAm04Hp0MEzW2S3vqDFC7vndT/ufHV1qF5L9diQ3ZdnVC9BjPvr0S
HfqqnJfspJFreEqZ554hBB4+sYL8aaEgJ2cmIU3Xlu8vgofR6502OZVuXzKCSY2fnHqaizlt8zP0
s/VzXzvjpsmdz3KSVlvSb9+OCZhOaDAy+vde8TZjAldE8Sni1C8C4BJiBy46unERL94UCHWOU442
VGWOdhOmZS0/ean88e56xrpELZvn5N0T4vFqy2y0UVFW6tuqScZ9NNbNf/4s4Almi3ElV3Gd9e7/
4u7JbLdLuzJGMZPYL71Od40hfHo9ZVl8Mqumu/p4xRjrYn93Uw0LF7SBLZWLvo8lMycX44iNxHFq
yiP9VLLnKK+uSgwc166pTU/erNr97AikIX2mtzvJYyMRJhTz7uOP8ofHhMdx/Q+PJUTnd4/JUAzs
mmF06vqcOViVW5uwb0GYeeXwyT3+w5WEix9htR4Dd13N37/e477RskKFEk1iFz2KaWX2e4tDSZSm
h4+/0zvrx1/PPo4pm1yX1XCH5/rtpVTNTsZs6iLRE+OOIqH9JqvMfa68bOnPRxk5X2WIBgCLocq+
h1rvTfiTqvHbxx/jD0+OxfuGb4r5ZM3ce/spJiJYisoxLsyqXxkVLTLRKu6tU7Vk1Vbpy3ICTKG+
gk9SZyq32k/MpH/YcHGT4uzkvWLzal1/j1/WtFriVA4CvU6UuQdz9jpOmTHjGCRru9AoorOPv+2f
bjqW3NV3iJGKGpCX/6/X6z0LKZlnXliGU7u+IpVaBb300FAzkSD/YBDTBXac/iHRXOOghYV4aNLu
M+PPn276r5/i3Spjow8lLsOLZuqqL+Y8R5deGjJvTk3nWrdb/bpI52E/l16174QXf7Ly/rBZWavn
EsOeyS7yF3Djl3vuFFmcjItx0TEMAB9s2gyNIlq3H9/qPzxJFq82DDNytVta716lCApCvaqMCy3U
u21oD+a+ixl6tkbRfcISfRep8teTZAkboKFJhQaUeb3dv3whGWGfJ1PlwiuW1AmGGMQYIr6YLp4Y
0JjBM6ULgizoLMGmtoG/kl3YqQbVsFB2fSfHsry0rVpcTvkIsNW0G/ezIM/1WX63lZKAZa58eHcN
c3q37NyijTXLni6Mqpkvxqa1tkbhkV2coMmfAQ/dLMjKX8NSVp8t+PVvfntlHNSWIIGcFyPI6HdX
9uJOG2rNOWpzkn0J84QYIyAzWwdh1l638xET7IyBIJVakBbJfM1nwN/hmOVOOg15ipXujp9UCX94
CFGmGPxOMOsFJeW7nU9M/ViSMHjkFJbvAGbR1FOJd5uoytw4Mo5uGpQ1B8+Yh81ijMaOLt3w9ePV
+YeXm4Gb3LQIhSVkUFC1v1kzKcMJD3DyERxke6LFLC/MKAwv7bbR0MDI4kazKms/pal5PnFcDFQh
iiunpLv8yQf5/Tn56054jsvNQAX/rjBL8R4NRm8dQ/quP0LHrjaRPZ3hemceRO8PsYOayB3pmvog
sH7/rEQoHi2cE4ERi+Us1kmxRwPcXLojIJxPPtwfVo/JC2o9KZmUje+fLFTtiAcccURGGGkQAWNi
WebZOjPpCZxq9T3Ul3xLkVWszaNwO7PjBhj4ymOIkrT2YfzN3z/5SOsL6d2CNrHDEybEx5KwWN7+
cJHVoZObdeI4MDX7QqrqCu5ps6k6ao+oqvKb2WuJSevb78g0kHS5pXcWDuV8HTdR/Bl07U9rmY9j
czLkZ6T+fGe5rsY2TWIpjtGcRftGho7hN5Nh+f3UdNul7Ko7C1H/zTRozcaqiktN8K75+Jb8vrkY
bHt0/m2mXcxE3j1OfWdbsh3Noz7ASU9osvou0hg0XTUwzB6xztlotE8ZY9fDxxf+a/P47bfgmnjO
QdZwRnv7WySF1eu5NI5oPOqDpXXJfoiQtDK31a/zxjO+GZPbwDWO2ZAzTIxnk5efyZQOnMnt2Sjl
fUaL+v1eAOzhPng21n4q8Xf3AorqFDZLekzKcvmuNwZLFfc5RAGAsTTuOodGm6TEOzhh028+vh2/
v1dtIoPW3YRbYfDme3s3tHi0MuGlRxddyk03xjN6ZTN7/vgi7xzt68uOqyAANNhDue/vKyY7QdVe
LzEGqrm8nB1ElI3ScNM1AxzfTlq7nOWwT3Mmw2E2Wb6yKwEOIxarkFksT2VnYQAvcO1sP/5kf7j1
vGpAKlE489J/H1uKiTN3Gj4Yd8c8oOtWl8rykl04mVHgFnIVuYYFkNnwk618va1vFyGATOpXsr1X
Vsj7bBFUZG5cKPSXDoiBzVS6uMyqcSAtFjtxlWAgCyMW3BihTvr4G/91rHt/aWSdnHYN3uq/feUO
woTFPPDYSGhpoqYLrsakC+zU+NqW2RB0jlFv1TJdR3Rfj+NIlJCtzagkOE74ldZkV02tEiyLYXcr
rfqLZxTL9WLYzUnVwxDUA3R25Lr9mIrzGVLOtqhq5GRNq20d/ucntcLvtTjoJ2HxPqRaoGB7V5XK
JiFIoZfnZr0+H3mDkmmJQ/zKdu2VW2Eu0fXH9+/3B2a9oMuS4QDiOs67B4bloszFcs4nLKaMOd16
l2X1Z5kwf/hWPJW6SeqGvZ5w3l1ET9IKN5t9rjQjvBrkCjWoadoGswF3gKyDWLv9+Fv9/kKXFHqe
cHhA1/14/fNfqtEiGxuqjua8wy678dpp2OaxgbTeBr368ZUoVd6tfXpUlLy0C/nd+ILvk47qIu8n
cINbc8msbldHNqCcNtKLB5jScxG4yYC72wnV8mBW7Fz+wqIzgY+KoThzoDiczNGg5LW1Vhz0MVtM
MLZmEwfLVDPP6p05/WKM4OM3aeE6+1xiXzpT7Vz+6MtFvWqT3ta3s2VmS2ChrwIWUOfi68gI5QJB
lvfSYqCLN9KIq+/GZEnszabTQagg13ncjqGbvzRVL5UPtK8ffdi16SXubhxMPUk3TEp7U2VBMynQ
0daiRTgq8vyli8wF2Vk9thumx1gqEsKzQl64oJH8scqzK6kvbuY7lehfePibn3W+THgI5TDwz45Z
4/d5TypTVUzdJhaz81rKdM0UcfSfYOvNa5GMOcEAVYMVOQLq8Fx0BvGrEMeWiilG7nxPSwfCwaDp
4TdY2DNivyLPxSYc9fRYZFZ23ec5XnYpLe1uxabEeyIXK9T0CbbM45ICvw0ayzQwq5gIh/0o9Hp/
0sKUm1fmWKHA05ylKNkCM62114bDD+lgFhObeHI8VnA1Gzigi7wjSIm8JmeXx82D2ffFsPGMbqx3
aczceltbIaMUUyBvxKGRyiRAC41yRPWh/VPEenOuD7nz2BRZN24EL0oEOwp9iF+2i2cFejLPtm90
UQWeyxXjsdSsJUEYgEYr6HRUCygXwnoDerQiccaG9I0XefZAExW8CjetcMdD2yrB1KTGrbUpRUJ2
qw26+4tCsxf7juskNVGDiXllEXxNbGs6jOdd2gwLOo25Xpk8iYNSpmr4PLXe4l4NncjGsZBl1bSD
BI56MxEO5Pu+jYt9rGXui52aaB+KomNtoRRDNu3lxfCVh0HDoqXbM65fu2mZQTfWvELG1RNlFTR5
9p/wubeRLPANIibfKpmzs96UzVe2xmkKwNOLOwWD9jFua9zzGWajHw6UhMS349q6aXJhyk3YlQmR
ass8AQFtSbamX1WAfeyn2b4ddUt7YlzH5fssrhmuOvl4zN06R/qbcGrGZjDU2SEaGtL+wEmViR9n
KdNcre0XHBWdZI4JMmd+wbvZ1ngp88LENlQa+wTUvQYKmUG/n4P39jYRw2I9MLQY51PLEuqPVpqU
yT7C2FGTD1QyAR3LCd/y3NhjHoTNSqVUI+6uoAL6Q06JUn2/qeeOdMasKlG+F1E2PDvpIHVmiTL+
JhdbIMfGjagDghiiC2vUl71HXiFQCbsLn4AvZK4fFVH+paIkjBnrrj6SyEXFLnJvrDdjYUf1GWxM
cZiaGbV9iMQQLDy6D+XrEw6WssrgGpT8yMN29QM9W06EQ0Zkupth+25LezPWSusQyVbdU+i6afdF
dtF4Y0+mybQ0TAYS57iREW0BN/xaVFmCczMra8vvRr3CPoTqPQvCERYGOm9BAYU/fHJ9dOK62nTJ
0GfUWnopkAU4Um15YXovmMkM/OlLiFDdq6RyL7K50gQT35LxepoblPxLys5jhZX7HNWgvPyZ1vjL
IjPzXOm1eydSC6sqWVP4Ysss09TeCBcTd3ztDG2QZZEp0cpV7a2D8BPNQkObwO8MZGI0y1bdAfQH
nMCSiT/mysTs75M+s5lfj5hQ6Xmn1CW9UcyXi9LAIbgtm080mOoQpeVCGkA/aj9lYtlzMFpOYkDf
mrTrNJw4XjkzhTauKLZfhADtcOpnzSzYfsry2hFtg4wONe2Dbgzjk42688Sdsle1o5ve8wMMN1Eo
9VsTiBEUR1UMc4A+Ri+3JdSCdOs6KSq7kJm0508e3PkdVnt563Gmlf5SMksIEAubF1gklievpwBj
+JqHvS8Gz1B+ZhuL7rtNhVoedknt+MPgLgq0OG+W1QotftjumJxEWqR2MPMNq4MNrvXWtET10CaL
+Yzde3qZpOphLsWaupd9yEaUNh62HWu8jEQIcSFSBWiQotUBAIEdQcyTqKELg3yuQUx0yahf67GN
Ka7LPX4ZDx0agIfKguSTRK2x+JTl2lXpmiSbdAA+DomHTci0BuOVhiw8d4Zps4//xLkpQza0ANuC
ZLpGpX2Rp/xyG6tZErmnuMcqjVuUdyWKyTDaIMitf446NSKpqTFKkdFEVLmt3JxsxwQ7A7J6FmW5
qXrE2uer0uHRGwHgbIdkkDkO7yR9rFMvGzY8V313NtuG0xxnN0aAqEng0rBI4n2OqokolsVLMR4U
RX6fGYOHUqQOnS+6VuegCHCCEZ4z6R2mRSVdvG2uQjxi9bNxQelC2z7FI9Zg1tTYu207bhiva2GT
+dY0lq8Tgxt0U+i98MgAql+dQzh+zqopK84J/boYDDa8L8nIaOXVdob+YPDG6f1C14v+fIKTmQVx
Isoa2EPpfgHJneQYUCO2dJFV4hsz/azeUBItpEwUYs42WeoMT1mzuk7MFm1OLZA4BdNgaDdIz7C7
zaaZ/XCZls0YLyavR3VoSUzQltGsYm/V33DmBnDExXNI+gjJXlpnmNCrgfFtT+Nsz8gBcs85FHWO
aJj5qgUsec7tl3iBIN8tTvUyJk1Wg3fqs2tLSe25FIC8aKgUltqgocBy1vUePSDDyq0umOO6ZsPx
0lvhdNOlYpdnpkXVzkuh71Y1HvoTzV/qXD/XOZMs5+CWRu1BlfaU7bFyev0Zwr6i9ouiQV8/4tS2
Tgb7D5Uhzpz2yrIMpHhCy8sMPa4XktwxsaKGoE2LXGxx3eimb5YsTX/K0xJnaU/3fBt7S//VKUMq
i6FOKlppDKWw9drNY1sbabiJpIzSXSOd+CHRG+eHgyKoCIqB4gdlXGL+gNI8XtsMC10/hgpAaojd
ONdDKJH4ZSrKVskZWi4iQ7mDRDVQTfv2MvI6d5e5QqglIzxmtSvsx1hL4os5ctxb3D+492i83gkj
tuwzragQwXH48qSv9LBKtm6H5ol0taE6dnraJKR30fG35mx+tZsRKU6H3gXNYzxhGI0ESnfYl0Do
zVBiR0Oz9CVmejPuPNV34U1tNxEZtbbdrXWWHdbBKBaS5aPWJSwD1Jxn7Nby+qRRKyAqTSEz+V3Z
DNdynONvSqu7DdIq6wSyuN1WBvqRPRU9e8o4tpBKLKGbl5o3QmoLaw+ZUsb/880kQgqx3aS70zZl
+z3Z/TDcLbauash6Vlsd6nFW17ldyj2bDJCAFAHsso1Ch0ZAaMZW4VulFb6Gsa5uqlwCULGKmqiX
yCUnRh8X3pOC7XMM2kRTDny2GWNnqsnK2y2q03D2QI0yttDfsoVCt/d+Gi0Gl2AKW5VtVDnw882e
6oyTl1lmtMMNH+FUx7aDoqFfEMzMS2jfFvmQ3wOLC9tdxiufwAet7Z6GOEUTarWyVkcXz/wSNF0y
GwHNUfsHVpqUBMtJJTSO+U02wCbbZ8pdD45NO0bFrpthCgdDJfhN8KzC+PA6FEmwUWkKaA4SK71W
NmXaQMWO6o929FZ3wugBvaxxYny8fJvcKftqdYU4dxFNYX0DUHVDWJc7BOXQ9ntnwg3lG9VSU/4A
w9o7tE3Dgxha5Fu46oXWELWTZBRbe4HydFtQeonTxM25BtmYpIcKgdsF71vMxH6ikyqxQVXVUwul
eKJRhtlDeVMtzXBXoKF3UAnqZOS4Y9Y9K6scnpCVzjeKRYVa2etIEIN0XhYbry4658D2GlL6zYae
BQio6yNjmFAjPKmlB0F4bGOwb1vTjwZLKXE+Vjudlogvs63adngSGK/w3hmR+WOao4wVPYlqV9Vz
yA0WXXirEYWYB1E7g1eB4vlTLqk+bjDPWI+laQ/kLa2y4iAyYLGeJ+k0rXjzecKjLDMXNJpZw7cr
6wbeiVvVGbpuyFQ0E72pW3OEJlw0Wm87CjGGPl/ALO1ZUUNoZ7uwCBccStigN3adRq+0tCQmObDW
HRo8bXp0IB5aeznq4U8E4+aZDbaCzhf70dM6lLiMu3lOzvgVxi37O1rC2DSnr17Do93mrcLuk6P9
bxYrHi+Eq+W3YcQJ+CBrd4o3whucE3Aezw2o/doxGOrZ4lDSR89xg3UqsKrSdDZejKDDx/pgk+xn
5DAyR5yfvmMq7ao3raXz64hTzYZDzvhzyRDb7prZ0PIAQcg40anw5BNWGeM0j3V70w65cYVfvKPl
b2bK8msn9B7bnk1iV7WdxPowlQrRnRMrEl+iXntEr0ToQVwz8N6NQlc/kWRrd3Xqpty7njR4yiXP
42+y82QtQg03CzwYFFMgBPC1QKbUals1jv2AKN4uzkG45PGusXsqZlUmc8sZSTZrzYfJLWiL2B5O
DVS0cYtCdfGCro+9b5bZFO2W3kuV8VrRyi9RQ1oN8n83wZ6iNxW+q6zS/KlPOFOWWIeeABvWIsi7
yS13I8S2u6aLm2ZnxGZ0/1cb5T/S0f1b8P0bkdyX6rW47ZrX1+70vXoP0v8fqJRDrfVLR2mN2n0T
hXsXf/+v/51/L368/iqW++tf+oeSrxNcK2gIcvhF9qUb9J/+puR78l8M79YmNMxEpkM0uf6B5Jv6
v5h0UgGspmQBHppp7D9SOf4ylMwwjA0GbgZ/pfmfSOXWPtp/N185ekIUtXWJasC1bY/R2ds+G5av
OlVu2h4GTn2n1FzzfLLFsf1UxCr+pNX2ttH218UYlfPxEQwi/7N/m3TQoaAJXOP6iwG1hGZ90BLi
VlGaR4fR0og6+uWXuPr7e/x7JdrfF0RCxYQe/9Y6pnz77VKjL4XbJM3B9DRcj56VaNBtvJZzQl5c
TQ7ot48v+LZ9/9cFV2ywCz1JuKtK7O0FS6OMi3TK+YY9bDrYgHhS9dgtrtoBUE3JEH3Xm331I4Lx
8cnNfdsH5tKCxWCyy5C5zCDfeTfS82J0FjDauKUpufDI1M1drsWfXeW39cJV+GLcTTp5dJ3f3VEl
FmuCQ1MfiNftzhNZ219VpJlowBO6JR/fzPXverM212utyHkAstJFa/r2ZobQMIqFNtxhHMttnyN2
7oYWcTTvnzgLb8Yi/GSm/qcv5zGGIJuaNUpT/e0Fsd9qVLuqPkiPrlUYx/FBn0ZtP0v75eOvhqJt
/T3efDuUdjY1KLkl6Gi45NuLwUbuIgft1T5zx+EEslB7wmYGpTWLu+W6VmlObzSUYltak0t/K8ay
RJvOBBlkaT80z9O+FfPQ/GjShWEoee1LFGiNJ7VdYngJs/aYI+7OVtkU+hrSJU4VOF5uY5P6EytW
HoPLM2rjFvvadGkupl76fZ3MqHdCWrE0aBiBLqUwrrO65WVLooG41TvO/74jc9H6c4Q3nJatoSpe
XsSUbiRRsAMeVQu/cxYbBEbnqYD/MXTtYmF/WcxrI46guwLBckDY0KfJOz6XmeCcm/xkUBiqlgI2
lvQ9PmsRqNRwH80aExJMm1pOO4QQXfZgxib9IQ6Xkqq+JWRryDd9k5ddEaTt0sRf4Asgqwto11Xj
Qz86NciOBTvJSIhA4gFG7EL8jpvBclRKR9rz8CXWRf3kyiRh4GyYAwgiIH1ezOAr6/OnIgXmovn2
UNXtbi6afqKnzFT/gj5kq33RUzxqF5w7YwznYSyTc6wLFAh5yKEQUBdny6E0GCviPYVfw71MyCvG
CI3VDGDv1gaAGJ/bVdp8q0Od5B0/EksJnC8ZcnPZJR2AS9/x2kIdNXNW407o5LwFOPTSejfbFX6X
cMzUGBiZ7GDjcay0NpzqnWqLb7Z2glAo3SNPB5bHrV4I2qAJoOHFB01iQsMc9Kx/NCcjuS+9VvZf
ca+a1W4dd9aEAc0UX41O4+kYU+W7p14Jz9rTdS2SDc6mbq2DRwzNykEjtJNRpM/PVpzVJAnNNH2S
c/5i62pYE1E2SlfmvIHpCGa2yeJpufZcSuv7GRDggOc/yYdtZkaZOpIYOMuti1gRmmvrjdL7ZoC1
gt2HjXzwLuJRF8nGjWKcrdCi6n4/1DL2zvXQI5iIZgPtAZrmLlQu4BY9SEY6EByMcXcVmzQ2QBdz
Si7MlD5ElaQ59G+XWDcOMhUHT22AZ0+rsPWusxgl7kUTDaP+tbCNXuOfMb3LHus/a3cNv7jJkem0
V2JmeYJdtYt7kARREgCooM7vk3EU2y6v+geRLZ5DaKg5gLMssiZ+oHmbnaqpJYOwykNZHOBza/EN
J3F92Uw8HioQej9aZ5YS4hQzoKBbq5q23kGlM/ONOzl5fcdq9+6jDvwAxF69uy+TSCcQMl5MfE6e
DWgPsF60silShu5yD2Y4/lG7RdYHesaGeNk2UubHkDi5MqCexsGscjyL1w7zHwYrNbbITTcZIfbO
mYIb46qgB83pTI2MQ5TM1mbtlFGCD8rKwXGFAyZBHOOX9M/SagOSFUxG05GWjuXX0EjFNcbMJDbe
ztBMKWJytoVNjGwgVDv2lyKfdeyl6ahe5y6e9oPiGAtKzU2fC72OmJRFkg6S3aiw3vO091dVE1Xl
LmmT7qWArvasp1rvbqh76XRAkYuIdpMFwq1WunQQl3TCqkcztr+utBR6sREa2qtd0tjZ06xbHqoY
Zty5Q6cTcjotMKDgxpycz8wl4ROzIdGWhFvR7rpMc69dDphmABamyoLcKvqrVuswudB11uVW6Ms4
+Hkc0Xec+b5jgNFfnCEEAXU4CrSy0H0VKyIRaA18ukemOMmijrugw2p9r/fddFs1q+k6LOMm3/UD
qNrLIsm0MlgGr/kSk/BFTZN43hoFTi8Z8bZMHkRf0iEozcR4cfqo+T4sIK12ejlLZKGtVd9ydpL4
uCSnAVpXGN4xETledYrajrRIxoZIg7QYOosc5pbTjWtVZwmylH4fL62Xbdp5cWC5Lo44k3nI9yiH
rq99lx7r91p344zlUJgQOVt9TP0UVlDP8FRIpkrIpU6NSWxFMJj5clEsTiH9RdOm+0RL1euSlvlz
WZnprkCq9OQ5U7Xn3acebWZqj0br5cB2PHJv1lRxd/3NRl5anMZRfQm4Mxbg736UPJ4Gv7bRLvFu
QBw6HOqOPj0TV/cLtXfUBomckidAGO5TLprmrjMGZIuMM9IGuPZqXmzDTIg19K57GZUWxkFEeAoz
WpWk16DUYI+GbQnGREEMejXRZaL2c1FvkVnWVl+TMLLprpPbe7u0Y/UN9vJWJF256StoM8tAKwaz
v2ie8aNnF4iTdhlhH0EWlu3oj6py72k0ZndabhdHzImBkRd44qed2UGNCVVs+mlniieV1NqDDjXq
oVvsC0dV/UmrUtDpAAjbi661aWG76bTpzQxVV1Ms5DQznI4vOq0at5yX1U2dactRAdYmJoapG+aY
k2GhECLF1lyuEuKrDvbKEZeh5gUA5eTOszXxYCpjO4r/w96Z9caNbFv6v/Q7TzM4E2jch0xmMlOS
rcmyJL8QlixznoIzf31/dNdFW5SghKpfG6hThYNCOZJkDDv2Xvtb0U3lVPYVruIYzOnZaP6GSpVc
YlCSn9F6PppQ2gAsOTYW8t1MeztSwhKcdHrHpCBPaek5FRyoeqCrzOvcHbozcqiGAQCkOKdMTDen
GZ7pMl523Nl+VObK/FIaOX8mlVbjTLHbiLpwCWh0I7NOvtSjoz0rSmq8UP4Wwd6eeofzbLyPB/t3
UvYLrWjWr5oiU+mjpWeVhoT6hU5L0i6I0SYXSOiCKKZmCUmexD/l/YLKhUO7DIRhpRX3VOrVr7hv
Rp4pzfZMgVYLc36APL/rWqEcKGM0u1k3KVjHpjp9w8xwjnxImuELyeYy9Z3Uta5t3stX6H3WjTpG
z3AcTDYWA0JKno3hl0pDlnslKdsuYOh2r2HdTaAEf6bYZNmkf60l0TjnURifuWpKVTcWQXEYYFpj
Rtjls7OfhFYGmwU9XW6Trk0oXap070GnqivVb4ckI/yozIoVTEkxGqJO2w0zCpqqj1moWTzkYp9l
lLS4pk20okrEcD2VM43m3bRsYVgGiMhI0qT2pSnjNN8SYpkPlea4m2koysX3dOweMMltnEeCIMCo
ZTkUt2meiqe8rUpgMikUw32baWP1NaIEu3VSlFgw/moFw8t5zpJLu4aC5s/U+OKjYgDiexSSBrRf
kaI1+nGq9PFBpnZePpQYZ5yNtSDlDYGOErSdqgA/Zuga47bqwwTGLBE2AHytvUUmZm8Aq8RyoTOk
tp8qNlHXoObxAwI0eOK0Z+IBYOqKO1KQ5qG22hjnj0G1aCaglQjyaHXfbutSq3/nbYgNT6TrZ8Q6
1Y1OnlPcKPARCLd0I/sNFIbMv6NHerGDUGLY26JM8iu1mdwHLXXDkFxdUd3TrlnumtqK9G2XGt2d
NLmLbzWj5uLTqC5JqRSyP7H30MoMYQrNYxuHyVWAyJYk+fogiZ8NIbrrmqLMAhbgcJnKFhlZnefn
QQPRU+eOBzkZ44mdRCb1PSUf/dwMDmm7Euj3hap0weVcaSk7oOHyqYVTBeN57gSEhKKLA+w1XQ34
f0yJAdD4JJJLJ0mUb5aEi7QlqGVPHCeUSJfkFtPWV3o9fGDFEu3KvO3uRywoPSAi6c86ULgkdI0M
rqAmsq+o860Z2SVxbNzpF7Xbw31Eae7elM5S5EztoLqbnK4Wm5Z2830aUI9vcXGgwNNWzRZf9uEw
lWLwYz0aj3nh5tfoMFSWNL3beYvdgUoRA1cCKziHVXGfUlWiiJ9M3+u4lxBSuvSiWyDRpaJRDgqX
m9gAHuVOSZRsM2FE/2TbM0hv0RFgjxHEqV4brO8yd69zjrO9SzVsV9my/k3N3eI9cP85dIKQtxjB
OUElb+9zYJF3+pz5BbiZ4yzLR1UE53pjFJdOrh2TIN5DAsvZx8nsK257UXE59HAhARkhjN/0Vx/F
oukgueAHAZe+bCbt6yS0uIvLYl50Mi5Hql2E92lBQbBsEfZQepLYpC8Z9hqpRWl/VdoGcSGq1g0M
BC/EF2webbLxWv6dSN3wekX4IU4N+9CZmm3oBHs1Ua9mAEYbENhQmOch+Vm7AvS5nZ+bqfFNdHZ0
F/UzwE+IVBsFqq+PpQBsxTmpaR5wriaV/RrGODoZPECKDThW9/tSiUATQXQdzNVlJNNzzolmU8fN
eKg1q9ig/rO/oKk3d1pBqaEb9Hab8XKowo/DTdqKFvpFdJCBTY1KmoMPu/q2JuzaoMU5w3+a79LR
2N0Pg3YwaMDfVHr9XS+0vZPw39KITC3PlhQ7Krhj2M7dIpLgz+yI8lCHCIrndv1VGOjRAGqEz/zx
WJlkTelNEQRpQ1YvAuHS2ATgWpoG7q2w0wtpu/tcp6BbayW82axxz1KXMXWgsICboidrJqluI+ah
ZjHF+wKtFaRmJ97pE2IMwIjXajHchnin70fb/jI5ov2CU5t+Cx1tbIAVlcrRqLQA9FSqfsvIauhe
gno1YR5DNd0pnX5UO9wyvEnSF79JuY6wxlWj8qO4He5jjGwgjAOou8+h77HDZCHITlf/mg5t9k0v
qAcNhEWLg9n85Ij0RUWsRaqhacJj4QhWDmH/pJBNd4Jg3/RYHMjGqX90Lmi1kWu1N8d9s+8gdyTw
8PYZDm+4NCqTZ0DBmYcH9qhuY8SjuzNirdq19sQlDnXyNgdXhq+OsunQ7n2xwadcBAKYHiKmYlcr
g/KC7RO7sDWQ+bbz3yw1DCKmm0THmp2Y7osoCGNFfWyhU5McvOX2/a1Ga33hlvkdTlmAIPWq30Pg
cHHMMYEDmGQFK+W+baIdooHue97B5YEPG1fHTBm4Rlf6PZgOlMJ6+DvMitErHXfPHUNDluS4l9AT
ylsxaHhy5xT384l1EnaZjqCrT/fIpVNK6fLGqhG+sUPBsRf5UP6i58+6srueSC6EJo9E7Tzr2/qb
TT/kvgvDQ5w2bIy17CnbhkYBHKkFS8OFdWPa4W3alLdYJ+jfFTe6c60YGEAv8P+px3Oz47C2NGru
Y9E41zZ1ykcyRsUz/UtH4DPV1wzUBhwgZl0ZqOcwUG+6LPxRzmnmZaJMUUoFHLl2hw49yF3qUQkV
EkUfsx+McUT0FnrU71Tq9qZNjaGBdi1FNR2YsY0PwWjkioRJJCcyzEzc54e7FOXHsRBd8ZSqZq5/
sVp0/juma+CSH0AD5GURbG/dAntKa1mqbTINIleqkh+OuT9dijZtro3AHVKvsiRWK46T/zAT/qix
q80DNAtqgj2APOJ+B2wIRIVWn/kIUN+fRKxaX4VLUQ/rpOJb9kchM1QywxhnSRJD99Qv6UgoWqKm
BNIJsTDPNNrBtCMnL2igHppDa+njMwXnnqCaIswGauZZoUl5iCq99LEEmZdyf9ucTUBvJi9rkuG+
r6UGSBZw6VVttsVIe0WUX6XzdAs9ls1nsvKLLiWQQK4nwnkPPgZEU6PksT91YeRFU+FSfw3DON9O
E96vO1WW0kNoHO31OVav23IkuYaiK78jz2Y+5qLtvob5rNYwm6Lpt5iG2YNd1N2SYsGHwbIK+mvR
THV7TrbF/6WqUZ0g4ay7Q9hqan9uYFrzs+Y28JirLWLYng7/a90Y4d7Q74PSq02Z35tSw2nVm6Eb
Xthl2FHeVVIa/vqpVm8wpwPJTCUPKYW5pF23nRWqMcysPLtFILgYs9h6Y3O4jZSzFCQdNjTxxtDY
sB2jRx4ncOvoCV6BQyF/22ErV1DznwPN3pvUwZH2dQ3wQy5iCRoRzUgu5qCwgIQZUQuBLW0L95x2
4GxZE3l+HJrGgBFv2lRNjSrGTal1E1ZIjKrHx9aaa0UTDhp32FG4W8UqxWU1FmaN+L4fQOqNbvOg
NTL6UYeCeFIkUwELN8hHkrNcvkJuMVp+E5e4n3EDBhZKdBmKcdPS5EMitKM1eVOrNexRpQoorFsF
6XbYIY37WAJbMpnvw3ivBFaXHYw2nq+bimnFgetmsKdNOlQ2nWYqEoKwiZoowo7K2qPbN6kuDET9
e8hKqeWB/czy7YzUtto1XVRe6TgJPYvKQkcxVZGTHeOhMtS9akYpsuRx0jd0KydfJjybxA6tqfkD
hvagABS1Z6i9QBHaTRxJoCxFDWgNseKgZlvToft056h0oPJv7eppaszqCyVwTLlC3rS9nauIPUav
4GyDva7aJ2h85KLojI7vEJ5YrmdYHdHNqPbF8jZMg21nJosDiom9YjNWmPZ4Q17OGhePYKq3bV33
12aeO4gPy5ocDT8imYEFZfZlKciT7jAzaYgqybcSg+jkDe9IJcrrQe+EwowgY83UjatpT6099gOS
6BU5YBIQG0vo3X3dS7z9Zlcd2yX8KOd92coRjEReF/2+A3YdHxxqA3fIoWJUAilWtKhU8/mhrJkr
G27x+nBEbmU+I3+Msl0mWw0GexC+sOgMZaP0VYZ5VKlFZ2kn5eTZocETOLnROh59n+03JTCMs1Kj
JRN0v8PJregR3hpz5dzXUsI6bZCEkSgvh2Nl5eUPl/zfFhDn/TAtglZacQOkYuRFaN6EkfRoDUj3
QqulJgQnNxKeDEocNya+HBiiyCbflPRQxmZDawFqqQKd9jgsKakC8zFzR9RGitbMytjYqH2Ms5Kw
nPlJB2sHskgGvxZYHzX1sByRMdchCKFMoJPYIuAlva/12fRoOnr/BIZqiD0B3IhjvJlrPuq81BXS
GcPk7Vj2DoqtKJlTjgvFwQKKo1Xd98OIPKZyM/uZCBEzNBVh8rVFkIUICKUM7NzCHW4stTQHDF3q
HomHagGX1oF7HBaPMiblUCUQAAFWL9YzhmpdWcue5Qdpgv4uikEJbuooT4KtPg5xgu5vzElCiBL3
DHOkNWbXQAy+72Si5WcWOcIHBOndTW0ZVeIZNaZZJjlm0GZh1bNsVDeuSOvO9NJkAa6e+zjqVIwO
FsUAl6O2eXZBOR1LYAqMm/F+N6j+WIbBBERxo1VKXB5KKynEztV7VHc0G8QXHOlEkR0CW4MLNucL
JMd8fmlMuwXnrwmEdGlsldVhgB1xnEWj/barFn2SJoaue0GdaZlHGY3meBa4sX1Q0sGd0fxQo94E
eCn+lllTd/u+qMZoO4K7GDaZrtZXEpLbA5ng7omVHeBaCK3hVwsWk2SCLfH2mqwpDi+5VsXQDmiN
2rocQGxbqSi+OYVSPkTsIwJxbT5Kygpq/ot0djBtYdySReCp0vM0x6GN5seUQIncS468ucDmgimQ
g+DP4Nx5MAZJbgSdjWiiUKvxyUIqWnh5XKF2b6m0V9sQvtNNQWyReFo24qtQz7pdk+NVa9iaXEp/
p3rSfo+CUN6ljgG7r0Z7Sv5Qi6xvJTaBchuzzGlaj0W5hecYIz/TFEPbtj2pPETCVfiYaTbnnE5X
jL2px8qgNVsLzUus85h5lUwadrI869SNkLPzuMhDnpVaLwAWIr/D8A/9EtcMrp3Yuc1T1HmwNRrd
t6fUyvc49qCHm4zwZ5ZMptwXsyouaGORgW8nlXPkgXRGMfX+RR+y+jbEFEpBeRwrL8R0qA81zE/z
TTk5DnR+272wSMXg9VSUru2ZkOIXqp6pFgcCkZCkPsJTHHNqt95nziCQ+ziEP4NQdCTxeVlTcylV
5Z6GllB4FD5Q4ZtL/cfHp4nbRCGAxW7VHp0qR6SToiMjo68DeOtYuHGBCGpjI8+lluEokNJanU6P
u3kw5APGeeYzs6uYtpNo5X3BXeamCGpOmiEuZxYf3EUokfEoQeFRU8R4BjfwM7PWCcXyIMwvZeuw
4UACFDM5SYeE0xi2zDB3yNXsKnbGJa/St+Ez9hX1Qz+0S2A+asO8p7GMS7OMykohxTO290Ziq+Qt
BJe+q5Bq8PAT/HL4nbQgLwIPnGnajUgznsOMa8FtY6An5GSFSL0ZpKYCzUb5Q3GpEXJx2qn6ZukQ
MKK93WS6vq/p8oi3s7CJtaXRc7CWhY7llkMr+yPXQxxgihSG+ZeojhdAohuPMbZGlDerfZ7aCtQ7
uq2INOjTmAi6QYqQ7ayH7Bw7ol7fiJ7b0aVbi+apF1Fm7l27KB8oJ9TlXrbdFOxCKmc1qSfOsiOH
BH5VcZ1p1hn34sIkG8OwXBY4Q6h26HOOI0gb/qgjrZq9NteXO0sTUqKsNRwFTKw9BnyszDn0CIlD
/Bkikq2EywipriaLLhrSoSJod2E+Zt+GGmBw3tr4o4Ds4MZHPZjqBG+zLg6d4bT3tDfA/U21oXN2
hVYKwq0KO0AvNGVf4Lig96aH9i5wj9xEtcCbwbvgwTVJwaQYHDw6AnRhv1q974eb3FJmd9/Y0Jcx
DYiVR0uLHBxNNYNQjZxrksLrayZlbzG1niL8JO6hPfQKMaS0whsKAKzzJilt9xsdi/jXdKNGnIB1
13yZY71HMtsJbMCezAwaXACyYa5ukpL2jDboiOBVaRwdg0pwUkoxbTRm9xna4fkp1LRW9yiOmHfS
qZNqDxYREC60e1JDXA7VDFyvWySIyYbM2FB9xf5EB1B7Dra6SS55vaagSZXE8FBSFd1AtRM/8jpC
czYXI/mIcpT6T4JPlfJo3i6vOlSwwlXHPrmqh0UGGIQuF+exA35H5GSAEE0yLWBDoc56JAZoZnR2
BIiemTY0rOihlWk0x1raeZKpyujxRNUFPkLQPzQL0m3IGWLjDjiQmKFaDBC8JlEu9nQvBz5XAxCA
0RRbNzqYamDRQSbveiUxAg/rI+05jEi+cNufi/3HKos3eiNkFVyDdBp8DV1z1k2tplBMq8O589B2
g/loqd10n9bteI8rEQXOGF/lExqchZHxStPhanQuI++H8WUbVMFfazpALyTSxv30YASi+xmpbUsv
F2VXpfJoGXSdi97Br5p3y9XHjwt96SHuslw58dxvdCz8DIAwCMjoCoWUuxLp6GVXtBTbu4Naif4b
s1yhdwGCNHm84svHr/iN6gjMm2osLfP2glT6QxX5q08zl7o1EV20B9sorGYTtkFyTe4vO3w8zNsv
qQsSBEuDPNcyW11Jgawa/6tBqO2h1zij6gSDz7CkQ26Mg4p+rzj6+vF4b98g4wGURqxHoPuGEsU2
21JIjXH8bYsCXy5Nu2viQm6sOjC+fzzUCqKBcItXqBFc8U+UTtr62VITij9MlfaQuqnpx/OkYmXV
NPsaQRcjDm6wI4NWnGMxB37TMWdPE31zJrXKvv34p7z3lmnRgxTH7yH6Xd7KXx8zq5AKUAXuMChK
jphWvkTl8AjuBLG5+i/mzQIQspcuXzhn2mooLlyhHTo0moVBAn66Mg8IY8XFxw/03uxEOwnlwqLf
31zDt2gODU3aIFuSUcinWGnduV0IeeJZ3ntt9h/lnWlrCA1Xry1KEgIfmm0B9AZ64MvUVZorKEwZ
brmk50pPMQeqvR8/2nqGotqEr2gsT6eb4HpWcj+rws6lqUYw+0PV/rYRbEfIBcYo3VWTEjx+PNiK
UWGTkFg0eOhUXcM2zTcIE6cLU3DwzehT9ct/Fk0DHBUBSrJrHVU9uupAYERfxZ3WNOYzVgREczl0
3KBIabfXR5pZiB9vTvyoZdH/vdv++VGEqWy2Fnl/dyXXc8DSq+RjRj+cHJrc6LW/1fuUNL82T/S7
oJSpIqO/NEqEIHZGbb3F83uP1dypJfzOtwCdsGy17LhUHVf7rYmNlW3GzeybI66qAo/S3zmulddq
a1lXHz/0ekbzzLpqAvxhyzAEj/563WD7XQxo3GbfocSxLZtOO2aOqp1A1rz3QHzoBSkgLNV2VpNr
aCnRGLM7+rGlko7s+9gh9oKPHvoT94PohNDzveGWwdjebQP55Wq4VJvRIwp6PuYgRqg3hQjZMLV0
Qrv2P/36LAt6lAadgQm9ljuPrlIo9qy2vub0CFp0lTwAlPD9x6O88zwWvYMkTtEeI/xebW45bRpo
XfrWN2hU/C2txDm4oTr+skrqhx8P9c58sGCDoaVmF7BZqK/ngz4MVMkM6quqoc74EM0Pel6Wu08P
AoLd1lSDLdQ010Lctpxp467cxSm8eqH73t1NRtt9/tPYCyNpmXAAvtQltvrr8DFbbUIPaDf+TOPc
pjCM6KzIXHkikHjnfaFns6GpmUi0Wa+vR3FIEUGNM3ofcVziQTgozgTJkc9PAAd9gw38EEIutfTX
o2Sc3zAiYNdAedCuY5HLGIcrS7lIEA/0J6bA+vhhS3AAf0DatTT00ubqxelFq3Z6LEcYaAr0+hoR
IrbmxaSNZ2E39bdpLYvhxJH3zmvk8sKpwyKiYdNcxWPM7lSiPRn9JLGmryICy5xgSnAKM/3eMCbE
CSggNCcY2urR5pgOd8Ohltujeq+vKypQ1h6cfKF+Uvm9vEP+p4E95XijSeP1Bytzl+yFGwy+jaHv
j0E121+C6+EzDb7zCVjj281BmKYBxI6MGuAWa/VMZLjJBJIR9XPQ3b6uT+q2L9oKAgUpqs+uW24i
8I2IE0wdcstqc6jdANu1rnZ9d7ASWnmR0GKUVL58PMrbB9JUYiuh0w6A78TS3vL3wo1dVCa1PQk/
6NTEx1J8PNdqy6KvMm/u/81QbBJseQ5XnNXG2o4dQM3AFL6hVPQgxvRR5gN917aemife3bJEXwcX
PJW97HcU2yzSPq+fiuxFF6lGAhnEJfnb9aIbacjLtJ8yQoi+68v2WzEjXggoVpzYPd7Oei4BrGYs
h5aLwZpHg4AeLpEWCF/qSXbrzsFE/krVPr0TorHkIHSXexvJstU8pOypmqMIbT8nE3QoZju40BZq
zcdf7J1nWTZ02oz+jLMexRjxfqPXgFFwGvC0NG13+K/rn46KOP7QahkEgkSoC6j87ymIvpTPNao2
bywO0PsOFu4L9LxOn21/sU1w9yxaENDMCUddzXVEvRmmYorqR42beBILRZh9OpDrNC0+/X04OEhc
0ONMb7/159r413lY4WtgF8ZkLrXf0JP4ku9VeMUnDo+338dAb7swY3UuL2AKX785yu+V6QqJ89JS
mgynFmVHpJ9iLL03Cg08NGKBdePIWH0foebI7TC28ztBSyP3ll9AeVXv46n2dh8i46LSaAebdmkw
Wx26CpYp4QI391GttpehXjgXult23EQybAk/HuudB6JLdmncY9tjia7Ov2LEe1WHg+XTvQ4ZxiJy
iT2p6/2nJ7ZhQoJjToPfAru9mm/4wg4oNPHH0PJp2sy2iZALoemJRbr8Ka/3OgI7NCZkcmzKddbq
nNDDvCMdAqlTnQCK4t0QkquO1C0FveJQqqN6Yrx33p7Jpgpzawknubm9nnS6lAaNKiqOqJySdOk4
84EqfnDiG719KpNc3OJTwBWZFMNq0rGtcf65CaJOrLXjIx3c9AehwKHpGrn91O+QnrbpiZvT8tNf
v0rSbSDSmGMLJn6N2sces3eowJu+NnZC3qTN3JHIh++QH4wEvcnGWSg7Po4v9LQ5JNWNq3ymAf7E
sy9fbP0zCNA0g7bOpR1x9UW7zHKQ7FSmn1uyOUOvJS5NpQz2UzqO14box8tarz9/bpGIoOuERe4S
w6+Dwjp1qKumAJgS2hC3Jnr0rSiwEf946WnLyfv62RxLZ0skO0eGTjeW2fXXxjjji5LUsdr4sRwQ
boLoAGGFhHhp8Smc4CtontTZKrERGF6MLdTsI3JInyfpKALHoh4NDVZEWrU16bKWXolV7gT41B6N
40KJ/d6CQhi3sOCscGfqS9MM5gxg5ySUAYrR5mz1R0EC9hTP+u03oyOQw4u/yKdyE379XGnb1GbS
Gy0NgZBY6S04D+G/IDya1CNXb2eL63p8Ihh9u0YY09TJk6tLw6qx2v6nGMfEik5O3HyT+YZYXtkW
6uT+xNOx/+XITj9xb3hnPIJEPht5EjJyb8Yr5yTSJqXxO+78Xkd72L4vAwXmrWmeOWgobz+eLG/P
BA4CnpCHIzNHgfT1O41HI08zgOt+I5P8iGJ82mBvgQC4Ck4l5N4+Gm3GnD+E9hCiHW11JBDS0yaq
ZEzLWra/syKEQ9UW4deA+MiLQ+sUN/btJkremKiKg05YBvmM14/W2T1F4ECVPk5Y1hk9L5ZvmWF4
Kjfz3jCweQnrsWehqLF6rIxc/hyDDPLNdszuR5pqtqkTJie2zTejWBrXB2ivZNEcIoXVPMwAlqQa
wm1fbcrwnJCFjIkU1vGTs4FRCHlJMwA5NaiQvH5ldOQsxd+m96miZgea5KKD68QoabLe8j8e6r0H
olzBPsDl1aL/4fVQ2RziRRdpvT8GpnaX5rZ6VOq89D4/igXA2TBgpBLLr+dAg0yWLs/eD1Q0Xk7X
G9/HOpftidPkvYehvENyE94+WYbVSYqipbMrxel8ZEDGboR9jgYuKD6ZrOeSoAPnVMlULZAAsZoD
fZl2Y9FnvW+FJbnaoO49p0Xl8PlXZnNJMBhHM4z1jkCPpZlYhtshmi/DW+T6+HVjKfb0+VGYxrDi
2ceXUtzrzz8ZE2pJ9OMkg6Ma0ZZstMswHrP9p4dZTnhziXAWe5Hlw/11FAazQlSHUZkP43Esz4oi
t8YL6G959fmBoESwB3AjJcO0rqSWbTALlImdP+tO+EVBwLNPRns8Ee2+uXOTxafsRnYOiSk7wXp9
qjQKOXnZ+QoRd7IP9UgkuygvquLLGJbaVRaqvf1laHrV2mqpWYWfX7TLbZ88E+0gpmGtXmfR0400
0Ebud/j8fIXECZuoGU9lU/+ks18FMEuxAqK84ET6c+6+/mr0UI+jNfGYZaYnZ1poxN/TQhHdfo5k
dB1pI8VN04keSugROykDd4d/rHviXS/vcvUjyN0DHSd/phPdr9Z036fkZyw8dsxgLr9GTVPuEc4F
R22kEQlxQz1c2TS9DNuPZ+ybA3mB+XImg9224KGsk0U8d8DKdHu/KEBcAi+qPNXslS8trUv/Yije
M9dbPipakNUtw8xdh6Yitfcjk/oVSpeheZ7oY71o8jA7Ffu+9zrJUoLEWmYO1mivv2kxpRUlJtH7
teskh5mDeDHnBlKgtQLUE371Z1qjZr8+fpvvbMxMI1JhS5pIcH6+HtVB10l5ue9JW+YC2mSH+SGw
5M9vzMul2hVcrFUyU6sXaafhqC9QNr9NB3RHldqcRzRJn/hcy5a4npAsB44YIsRl23z9LKyFLk6l
ZPsf6+lApOAk9GlJDbPuCpW4h3Fj/Pvzrw/1jkpCAtIIq/71kCNQJ3qJ5t5X6yC9o2KpeXQaWA//
ZhSibAbgbr2G0LSUG+AdcEhP9BofIdPVXphB4P1/G2WV/YhzWeg0hvV+FQQ6Tf8IfroB7+zPjqKr
gIzMZeui6LCeCiOSJDSYcedTbS13cwXMLxW4NH48yttNgiIqU4Fgw6QTeF1vyjgdNFnrvS/dcI9u
1/GmApJBuhAMPx7p7QJaRiI3TmaKeuda8VCleVur6ci3aaOUllronRgLmoePR3l7rul4HnN0coZi
iqevNodMTmZjBymol3G2gKlNALs9GmJrupXjrnhwAvUqgMdGg0ZWDv/iESk1LN+LawmHzutJ7uS5
IYKIGMEGI06zK6SGbhqqE9PvjYoFGhCR7v8dZlnef4UiyYSfQmWGve/QSk0hMploKiO70+Vj6YVh
Yu7yFJYrwnYodPMc0UGDsHiGnvH48ct+75Mu+ic2LKRJREevf0gsQyZvHHR+GlQ0wbmZcQ0rzbr7
eJS3+z2XL9rOuBcRTFL8eD2KU42uVHEO9snnDOlXrVQgHEy1MzxyuoznyaT0zk6aiJdPnNvvPB7V
/8VGksvmMqdeD9zIIm8dvWv9fgjrS6sNFE/XU/vEjF1e0uvNGP0w9T2eDk0S+/HrUYYoCWA0N0sk
NJZ+Aj6biD8vfPSt8sTMeW8oKhqLCceS/HBWQ7XZbAx9yr4PwYp+BaXNSRCj/Ze9cD6b7SBvRL0S
tRGvEH3eah0Gruw7cm49JlrhlzhFaK+M4qUk1AQ9dspN8Z0PRfIerQGhjoHKafn3fy2IAckkqRut
88e0rPYYe9APVXdR8/3jifjO3kK9kkhquWeQJl6tO5q5kjAzuJtNswYJIImaHQpayzN6xbiPppBr
YWX3Z0pXxCdqpu88oGk5WL8irUSV565mIpl2q3BpKfCBdVS7Pi+mRz1JwDp9/IDvzA/uhIg3eY2U
2tZXqSyb0cFBcvPp8Yc0qSkoqncande1V9LX8+Pj0ZbXtZr41PrQpbF1/Fnbr7+amUu3hxjb+02o
59tGzrLe2nY9pXB+F6X8iKP5KQeUt2OSBF/qcOxZ1IPXWrhCaxLFpaDp9xK5KMke6QeK86scm+HM
GNNTbrBvvxvxMAIIOG4CAdnaWiPKKkfWNXlGcNtkq2a7PCvJXXkfv8h3bjn4cC2lMoNIn1L38l3/
mv8xqGqp2txyXCf1oZ39VEeZbIEcvIShtTOG+Mlwe9oRufItreifvsoto5NJXWYOGpzV6KaihAMx
CvszPZC/pas1F1CYpvuPH/K9V0kxWoPVyNvE1fb1MwJzouWiZwkkFGy3VpuMu8ZA8f75UaylhkE8
RNJ7XYoucBxoJKgi31H08ByohHsAFXxib3y7zFjMxEGLpTPRyjqdOGCTkLRFLn0UA9G2TkrzV5Nk
4z5IjOT64+d5Z74zFLcW4kc+zzqdFON5YdpJJ/1ilnGzrdIx/2Y7laofTK23b/JaVj8/HvHdh3PZ
JwlZdTLPq9kQN+pYUhKWfljZya0bQ+uguaCbKo8miKY9MfXfGY3tg7oWrpAUidcRl6CFd87VpvEl
/O3dqE7Ss5Jy2gRw+D99TlO1JaqjfMtfBDyvJ2AFsMIBPid97DUN1HoiuUMTOh7bIKxPPNXbiAcx
Gyc0PpTLulrXcLtaBviCkbrvKaFUW5kXrbwSqdbFezqO6uQS0xf1F5zgbD4hxn5nKyEtSBFUJe5n
3hirz1dDP69Dg2BL2JW8AtffXQyJZyrf4z4NtzRBWR6spmpbN71HH3L46fsvwzu8YIZeAsvlCP5r
J9MioclshnoFTjTaTU2g+nGUnDh43k6aZRALD6IlnU+0/nqQltp81Fgd6I2IKmFLQ82uS1x6qutT
ddG3mxYjkReB/MrfYcm+Hkk4Ay3q1gzEC1zWPmzItdcVHSifXXJkJkiGcH1DQmOuc3m0Vep5WhH+
TJpYGimXNsWkcbdu0icntq53HggFMLUQ0sbYDq8zB1JXGq22OT8RVqU/Yowuj/2Q5bs/D/T/Acf/
wyDv8T//638BaQ5fyjd84+3P/EXSMfI33Xj5L/6BG1v/IZAgmEDrSNaWS8N/w42d/1CU4HJE7o0A
kashV6R/6MZC/w/riQm4SKyolS+6vn/oxuI/QFFd8oMLhJUQjJT2f/+yq/8TpzWr//83/3e1qNjq
tUUZi9gTPz1uMauNo0wbAbIj83q1KzArbObzWh/6XaLMp8y1V2faPyMx0J9E0hsJeCuGxAkKkBmF
A/AuopKbbww1TvdUfp5Ie2npifW1rNK/AtU/Ay5lP2RIS9PBWu0yd8EQGWiQoiiNfQmbke7tdpx+
o8+OabKPFzJUrxmRN0pX+f7XBPjnNZ96rUvVeKnWIX9ZixyCQcRlZAH/VGM185rKkJNviKYtPBXL
i1NFjvc+IvJWJhDXKETVq3vGGKHbgB7hVfRWalARJNjRcHCgKQ5VV59S3Lz3XpeaMV7iRI3GOtiK
xRQNZVZ6VPtz39BmxWtT+8FIE/O4uPrC10/0q1Tjbx+/09XxunxPg4+JAR37JtK/1d20t5YuaKf0
egu4zrzoJ9LWAuOsPwf0Y28nBUz/xyO+86ScM8g1Fq0KVZ3Ve9UKZAaOzD2BUgr/N479A8Zd1ZfU
xheBFl9xIXAu9yCFdKdUAH/S4a9mr7H0OhHPUlhe5PirhYl4BKpxqu37VsGCfhpxG93w+Qd6H9lO
fg22FnyJSiXAKCDQzHoPR8A6RghMv2GXR3vAYDe1pEPSmm7wUspUrxCO/iLaub8zE71FuhRjfrZt
pxTgWlZ0GEvCK0q3JCuLpwH8sLtxS824UlwL4fSoNSK/M7IUAy+nGKCCNA0Fp53pwEAFGxb0tjd1
xXRpDEl/E9E+O3pYYxXXHdMCWyiJ9+QuC6vqTNHKWMcWJwvERo1t2KkZwjqaY2QTaN6c2p2GMqWE
UtbXoiz/N3tn0iS3ka3Z/9J7PMPgmLZAICJyJpnJZJIbGJNJuWOe4YD/+ndC9ay7mFKLVr3uTVWZ
VFQoBvhw73fPuYlkUZnyiK1rboA6ovTBntLEFWqObi9L6pK9CBhAA9+LlWErQRczqgvSJ1x18zbX
4/ZSjlYRnAqnqD75RkzBR05n/pHZashLvQoqcVCQl1PwLvFAqQhob7bkoQv8dod2du7deuZJjtr6
ObKGilJIHZpva+cXYD8Fy3qiy977SkSp7ECHQaJMorGrvskgYKEZ6bS7F0eG81kD6aBANE0X0ZyF
ze1YRvXgZZO7kloztpzv/X1zaR1PkbiyTTD/VNM679lMbOjN6xyQZEM+lSZzGecCvVqu+bnsBD1t
T0nmYZdNVi1JGGAokEL1tH8tMSega9pX33mJPTVBOOOqFDb3fiWnPRm15exdVm74FJ6rZupsmbBf
5Dm6oV72H8HX2NbNPoDL2lIIMiVWy2oV1fBiVVKHx1n5St2vnWvBvbVagAv6HtuhGB4qAL6A4hC+
lEc1N4V/gEJqMMR1W6BZC9vFBjtjz1H1yfaZTrxumJASdwq7FJQaIqZdcyEZWdBXBzA48haItm+9
KIxYe5vYmzUPbaKaIOoY4d0df/+K06veb6NwdOtbPXgTzRh8aMPb0NHXKlLiE7Y0yRjMq0fGjIAd
jCORF/KHvVid8ygiRtOQLxUFIOl+wEp18Bu16RdjIyJK+tgeh4PrjyL/yvM1IhpebFce9nAGxNDM
XfjHUgu4L+VcVTGT+kbzONJfk6k9h6DsZaDXpyYcZpPY0oM+4hVyVkkViP1FrbF+2rfNL9Opb3Kd
hj1YpqTgOvEoI61f6CIMnxbBTp06ZlK4n+O1n5KorvK7OhwD/CkTcXnjoGOzl46m2s7wsEy2Jhb3
ENJgLNSQj1D7GGjUYKi7QN1KBsJ5+srdeVSBYz43IIV/WM7mfI9xb3z1WEV+gHGGHDDw7zRnXQks
QLbKfoVeFr9Ve95/127ur6lNGWE+ArRYw6Rmiv5ivA+sj8GA1jXpSAz/kCHpCQBArXhsF8UYt61i
Pk/DDNhzzkhYlUbosWougFX1B7gUEBWU7PzvIcVPmUqSeVALwUQ134bCw3iVhn5OruNqFW351Vm0
4Z/IsfcNbSIlqCEojcpAlSBGVYILECZm/6uJh457OzLEGFsxVI7UbHb/3JPc36lM8F+JmlTeHnTR
N8+V7AqIU7BChsM6uD2izjZosQtKM2OpFDlOOAtgDxZsGu2UbRrXmbI997prHbczX47jFE/4o0x0
QLhDInXEkvrSR5UDWUKFMoAuY+X82Ic4/DQXcmtTFTE8mwxCNN+mlatAZldO0RwFJUNcLqGyZuJ2
BmpFA78H+TmCpOaOSe28SbSlIOoy6L/fYUOCOUxSSX6aqqVijpu3dRWB5FAPBR5MnTUMWHTVgT9X
x0nBIMz+oR+XsbjynKUfr7eG7FmCxiCkunYxKJ4mV8fBceNpyw/d2gNRHi2CRIk71HjvZmhIT7GO
LXOkAFs3rO6ttz42hUAx2g4BvsHR2oHlN3ry5EGUetxTawg2OFXKF3NGXjya5mSyhZI/YxCk8WfK
EDSIcfFUmqa/ietTGHY+FMuyBrrj9lut3hwxrePtOER7k4QFQ/pXzjD08YGupR4+QHLsxQ1rbljw
IHa0yFy5xM0Z8+HU/4gBUd9arGtWBhOB9FYSW+Dgb3bRN+KO92XMy7REm53MEgQx24lAif2pooPs
PqykjKcsKqBYnDipjOtNMLn2fq1s6AtMJcfwAVKpvUG+BpDMHcRlkZgA8S+7Dz1Arx544xVA8gH7
U/HYRbbxzj1LH9CQ1f0sl2L6A/il+qR1UdzMCCABgHWW9QZ1Zjo7sLTRrCLSKE/lpqBHOXtwefJE
ceFsjjLcUzfgpUDD+ZYGYyLRWkZ+A2gFVIlI6B0wGQlqY5tOc47W6wB9PvyxRkM/pJtkis0pZsvP
EOLOXwnzi+ciaOE6W3qMfkx7i4+NqtTwqhVbeVbF0+AlQjoS06MdMSmmtzZ/Duo9J7TbyTxajhrN
4wsBvQ3SdGBVNx6Er8v3rYFm9bbqp4fd1Oaa3b/oGRgJcnASAWGa23iBZn2n4fs4j96moudJbgy1
U7CPTDapMIJhCzvczYQp8TFpv9Dd4+rTRLkC0gTJhUgRsqehgr15TRp9be7wMUx+sgz+3HyhFWaC
FxbvpWJH7qDnOcQe6bFscfgmiWa/DGaOv/tzYN1L7UAZUnPg3HutqF/yoQr2M/rQHsb46LVBpvyg
846zhDqbbME2A6+qmmg8tLlVFGnHxmSg4cB7SirbgTQlWOUJsvD40Oar4bHymEQbVLxggLkvu1V+
o+Ky31EoBiu9rhx+Es9X1je3D9y7qXZKqDO+EmDTugoor5cH5k2YZrrtKmCsd0MLyZIhI4XxIiCc
2JDqltH4RVvLbB2nYvKC1w0gdXsKrT2vz/nAl3Oakb/GKMumYb6eomqrrjcrYuHkgMFssKr2CbPp
LBTqWjhj/s0wTkH3VPjqogCgUaxu4IWwzCQigAGcNYsEz1qqCwlPCsmDMXcWV6PE1WXFL28oxAtN
IplDnJnLOPUqMSGLskNETtSnc8VBbZLXgpKbl86x6l9DB+1BKkN350Aa73cGcjUWU+aBfE469FCP
jgbDfGhmAsMJ84SFM0Ly8HYYD5BHgjdoRc4ADKsTo0vrwpP5HwAx1/HkBhfDm12oovzSxF5fKdCd
QkU/4oLpMHiXwfxMoq17tWK/5O242EUSKpxdlXrc5L930t7NNdXosMCfoNw/1q0u7mftbF8nGISf
jCI4pj8VTTF2UJriJkZkVXB/mvXsH7eWcUhDUdg6h+WkLvj68hsF2/YLmfIREI3w6FphrmLXjlZZ
fAOtiPM+F7ViLsX2+vuNXtQfgelq+rlOXx3jbhy/Du5eirSrtG0lgZhFc2sA+cKPRXYCjc4HcLLv
BAcOVb/xuE+iZn111mHPigUuIC2XroUjFV+QbHU3ud9NUZovxOfdNrX2sHgD0bKKzGkHl+/Q9jVw
nmEKecUh+o6Ua3iMxWD5QD4n+zw7XdlhesgBpjctjrmc/NHZwAriuEeIfAbg5VivSvvD1dq38ZZu
mrhFanG/R9m5V/X3ZVriD0JD9xOoEPZ1sE7s5Qq9MqlwwA9cUThyDSW0n2JsPpsWZWsWc2IMs4DL
BYroYJggbwm3+ZDbW9wmJWXnl25u9BdQMu0XAaj/nhOZ0x45iMq7fCzHr3u4xCXUQKe6RUJcPwXx
YBq4vPBcUihDUGHdPnbZTbUlv7FceX3G+It60QDe58TF9naN0gRY8gRF5gv4pOnjpI15mmXFJgnP
A29gLLdVJ/uyuzd+0/rq2I9wPBMFL/uph45WJT0ENXDvahOwIEnkRKgS4yVOBnRY4pSzkX+s+7zA
UCHYGaETA+RaPHeOYc7VTNgKjk5Pswb4Dn6v6e9tHDDtETYVl7gWnc0tcThgYBOQs/1fxfH/Xxz8
X38mA//v1cGr6S/qsz//xL+qg8zvUAUk6E8hj9Ymt30u+v9yn1mu+C8iUcQ8KSxwemWO93/XB4Pw
vxx2MbDbVH2IIUT8rf+pDwbef7mUFEOCdoyrkav2/pP64K9FF597JDkKKut/JvcJILwrgewEc+x8
6ZDAd+ph7DqZ7eWwnXATToeYTTutuV78puzya6Xw8pokcai3hJepC/Ijl3+nf+smLIGv8pxDQTaG
U/F95TjBiu58bKNo/bAyefybl/u1evavl7uMdlBrAZLB1/Dry802Z6DKGyZ8mUh7JgEXHKFDfbDL
PvhNh+hvX4pQCi0FXo2n+teXype6txenmjLpWPaWhLHyE8GFKU7sTlTZP1evKBH/W/3zf94XyS1B
LIB5i/cf49SMnQNoYco6b6zulUert6hq7xtsoOZxtjQXkNqF28tZcbwTNJd+8/p/9zWyMxFNYJNi
d37301ltO+eIb42ZDKLmpgeZBc90HG9ns5QHPZCy+uf3+7evx/ZLaj2mPPX+/TKb3rtu442ZyfPh
U0SF8C7YvPXG1lF0E+Or/395OSKf3KQcSuiX4uG//UqHZok1gPcRjL0VHmLowAfC0W7KnuGfdRz9
Z4Cnf32dgQ/chP4zyZzg8vb/7fWmvS/YyvYx2zEaccoMnA+2ruO7xiXlpF3vd8G/979VGlN0FGmE
XVYgWlTvvr6aSDAyCbDTbWnEh2pS5REtArqvvi2+/vNH+S4axzDgu9d6lxWLXabvW28Ys6Vtp6sK
Ml4qazwsdlVgmZUSRrN0P2wUjz5G0DTve72J25w90f3Nl/p3b5ofrE0XnEASnKdfP2TNPHSN14kP
Ocb1s4eWxomoipsVIOvrP7/pX4vLf75nynQQBS7RZJbZd++Z6EkvfaOGzFcxB7GC6J9vnO1x3rua
c+Gsf0j+YJMpybH7n1/6/cogGJhly4kELaYLVObdMtQ7VTwwD9FkzXORWfeXQ8KLdVr2g3n8D1+I
lY7NjffC8DQryKUv+W+/WSnmxSKoQy1GVxGVIMdP5zwcqJuGFleDWIZXUaW8zKrX6aWf698RU/7y
GTtoBVkOKJ8H9IDes4BA8HqF1Y0yE/Va3Hgq4KwJtew2UlScIHW+0SGar6Rpw9+sfX/5hC/NOUbS
yaLQsiY4++sbpxTYOhiH62ytW4jngpIRE9nl9T7sjLpFE5jwziIKv7bYh2U+nP/Tz525VrKJzJKz
9HJ8+PXlkXYD0MtB9E/GN0dXeobL4cB5uef6mrl14KSRh1E5CeY5OnccL7rfPEh//eTpnBCnZfsh
LRa9j3RPdQsIch6Qf0z9AKK0fCtE56UoW9qTM67dYYjb+Kgde/zNb/vvX5j2KIM40Afid598XyzS
Ae3bZ0HpNMc47uKssur2ZGyvvZeYmj9v+/opUqAf//kzf39SErQ0eUGPpLxHTiF89zzbe07BD/N3
FpbcQ6xt74921ACVbJDQbS2//74zv5uI/Zt3i0CCZxgOB5ve+2ioDqxyXkdK+O2wyVutYv84Be56
1TdxCPPZdT7paIoe29gvfvML/+srX6oonA4vbDoGrN79xDytw40CTpN5aM0POdWTr9KunvtdeOdo
Ed4Fq3zHOJL/m6jL+12eCQvGOC4NOY+hMTLpv/60tTsAP2JLyPyBO3EJ2jOzje/dRLv30ZGxdfXP
3+qf6dD/04dj9bhstmRHLxuC+GtKo8Bwg51oIkNcOuY7IEXnELpqhkNdaBvAeT7eXuw8RdKvJTV1
Exd38C29V8C+YzYUNYhusYurXvfTkyXG9Vy4sf7Nd/GXnx7PuGAE9YKYucRW3q3n1V6MxJF9fQC4
TZluDSiyxro7B6Iuz9YGzpy1aD795pNx/9wnfvlsXIicRBguZy5Ome+nQ8IoH2ZZO8EhD7e2SRlT
Gs03x0OM+gfArWa4D2NYN7fNVlh4M+ai9LISrGFwWn3l1afeaLc8oV7csBwwhT5CNgM5jpdzyd3i
20Iz074HeiScx1wtFEvEOPUIw4fO964ryiXTOUcG6X9b3b1rz7asTHXYJywuM6YzW9pZg3TPXGNa
auozAAdbp7vbT/ORwm/d3Hvag/3MPT74kuMzQSbGrbk/5J23F0gqMYsiVZrnV5uZLPcaPuL6bHYK
vagbmH5LWn7qBebEwXyS3rZUtJg8fgcNCBdGQD26QVQ3uvzDAJRekvfncHgkDrzbT0ukxc+q77Yz
OpX9hXHrFi39PrZ+uqyx/MwFycZdSoz9Um3XUcqEm9V+MMrTy5V1kawf+roJVpb33rodWAQuJblm
+h6LFZ2m8kd9aoj67FcDdGWVtAb/CKUltb8sjbA/jkMI5ns0fv5t13pYr+VobVixtjGkhrRZ8qC5
C+EmjXK/P1Vx3o8saCrsEyU8C3xuVLduYq/8f7OtcKvT6O6FRy3Cnb63YzM6mQit+TlaxgkoQNnQ
r8H2KLerEiLz9y1q1/ulCwN9JMuerw/rug1VWiy9Wo6gzx2L9lm/INUE0XBF79W/dQyAbQqMRI1d
XAr3rVHdH8yszPC1xyj2r/YAknbK+y761GiFLDuPCqxBOcjcW6KIaj8AK+qHayVtK7MpElqn0Sev
fHSMBUi+dQsw9v68B4K2jAzuwzrmLwTjjMyoZxS3zOJoHVc6xW7YpogBI/eogy2srgtRSidV1j4d
2fS9PKP3NMiT1zSbPpCV6KoMfRmEboqfKrOGUs5XwYQrNl2cATFHzbF2uYopwhRHd+/zn3iL9X0w
2TZ5lbgadRZ5loxTQgfrk9ePe54U/UWq12hXITGYrbw55MHafakr4RaZGGeHfjirWXsUk1chKJIF
X8NI4jElmjdfTChz98ldMJocnNmV5Udbe4TifWKmN1Qwi+bUuOUcPYC1i1aaQt10r3VOsnbguPW4
BZ5lJYoBKvQqOzaax35ux9se9rmX0dnqeIVR7zgaynVxUqfZZZvgrfXG07jjHLPbpexOCwD3D4w0
TmA/wGSivejLlcdpuMQW/Ka3gaaz7aEo3sqZDaa2y8/OFOfP7GcXb7iy8R54cR5/WBi0hgI742rB
yQpGPA1I1dkwnffuNZATexQnVEskoY4v/ii7JBKjnLy0P7qqboaMIkf9UbiS4rfX2f2RTBZ6jJoi
7czHYVNu3PtgiD9w8YkHkC+F19/pMNwe0W861XXc2MttMTpqzAD0tT+2qsBgOm/Lmh+AredXbbE5
JqWxb9MmLICbA412mapea5vgH3TbxUoZSWMKCBHbsmdNBzOeDgXA+qRlMX/DYGmbTJrIvbNq0cWH
wsTqvO5EuhBDRPbDTG48L6fig1Lj4KVF7qsDqwmXJ9WIcKZB2/oxg0alM36RhCGQQjIxiPmBJhnd
lAE55MPSO0WROSONJ9RMup+vLhJCTFsQvkOMzistWOnWaAj9vXfsQ93E/v0Ss6B9rtZKrBefCN9r
OROC+yT8wV8PorbnkqqtH/0knZEvSRFwRc4KSpdIn0eaa1s5rQ0m0t48XjSxVRK0znY0FVZLzBqU
a4/DqG3iEgTs2mRq6XUmfah6+8otSwK1e39JlNWx9B4WWyzPoT2GNm2oRX/E+aee8mgPXpoWOEgC
Vm6iA8bP5lw5NUjyYKVsjPO46mM45ovAWgZvbKBKvOmKxA3G1cPa0BBP87Xoad0MWjcpBof2cyVz
Iiv058sPwVi2cdINasd9Cb2desAQNY8byHsW0D1wHsO2lT8mGvY074udulkw7v1PAiwivOqCqduv
Kp5zeWxlvFcns8zrdCXiKkIVpUL29KlY2I6iQv4E7I94gXZhIU/D7ISf461Q88HVFL1ZGPcc2Svk
eCiXvlmwOtf7aSNzdh0seUvsALzPY791JZ0bZekbMwmXoECZ1xPLwCbNac9ddDhtF1ovIwTVP9rG
28rMKYmWnheTU22GpuqnRatoh4Nk3yyq3ropjvykWJaka8o7E496ormTWz8d5c8fG9jt/dW+5j29
61CwpTp4LRJRlpiklAWYVRhPrAf8XXlN+iaPBhL1OQ8GzWJSJ5zO2ImWtoNUht8kVIdIjz76ahoj
eSKaFbmGLDh08HzsLj3JerolJxy/wq6phqPa2jhK8rXGAt6PW3nYukb0CZJMOPPOijGg6xlvPBDP
MN2BvEnwMLjDbgg/BaufhXYVKf7m3qMazrUBwq6ma9V1b1JwrMi8EEMg+b/pifZa9X2RtbqefNXa
B6M7IVNOJ+0ruqSe3hsihzt2QRLY1bqHr50YJmxIg9NH6ba4haS7RRQKr14zb8kGeNO+LebBnzLS
69OdcArzJMNt+Ap520a5bKZofNxDncennlFyhnBowb5Zi4wCxH6Roz7Di68eOtpB+tLtwNFn+dgk
cbPWsH462uVw/Jcgo93qNae1k/HTzs9aHGocq36Clpr1w1Q06cZgrX7keTk0Se8s+AKniNHE627d
Ludcj6MPOaiBASCOcDd0Spb6qhHbVB81Yqtre6b/pfvdPRN+iJykhMfgoU2tpubQ721rZcyxyc9y
C9ejS4eiz7TKnZ/5TCIIxfDc6wPFtfgDjTxfnU2IuYFH3o42xF/KDi8m570+cGKKrrvWItlmRlt+
7EXNtzVFzshvyDGjc0eoEGZ4vfQRb2v0YpkxQYjuUNROC5M4sFR42ITn9TcWfqSCRXZ1v3d+VQ9p
s22sXnUwtgLXESmuLOaBtjHtrrs6uovs9+tB1vGz7pBK5tErp0nh3TFFUiBWVZSpvNny+CfaKvW3
/svqbMVzKwoSi3Ls6L3NfTiRAZ/F9tkiwJMJeMLQE8thJDqW7/pacf5+0xxEKQgFyn1qrVU+YSyZ
Og74dfPFwGXo3y7jb6dYzMZjKHjbmrs2v2AtaWbhWjeM21WcbuUw36J9K2+XefL7h9Ufh+syj1Bo
9GHbs4qhj9FXJtJ4V+Jmb87GagIEZhU1o6ReL0383V+D9no0HX3hIOypLFj60lSrtqK+6DNnq7kf
V3tVx8ialEl1MK3LuddYYJJhqit13mWpkWldsi5XjFuZBmu0rp2UApz+WkufEbJNtWN0w5F3Ls7l
GOMhAUwamdS40fydxlXI45+vLY3Dsa5vSDkDvEJs13CyiXJ57pbZCw9m6necvZvyzpb2OrZ1TSiG
kWxnerW8xfnRY6TlXCTzIDWFP3oHvbQmBo0oGgYnaL082WVRYLpHvW2lDL7xiBobJXPK81zTnwyX
5hj6g77Hv0pfbRvRsRzCeNBx4gvkjIlyVcw/0DYTq0/FKTd15ypaMwinEU6bvi8/lgMae9I0Tnt2
JzbGM2KhnnEAN+Y14dRGbzMJjZ2f5779sJSgi863xsoXCk02UfV7iZunxHZxcFQxFGdCCE2TDKuF
I17UoSYa0bj4NMnset88LO/f14pi0InZHmwz9RK3dwXeEGZx+rAgs7V69RemCDlIzrDhrKyIlrCi
UqXdq7H3SDZUDLTlHCcdMSQUJhZkc2MT4maPhiE+WhOekdQtiSFwitvIWTp7O5ZXkXHCkw0YMk48
gY/mYY9MVGK+mwviEGKyOIVozSnbL7jD0tbo92zfLds/DEQcvqzsXdtBjQ52N7EFmPCcviblFpfF
kkwV58zrrbZpRrsc9XTSc3pNVq8aPqhmCZ/kZk/XId4b61jpnIteYG/62AnfsrOFR3ukE1IsNocz
4g0Q6bc28+KxPkORx+uyWMvyXFETwRgb9oRUy96CWNABbOYL5WPlhxnuKG/DzfRB1kt3fSs11cdr
YbWTfVMWw+S9Reixz2IFupiVddG+RkM9iOOSb82Pkl8pT4pYFvaKNvT6Q6Vp/SXCYqc7DJ1DjAJV
HMKTypvNKYzn2c0CPifr1CrpNOnWbsjg3aUm56Dn7srag9qc17CxfvCZon7yw7bEh9Nz900AOsXX
e7eRDiZWwAZuSg5HAtdq4ljuVj5YJl6vRreJsc8OkrEAP9oLDqWepc8WzF9NHGLrPlVrP3N31T6p
HH/h+8AaMumRiK4wD91ImIPV19af15JzAn98j0v+ldblg8PB49kKan8Enk4VFVmim39chJ1jXR7Y
MXEYDp45tNJw9FVbjvmR4oGXMrwcgouyC34m+HXPl/ouor3ZLdzErWtuZxuP7XiOa4/4h9GkUTPV
t8yqrtBzrMSJVhf9MmG2I0GN9chEqbtAv3frIh3J9D76DYSSJCoK+3MdNbg7B9lF2bJPqzmJfBL8
z8GarqcCYPtVVLBAdlFjD6QUtwKVZ6/G4yJxpJJSnXHxOt4WlYlfeJSc6cQxBE/oGZCxUJU5lw05
G54rUaN6jlvnNVg2pY8IhcLHaFrb20LMe/PRblSUp0qVGyc8/N244pxodg9eWLDreZRF5AP9qOBJ
LGbXqTVK705MC3byXV66/xwKGuIPFoWLG6shapQI4oJ2UtSW0lm3z+NK/WrGLR6Hy37V966Wx0vR
Z8iKKfhTkuxGEmixwnzMoo+6s223TpyaMiBNWcs4yPhE8/wxIhhzuaCSjk6XshHT0e9NPz4sAT7A
n3VRyosZa2GtPiy8K/o8rsdla2lIXiR0Rqv4aihDSTR5KEviVYQti3QuhT1kNWxqc5Idx2vqbn30
FDCUY55wRjmkq6Jlf47sSrtH38k1kwitUgyvc6AjQlJs3wyuuPPmKFYk9J/sSQS3lp8C/OSttBbD
MkLAT98WJlBOOikXF1hddZNzAST6223nOs2CPShcwPM6E43vLmIZPkwSON9VH7nlknnVOnwkUjIt
KZojOT20Fjt44nvAx+9nK0RvF7GRWQmo11CecQbSEh0q6+IU42y8HgLcY8XBWCPEa5KwDUczgf1q
Jcs3HBDKNn8IFHh3BE0MfmR5+UqQKEl2/HUIDgFXLIzbkgp16hGPuoi5velrSDksyqLKYSPk0Vyd
gxfP2r3eczN8i0zICW0Tygo+b6ZZfK7ernMNRVpGaUmP+mO4e1I9EjMks+kv2PAOIBfmOmmjjopz
HGzuj64hFU1yri6xvTldsyTICqSX8mfG7Xb2i9LBWchmjnDMit0ju1XD7RcRDjcKcuafbU5gVipa
prsPRGeBUvhVNNOEMzpSJ1CJakqKJpoxBSM1HlNmR63xYPZchVlVc4fkajG68qwrwHuZw9HzqvL4
owfixcsdtYTQUEbIUSq2TJdsB6dvIcABX2pc4tK4UhM6fcV3hhyWe8Whlge184KWU/PqyYTqBqJD
1TDhmDi7kc9OU3BXz51tux1rWQUpEcbw1ghrrhhH6fM/Clbe12YOos+jNW2wPoacLHEh0F/h8+7H
R17S368vgeRnr1PjlniByt/UPnYXzivzGmfFTZIdZfKBNbf9ED5wQjT7OVhRA35g6F5uCb3Jvj+U
oolweVACYe0x0RiyLs/TfTlJpdNm6UbyckVYpOg8x5+kcMNXwlHdgzDTQtWCxBin+TaYG47UVF1u
Ogo3KvOU79+WTKE7QEhcU1yRq7WfR7acL0QotUr2WVefp7Cw34bQ2dz7nvmGMlvxZXsHW/AHrwwG
8FOHGy44qnooz8KXLm1ramVz4hnxg5bhqWe7wZolPaTqJcTS0zJ53GG7kYN9slmO+RDoEuZouVdv
3qAwzbaD5byyfCzDJ87QKjiTQcTcHIQcIA7UGSp+71zHVMb0MacRSkM7lUUaUW9ysvIt5dZctSkV
MjvzJ4+KzRQavmhhAusbHLOGC3Mc8Z8AaER3U5h6sBlSWxfvEGsOUT0Fk+nARo4qWU+TJc67reys
XwrslrbHMLhjvHHH/NZQa6D2uGK5b9yQq2tlUKWHRTi/NF5lranlsRsfV2e1X5cYkhNuSIu2mE8S
5RH8XhXd5OOmsYeJuR/x7dWESkXMRfImAHh5lMPS0okgnHyZJwjn9TB6l2d2t8b1mo2pqZDmMbfa
dRdXe9561UPtGXLDC2a7jtoYObSTi1veO6oyxilfioBb1Eq5+BtLXdVefg/ynlkG+TO0pMJdZ08l
oTarLfnKhnDRp55+k500kschXQSGRkLdu9XRv28uZlBOGEtGR73LKr7GtFusZjg7g8d9ymPKoc6G
dcaAWo2LU3PFxldL+S4c031Yu69WUQr0g/mqP7UhLGLCOSYYkQ5HTpvihdyunLkZqTkMiBTP1UQd
j1cALYDjtOqfpU3v6ypeWfQfKdiMcdYYgdatpYwpjqtZ/Ckdmb+gUh2TnT1WDrM+Jyoh3NxZKQiM
eqLrELa5s5zTAF8dF5e2lx4dgXWtAVVF8wNYXCKAfh1zNSRReoxDYyLuJP2K7t2oicptZLo4LSxJ
BpACb3OvehSJyYoS8JlaDs2zyO5q7vKI8g52WKJ6FwOVBjdQX5Z4Wf0UFOOKtoh7yJBIVJqMgtXT
zrdN1TgnBkr+MWVSx3srWbAoKoViP+WGOGsSMpt10tU4fObTcXqSx7W66WlVxYxGmfkmZBInIo4I
DpwFgZvMqs22pH1TM2MXdThGEOQiQc6QXvE4Wj1qTfotbtidOVnYHC3MsDjHDTnIkrYcn7nRRGXE
nJA0JAoc0zhhSgd0XW7RCO8PzJ/n8XHHMjQdWejX7tbuWNRPkQni+LytdsOpRjIQdNj8YpyPrtMP
X6nnVtyADLN5B7m2w3kP+bmkmiAUgpLBrZ/mclfN2fdleFbEf5wk5Pr3taKaK9LcsqePgTf63cXK
J+/47JlLK4mQPPw3e2e2I7mRZulXadQ9Be4LMN3AkPQ9No894oaIiMzgThqNO9+on6NfbD6mpGpl
lqpyhMHcNQpQlVSK9HB3kmZ2/nO+Qxuh0fkei0IEXiFR2b/EWYX+3EbmRTpHMW2WVsrpSzeblMao
sUzoTnUMvgbCeoTjGr2MzC0tl2De0jjOb724TDiF0A76ltDKYflpFTlYZkdjeJxSV1nCZWkXVlmm
QRiRXfmsxDXH7Rndgd5J5pBVCC27ailshC7kC9sq+n3H9fEq1wbH0B3aqrrsqAVb6WWL/qEPIqmZ
aFXuh503+j19RHbur1pvT5/x5Alucz3fxnNifHVaWdBpTUTryZaGu7MbFynRixSF+YZTzhkLpB2l
9O8ahkqMhV0rTqbxGW/D8D6BWO+DiNamUGnHptiVzTIzHRGgLw4REgjF8VyWcdB7RWFv6qqmZKtT
mHDtarrZj1AaaZ/w4qVx92U7W7ceJ6OM52hvtzcJJ2UNOaiNzwjcy63ltVmyESbhgt289updsvvj
xFIgyEWAb+shwkGtZyQwySKNn42SewXxDYpxnAfGLR5RM2DJHM0a7teTMk9ZctZLpzSu+mka5mt6
sIV3W+sydy7M3E67Vyv3DAIAWoa6zJSyvSFHVZJpMDVh/8xW9Q/zaya0eCJWEBieXFJP38+vzVLM
tKWbU2hE6XiYOsO+Vifd2/CQM7b6wkX5bUz7P77bv+krBeOf+27v/us/q//6T+p//xjL//Yzvztv
tV+Y6IPS1JnyIx2tjrrfnLea84vFaJtZM5WDK4ibb+n3ZL79C4Ypxt0YGxl9E9z/u/NW038xMGMA
MQSRuqJN/l+ctw7eXttaLQ5cJSoAtR8ulDpibDSX0ZlqVu2Ze7Z44MrCIK9NPfIpHejTez050U+m
+qsj6w8j/W+vim8HdBsfwOpm+f7ydFwI6uRgzwNQAvqry/SumeOfMdX/9EU8aHiOarma8aO1kKBA
4/KkP+exaT7zRG/v87iZflbc8cOd9u2tQOPEMEn5Dnn1H94KImAje9M9l31S6KT0YvNsuumwoYpX
3auV85fwJNavL0fdBZcMhao4I77/5PJMG52ld85arjUndTLuCAxZFy2z/l/v6F/hEje/fhl/ZAv8
2aeHZvL7C/2YgwcpxnRzdM5jITUan13bV6WSB3+4V/7kRdYP58frgGmX4YG/XS0wP1x9jE2HMkns
cxm53i3/0oDMRl7hSPpO2SLiUAYP/T/5iYfqR7fNrx8ivB6sgmsvxY9lK0W2pHNSuOcWH284mhJ/
dNOZZhgllrFlL5Xf9ZK2z8opnCfLbe2tZZTxO+x4xGAj6pmbZOyQHek1RyZBWsQaUVbpT76AP/1s
XKI6uNRJ6P8ISe+lpDEqc85137RbI8/p4HYzYnil6qafurEwKTZMdf+vv5A/+dYxteF3MlSMNhRx
fX95zX2SmChVZ6bh2lGXoxcuZPL+Eifm2zXsqrCO4cTwTHR+tL9KDg/MMdWzVw55oEdugrZO1/S/
fif4P//h4qISjZfg0UsfH4Cd79+LSOJMSpFeTMvgWBt8GOOzRxS+Pkq3ZPOZul7Oeq9lTh8OutYz
gsTBgmbVkE/lxKU2n5SURXG44KKgPdgxV9JFtRaZyIVwe5jJJLqwm8X1wrGelCxgXm7fguYtqJn2
jOhmyapO8ZukY5bheal4cOxSPEhwzyMumEZ+JkMLjNCKKbz2LcVoNT9eplzzdWYjTxNGEMbTepfd
d4KNsAs/9EBjhUGR92rvR1pKWz20dZuMIjl1wjY6ptOYAcRZTCCJQ9pW8jdLQ80OTGdBHsENo+3c
xjAeotEkZTwrnnErjcagt6MSbE6kJstzpnAL7nL+AXCuUUrSRKM1vtpIO5kPvgAV1WpEKbF7CbeE
j4AvjPsn6r6aCSdn2A6d8hH3+vQpM3ZuNNg7QKJGiwi3K5Xkjs/RA2/NuPzA9t3DEOO28Ylq4bo8
1HPS3asGXI9tXHWYGlSHenbB+YG8kIXjZRPl9ZjsSIdyjI3tNv90AQTO8FQ1Pd6kBN/rC31MDYQQ
HmGzDzsAt1TcSuWrZFuWh5Jnwp4dbOYco94c3e3kWvorE6yU2YY3MZ4lRwbtXrpJjqrWVd6dkVrN
TVzGzRX8YA5OWe4U91VmewRPXcV9YFGJd/zp6hoZtccXVxn7C9eF0Bs2FInf4IsiwKh68RvCZ5n5
WZZU2o4BTP5cpS3n8zRn0hW05oRWgh6bb9hzyyJIFjFGOxXHmQhLxxtzxNsRLSZRTYRU21aUrQNC
UAstO67eUg0Tl28oaYv6vIzivWwjZ/DZCNdXGMOxSBiUzjDk9jB4+TSl4rqYlzz+sKjCJkdZCYew
IbDsD3VsSHuVCC8bAzjIE4MIuwyZ5U2oyqYbLUHdEDsOSX5EV7QF6MUlpgUHX4y1zoYYv453XZp3
Fw0mvU9AvPZ8k1vaeNJjyA11ZjQadds6M2AS8wvTvjlZRr/kgM7RmVlut6sAeZCKJNambDNrwd7o
maOpBmMnZeoPJSOFYOl69bbRyopbTJVjH2gDnICQqQdN65jdYKnEKGafo1sxyG4G12ZgpHLfUO+C
7820U9cNUV6ybBMZ/fSBfcZ80POifR2xY905o0OWdMjsGca90htvYzMXD6ZTWucca9O7N1HNEqam
R0dMxun+UGO/KQ8eNIerZuLWo1fcrA99WStTwHsV76k+8gUtRKTfCa3EL/wG7VM1OOBlbGrfjoNe
NnnoarX3ylSBmCm5T1sEwkOCCM2ln1+iqoM4oPPZUpYQe3keOsTJL4tcla+puYxaUE1l9pX4d535
kVYN95qe1RzbKCJ2K4LXfj3q8atgnvY4GaYAGu1l1XVWxUyZVS9XxsCq6zzlOMpKiD6dTTeuYukK
1A0nfcHIklzqrY6ebiiRZWN1WhJ7G+GpxGRXNqTu68oQVajEjvUAMWS4V+l5GPxJ7R8n4JqrMww+
FJFJwUy6gy+uBhzjx0eNU+EZGaDId03adqm/aD04pRLsEdHrcUguVSO1W99RXGzANIeYxSpGokQx
NgEbm1up9jnK3sJpw2N5CvEyxF7IAsbckQP7eIMAXJxH+Jqcoy1FuyADYwly8B3n0N7Ci4ES6CFa
YCkHh1yPQ3HOue5df3JFUW1kZ1o3eLwUI4i7eHnQYrMyj4yb8sOwWI57iQOmF69lj7aaMDxKI2Xr
0SXAE6ipKxoWAru2yvQCIkiMb4XHcdX5YrTKfvF7R44G8yAgQEGNonTVSbOLeTgbSRmCL/ZwhXpW
0pLFzjMF6brizrUESdDA4X9Hm/WuWGNeruCC8JZmXexiyWNTBxPvjktKQEBx9JNmpM5nVSMEbpCz
l91ijCIOTCiMLbH+RgTjgIVlb6WDeloFuMlXjdh+kRbEE1OojDmhxQwVWU9b+TIAOHgshmj1gk/z
8g3cgZu2LPMblbHfVyWxtK/svxlkT6SP40DIJBkPfRQnWQhoo5g2SuOaZ6EnCSNQIECq9gjsQL3H
AJAVeDbaON2TAIy7zWKlOX5Yg8C5ryRynvwEv08R0oRjMUEqMuOLNWXaHCoO2fC9TUVHxsg8y3Vs
moxK9kYhcmVjo1VeFRCFnH3nFpm2mTH5whXxGiXdDILUWjCUZvOU4S6bQiZa5VOkunPnD1Ayu1Pk
cfmEiueyUFZwU1FK7QbDW1OKdYBqJJEd1tOAC6Oq7LcJHHW1ifTREQHzHwQ0gsdE/yWo6CKwYGoM
W1qRZpb4rtVitPlc4BnNgFNsmM6i/bQ4giffTYrow5hMRt9joWK1w2wa+5pkIdqy9SiizaxT4uez
m5EAS7y06gIzI9uISQtCBSPBkXhAPix2GcA5GDQ/5VjR+WMaj03A6BiHipPDm0BZtnKTCUQRNwxl
EpZ5tLi2uVT1aey2rTa69Nu0NSuVXbhztseYZisXalEPyXFiKfA22Fiy6QDgx3jCnucemKiUQ9gp
tnxW2SqMfqdigQis3GFqQra8jYIKjph3T/0a68/1okH68MtSWudV13vVMScKPyJGxP5k6ZTA1fIo
X0ebVAn61oi26ZMC550txgrsaLVZudbtAtKKC+Oz4Uux2TgY41DycUaDiaLddwyxWY36DEhLlTaY
FUxsa6hQU+w7DA5GNO5I+yTK3/d7PWrX0T9Jy50+R8p0k85GNm05siPUKTXz1/2oZeWdjcvD3ct5
dJSgSV2HH2oBWw1HSXYneYjmKPcY/S1euZOeFi9BzyJSbYsOpA1fcTKaoVA7VrVWpm76MbhzDXIo
GSmW2Iya16qEeOLGJCbWGI6HI6gTU77tCX7l13OWX9QTBcpDTNrnMC2m7AO0eZwl4zr35HKIxVcG
EyCEsBFIy4cyaNUIxpOQPOotDDFGP2sXvbCzwbfZqfRM2HoU0K4UcekvSsNBrOsW+zrTWF/9MlqK
h3xZDRbJtCg8l3ErJTvGoOA83ES5nyzNlie840N3ENgOh3BhKPsMVcApfo1O/I/y9DfdRGv458rT
g+zj/m3+Tndaf+I33cmC7ejQfUjLOsnqbwHt33Una0VCcplwyNN5EWSfv+tOiqGChLTWvJ6+np3Q
EP8uPCmG+Qs/863I7dc/1P4rme81IvXfZ/+1LQu5iWeKjRmWI+ePoNUaRJZpjoq+4XylvrQFgj3z
4Oa+U6fkZxU03x8Ff3stKKioyrwtDrbfHwU5zKWwrXJj41ROG+Zs9m8GDo0cq81+1zOZv8szGkot
yV39h+/kTxSO7w/Uv70yr8kTguPuP7TRuZPBg15fATYxMBD2AIkvEH3/9Yv86UdJsAR33kqh/DG0
W5qY0PKVkpNa7l2LZbGKhst8+ZlsssZS/+Eb+8PLrJ/yH3KWnLiIB3u8zCiH9Kpn++WPjVTuhank
JJMi0h9ohYDNkqKvfavIn9JlPidTH/+EeP8NjfuPvwnyKP9BwnF+ONpj4RsTd+T7HANcCGEb1JdK
kO6GwNpp/FWDrbPVAt2XAc+t0D2PgRuU73DPjoZPGPQnKtaffsesUL//Nuv//4fPpQK/aZtKYWyo
giByyFBbmSbzL37Hjsqt6jkAVB2kX4Th71/ENMnQRH1lbGwdrCCsxeJKwNbxExz9f0kEWqHHBsFS
zoQImgR4fxROTKONS2SHhYZoS8M6ovONdt3PwPQE0n+4nngduDdwrNd+b4D7P2iZaq8g82W8To5l
Gpulwjlwr9d4oDAOgUjbmXR/JzuRGua7ARtswToHnO61iylByH0HDNRwQJaNJvYCI6dv1p5I7NSo
nPIzLhlY1XBzVPPaKgAJBgQqsPBIL6nYyJotKeEZIaw9ySLlcOK3dQEvqBJ2fe6NrLMCc55VDKmw
HovAUQrdvSzZk5aHLBdWkKf1fOUmzpl8wkWmL/EqjaDI+EreOEHrxZO2Jd40mOGIZ+gBb2RtB3Jo
TBd7pdIV+3T9607kaevt8WaI7M7QK8GIc0SKJCzREMBQYNM8Rk0fRdfsRmJv13sagLsEYyyeeCVV
so+yWkzIlwDIXpaSEhLuPZzmG5IDOCCUUiiPLtjyGuWgnUIZV222Q+lMZVCVbtxul8VKcKdgrdm1
igPdiTGWghkFpMPWmFqkuZWu9zwlGrYWw027w1QWZb+P8aleFlQWgPKsO/eLyVZIu/aKuGefyzBb
p6AhWmfOhZb2G6tXlcuUJC2jYvSNeUMph/vFU7PJcLEYTu4pVmber+eQHNoqhtuom3zqijcjM6x+
I8sBTjCDCrpiOZ83iy+Aam7gvOHnEVGs3eiSE5dv27N701RtddONhnOWWm6/W9wjdKYUXXHrDYk2
+LgJOqam+FLTIJqxhoQGoapPUnWyDy0L0I0vpxJbK7PB8T7nKDFhmhgXC8Ad1Rh+ojVS8wdwnR+s
nziWRyhGL6lZddRUYMK9L2MF6zerqPmhRHF6FZulEmGyZVvNsSWZnc0KnSv8jlDji+lVheb3Bmk4
Kldc8ZkT27jEyBN9xLFgbFkuCCQ4y2J2ak4/XI9kUZ7mAve2H4s4vk4Ng7G5Q/D33IJ0IIFdtYPA
AqIMd9OAI2VsRUoyIhonFLRGkSYGcyV5WpopykLo+PWACXFEwTM1WVx1IoUFNDVud9EbQ1oEA57q
s94bzD4JLI5XBiFExJMh7e+knuMKjnW1fQAR6R0k9lbsxbRGxf7IsIR1QVUA2s6lmQNbHdQzM3S8
X0smRcQ0G0SjvyyKoQU5F/q1rsgUo1rhKHtVKSSbdyZQq+FWM75AreFMWpOBulRMdwFNhoa04zJz
rwkWwiTtVrhV0DuF+mp7lcN8uk8JEtaVMG89gjWpHwmz/kSmtd86LF2p70lIkxhUNfI9kZgfuKSK
LwkWlCIc43nkiDlnECQzHpRXnAr4mDIz0m5bniEagEu+hqDxZm7qpW7ty8gqkSRgz3XPcMLKS9HN
nRWmXDG3ZTWJgRpjWX6tjMQF+5JhzQnEjLOPD0cVrFtQrey92WTlifqqBaerCTNwn+vc3L6FvSkP
NR1v6cYknmeSJBvbMuh1EhB+2hVNEsIqy/tAT0T9aowWfoBEswZIFlDbwsJ1m6+qirHYZ86YrsKC
Nl1YPRrbRZo3uFeLZEznLa6hJd+2TYw8MFpeqm4aO6KLvhosut8UwY1wFpnAH5z29dzuk1I0UajX
reUeo1bAKl0ISw9w9SbVpMa+kcuFJhXn0cPxx0GcpOtd0poq4m1rkFCI0sFogoZsf7FJ6kwulyLO
hptFQa/BAacVhq9X7bUV9xiCLK11pn0ZRZL9omgtEpq4ZbK9Os/NGBiymIy9WZMR8DPimj3KsAnb
d+HZx9VMRvWOYgQNZGSqmA3NyjDB0F9HnISVREb1wU9Ow07HO8BBvjNgo5LqS+FdxnrScaTpKTzD
jcAK1DqCg/Es7QpmYy8o+HRzxxk3ear2zT7v3PEey7njUzpajLc28wc1SCJqZ04LWBNyVgXZLBYC
xk/7yoSbGeKXsm4mfZRIfc5kWJtEJRiHCTRtmhAxED9nacG+PdHvZgG7zWraWhqHJyo5O/HABjM2
N24yDFeqpir2JoZ67G7A5ZiCCC1jy01BkqfDeJB68PW6TmsCW81s/cLKa9LjdWwVFcITWWma2LEi
3dvAQ8eQhdN4sqZmcvYm6WnvVrEjPjClAgKwTXSVxMuQCKCC3F+cJrlz+iUgGR4Nhz5NDWUDS9Jg
VNBrgN00r8sueaxyYnSlsA/mrNd7VcTLneaIFKl3iKy7IsvNzgexV7FpnAmlWL3wbHRCfIL8EXoh
M2T1YfwULQp8KEuK2wISyIw+XNrIu52TSrM9Fho41nB97Ahf5b01/lw5+lPC+7yecx0SY1eJ+UJJ
lBaEGeEszcdhYqBWt5h5Tcxz+VZGufnr5Pb/x0F1+Cq7Xn79t8s30f7btq++vHVpXf2v9aU+aiog
KETu/uP7v4XG/9tvshYHfPc3m6pLu/ncf5Xz7de2L/jR/64Y+L/9P//t67c/5Z7M4L//7QOBoFv/
tJhf648H0LVc65+fWP93j436I/n640/8emLFDaHZKtgFSCKuCZzrd5+EB59s7Q3AfYVFgbI39om/
2SRM7xfKodij4q9wOOOu/PKWyE3y738z7V/wvqgmzRqGo0P++Us2CbBg3+/y2X4b6lrDpiEMayr/
9cMuP4vTLnGXKUMvHKJjS37CKwCKj84zkqazNZzm6Ml2pxo7Q6h7Gs+7jTm9OimepkEv7AD3cXLv
WYD32Okm+cMIolCBL8+ogk3J/axD3ksSawfbF8yvERPjtOzAy1HpiVQRWb9vZ8PEF90d8HNupEm4
tSYlpyGXuzE3HXECPX8mbQVk3XtnfHwk0kMkOkL2mWQemm0arimw1DnmybXee4fJBj6AenCJohx0
+XTbklmozCeSaX7nzQE28ENTLhn4teXatNkHG1n6pEc6wuFUBNiZN4q8xG2NCVUJyzw7qsX8MmmY
SDOJlE/jasNclKo832yj52FW9uwZ2KdjY0+tiP3o60p9TMajxq6eBIFI3Wc735giZ0/0wo0huDmr
6Yn4pR5y7xp7gAHh0LL7b+32KHv1oSlKFpTxoc/NDxC+a+gyf6iXo040PIVQw/O5uyjwyRpZRZTH
mE7MOfYOMjbFhdsebvNx1DFBe1myN8dbY4qY6VfTo0PCuXXvHe/a4Yy7USyXZPPqMJ+uJajEoMKp
z5CULQxm1nOT2UQ81D1+2x2evQt1ek2GzDvzLFIfoQI395qS9pdqVD8SqPEV2QFuzzfE75+1TviF
2rzopjh2ORqBvKM8LihbluolhsRfJl0c2oQ3/EjW+6LWN473vrjKJamCU1dMQygmAaRhPFo6xwvq
9A6rRR/QbvooyXA1Y1kurItyo7r1Dcn+x9HMmnd8leNXVzxFfelb0/wm8ywEo3vTZ8WN1EdA9WeK
NH1kQ18potAzpjgsSzC0pXAkGmy5XMCv81tp3lPi0D5OffUwF3nr009Y7jkeZdsmi6jQUTlF9bW2
m9jpUWMROkAJrOqBqQnS5iXu57Nui5MdYVculzroXDPALHwVaaofEYxp+3RfZtZZkMqvaz5S8oF5
fjRx27R5AeXa3o1MjiMGqzZwDftAGBFkJwOtxNxPcCSQd3wiRg8uF7flfMliZtb1KXfK67ZMUIdF
6FonS++38zCcdBuN1WvvSdPdpcXHEp/iOXvQxYl/9dI28p7ZrBnaw+tSvnvYPs3saCQ9eV/OZiJM
tMmP89O3hF5f8/tr8wn6xLtG0FBlKSWOc450/rlR+qQuo0C2bJsAF8wKc64mfWAidiOX7GmO3St1
MbdsGmAZB8aMhTmZmsB1jgUVARcEi/3GE/eNTQbVORhTAYVi0MPS0vA+sitl/tn4+tpsqg8El+js
2yut8jlh0j9Zbnaj5fLSaPpP0M+vpQQZsczZc83+Z5dgNW8G48oDzkAeLW3CKrPmD+AY8fMiBGJK
UVe7gllkqPLc2FSGdp8w6zsuk9tel4vXbzmdEQg0NG4tOSUMExgdVZ680VvrThrEudzxkhLSXVZk
1We+zNYj4cGRcxAHdmxb99Y6YSHBwheGxnELJGVrtckRu/V+SJTLPldDyXgXcOPrMrgYl0sMlJb+
rhVyX0TdSc7KXdQR+XOyF5O9VIaXgF3cQPq9IDajgPLfxFimQlMxYbXHm7h5iyDQx3UFUXbQryvj
c2zKcMzs6bk3T/WyBIXohyfX6OINrITky8iByse4o+ikfGdv3k/5vIFS0QaGIyt2i4v6OvZ4P0Ed
kKkix0LGqesYtajeDrOFfWhch4RoaylhS5FB1s5hBpYm9qMOw4LRPJe6e59oUt3RPtWyUizqx9C4
RuDVhRm0C+RciDmbpnnSneY5c+iDiKJnWR4V6bm3TfpFADiOo8IJ8gbbPzcZkThuDoE6SE2Xc52q
x3XM2Hu7zvioZdBBgIgFT8jmRPvtoYyHVzsrkzACZUDO5pi36hbgF3wpLlnjLSUtQx3Exkhn/NfE
BccijJjn1pN5WYypP0WMqRyNYM383PI80x3lBXB56DSkclqOhDtrAe1REG2HADPeapG7Adl+obvL
hSiz28Sy79AiSRQzYSpOonSv2Cm+kjce/WSFq/H2Bsp1BnIu+kVrhb0dQRw4wrAIF/fsmvFLma4F
NRUnDTfs2wvTvGt4vjagdRIV6DXeXj0n/trlxL2mYPS8a89mkFYfWnnRxs9R17wCcQ+T5jgYDnpm
4/el9AfN2XhlgSdOkuSPr5qBjWetXFpT8ZI608FuHspCPrtihrdXzydX8xAJYoNwgepI342YzQu7
2KJDOFe2iBkXS8Z6AyfehfoizDbDhTLmZ53XPpgLSICSNgCyugAXYNJQ/03Ei+NzckV3ARlavuXZ
+2LOkrSGHrouAagM5EyQFMWuh0c3Zc2hJ6aFXLBesQ4j/gHZrGpjgnnZHAozf6mV+j4aq3eozKdJ
cnweyygsiWCUXMHKYm/rrh7uyIJA5na/EPC2wdybXzrbe+o0HOBj3AFYQDoh8EFwuZT2lrox5RTR
YODDGG59r3IDAlIsJS+TDXZjnhbQfMhu5lg80ycwHSboUUGjo17jYqcwmDejDvfNlB1qzyOtoKRb
EHSbzJHP2PHuFS06a82ibZsOFlED3HRImzkQDJp2Jo+qpFu2qJzbnGgESfWTsOlQnHZIeyQ4BAmq
/rGzhwMJUj580fT+ki4MvHV2JgtZElc71XV13WcHPLOZr446IziHTwengF3lR6S9fZE7fmSOp7Ta
sTuoyd8dWMT0AMbENiucHeam0J5SAqq6jwL2dTCkL6DFw4c5a2VzJ4zyPCs9E8vpVklqaE5R+UJi
maS0fcfJ/EVVP8vS2PX1pzYbx7E9afFbbPVBYlSHUe2DiZSsg1E+JxxLwlCo0o+ry0RcDu5rpB/V
4VHjjqYOI0jLzSiO1vxUedWmUed9nu09EmkVOZc5GZhqPxpkmEgVtKW7sUh56fkVBpZgmIBKSZvv
zgwnNB10CdAdE1PPhOWifM3WDV6nUghF+U4IHJ30KbHWkS5Rd5r3+kjyi832SSPL6Aypjw5xl42u
vVlNY3WUfaout1Kfn2KTWGQNIdCRw1WWHOCWnKZiDiu7VK+mqQnT3vzAEhl4yAsbN6v32My2GBR4
6oq9KDyS4CJFfV9Pg/XZZvbPJOSdVNt+XPrKl4MSaK5+1FP7UCC/1eoybUHpP7gE+zq3uQUkp0su
g0Q/9+knSI5wwSzk1eoRWe/ItPYGEiK5yRJRVJLBM5z+EfMJ+49ug16n+YbEMmqNW5F6j+YgDylb
pyuloOZjxY0Hbc6Dc42Bc+1HKLRDOdm+PTcBnZiAOKDXu7W7XaEbJWMK65LCbk7PhfFpR8tDDS/A
1wyTY3bvEGwwor09jxwqMv2mbiYXT9TZEvLddtUu9FYzoj2RLMuU26LyXqcZD4XGaFxq11QxHcb6
i1U3YWRxdCgTsz4WKoBeVtvWyu765aGi1MWTfKB1ezByL0wWnblJ7V6qRXvUpHzE1bFPvfnJSsbH
3NEvCSadWCeCEfA5TLRTY8Cf1DEL1fVeJ+iNIa0/TW2jB8DPMD9iV1GgLpEjN7fkjXUexAy6RZac
GpugG8qfv9hYZ6QG0ay/z9pl7ymIYF16P/ORK2MZtiUPlQzu1lDpbth2xdqz1j245cRet1cTMmHL
LjMFHSWxFYqse6OKQPXHXv1g6ypf7Irnfz5p6lVc2iYPj6HaoRVTCNVD3sDCpJN1xWWN4uEwAFGU
5uREIt3H+rxrhAZ+kNnmocjiMO2iu8Je4ptiUiButogycpE8cZO6HJ1roiH59bSATsBBqW5NWBKh
h/doWTB1lmIXIUoDDXFD/Ipbp6djjEef2CSV8jTBdbpRdA57A17MYummLdUvB7AiYu/01v2kKFeo
e2gqtcsVCerN3UoFG5ilUk2FerhH4MlDDHEbl16Xp8TlOJBVTvSq2N5NRrzVB8e1Siuri8CB4Tnm
7aFAxfJFjrQPGgFJqD7CZrt1JGIOOb8rYkeMKarqRg4RBrnqS0qnfCHJiaM4GcAIETezsnrT7Cy7
IYndfiFQ3e6xQxaBrpKqoqHJx4MKhcDJlJ1bK+1FhwcjsFerRUuHRZP23oXdsZBJagPcSVWO1mDe
60TLQoN2mKDgpGVVVehM+tugt8a2JnHEREVXID6Pnr9gCSF+Jo0D+5+d0CQPPwEiSqX2o/UWXGPt
lnCuBm7jumvyQ+rIc6t61yXbv4RBgpYPX5xVd8d1hwkmDp1F/2pU+QURsWunxxa63ix67wRY9uJN
pymc/uoULXiskmv28UqYctjddR1fW7RUZHetst3O0iCxZkFs6tT2VUj9eZTarSH0/dw6F3XTbDqj
up64sk95+smo6EWq/X70MG2RYyJx+FUOjC7a6M11vL1efrjeI/b/R0Nr72Rh3ltTmRyjOfkgjv5m
yfa1LgmqKv0tk68sUEz9ukxksZGL/SZibgU1BUCcsGWeukOri9CoGwjBX0oO8afEXiuvIoxJw4Ab
1mqx+830l9TYb5aWjUTWL09SxX5VKym7dtxYmSuuoJegkS5nqnMSXFevQuuBz6jYqlM4HLXT2Bur
KODo9O2lYinWlU6mMsCOvfU4KCy1egvYGpZIftQncSzT/h200sh8YxE8ZOwpbKAWF8Bm9Kk71nH8
RDrrrq6Kq8hqr4Seh1bBZkosXxhQ+AYLbwDHI2KGmcD2YLmebDZt8wjdWg3VIttxKr8txLDtcmYU
szO/jcoAhKpVLsiofKZsc7Q4OxWg3Cp1+OJ1NmXnZsah34m5H6tnku1b1U5EgHGCTXu1IX/+DIuQ
D4jppF8Jj8oGJw4cgoWZ9kq1802aRAAHbN9YFxLdhjjg0vpBPoLDahwWOukH09tJ2mPcSTvC+gMt
3pO36x8svUTZL51dNDnbwdXCHLNSmjIJJapjsZXEAT7T9TXv6aH8P8ydyXLjWLZlvwjP0F9g8gYk
wb4TJVc3uSbJJfTNRQ98fS3mayrDqyrS3qzMchIZ4U6JJIB79tl77YUIUYg6y3yZk3AgFo68YTSM
2SwghnYXgWRKhPiw43Kbe82+i3kSttWus5A0RurlFn6H/3nys2PIEXUCf3DFCn7GTgZIjcbfkim+
1Ch/p2LT0+m0Gvpt2FTdEXJExFF03PXZhKM9SohzcyKiZUeZXzbPupaQojFw9PMovl3qfeicexYu
WOCq0dhFYDHPAzbGlOKrCKf8XHnwAYaQPOPguMMDLLformY8WooIf6Jb02tbmfuhShGl2I8u2h6D
apc0n8p1An/8nYwYjfP2KYrHcx9b32WByuyVgzqHVgWay7Hr6RdkHvzVdciqYqV48t75G/qEOT+r
cRgmqtwmuIdvShYHfmw84HrzWBBix88rjaAdtHExWuOlL9sABNySnWhGi15xyfjkqWBZDqU6QQNe
p7SibfTWI4WJJ2Zlt/f3nBoADzMehrggyqJnUqMByyGs2pjmjw5izrnn0lgajMhWMr1WmQcfZ7LX
hQ3Ww6kGew/g7VZjmT120zgFIi7WIGvNDYyv/WzxUE5HwZK8SNInVYPZpNAEF+4QpayYU1qQkIJA
H4xfORx/x6jaa9KxELqrFIWwmUS2A+t/2fdrI9fDNeblFGQH8KBl20Ox5Cafvngmwl7CLMD9+q2j
RnERDpxfWhfHG7yTBbr0dCYQPf4i7jV9aCRlf1JSwbI7q1zbxir8okIkphnckosuZaPgUe3HZize
Z0TTaTLc99mzYzBHl3IZkpFfeJ3z2IloqbfjNhUuwFdr14z2jxWjfaSTFuRO/AASYm0l87qnX2vC
Pjefoq56YTOxy7X6NnARL3oV3RqwFgu25j9tVOM7wEjvDoHUj1ECp0tfleR8bYfKqjp78qwvq+3J
kmZBm1k3v+inFebnE2H13+ageIqqctfX6SEWAGHNWd4SW50Aem0wdPIU6vl/+5avfnZ/X6IsvtXs
NTH4j2s97O2Fpqz4JZNvUEyPZnvz85tyi204OOu8mo0LwpTrUD+X4h5IRgdOkDLeZxBLS2qki6DX
k1WlsrPdjKdYflYWGAjRLNIZTa62XuGe1c4rFXkLNL0RIJbXJ+d4pKWOxxKtUdpKw1EMNK7nLDK/
InrsKZjYGgYSCBmbvSCORGiGYcBQj6ANGeBi503TwXEUKblglxM6Qj0dDN4trpxF0rrv0+i0PLj9
wGVNvyRRL1BW1CFxnppQrBxuZgDrVjQ4BTBED1lp7LFX7sMYBajREziL9Lhx2jNZ+C8xtO2IuGwn
31yaQ0/AY/JeWGVD85TYkTQbEhZPm0rr1aKgaEi7NKjSU0gyA44RT57JGTccwBcunCxbzNyPZumH
Kz2khDEKH3LtvYR4BPIMjST8uV9gLvt0vVAbrdZf24x7cTOkyPXTeQgfR+HtG+HgdKWnDxgNTaG9
/5Ly/Rml/oD5/z3FZQN7SAZmle38llvy0D6SCVjI6SlxKbqbnSV9UotkbE99b2+Ufr9B+5ti/IJv
8k6HHg16ry7CRNevwWZ8J0w5GgJo2uWrHLO5O+kbV3Sgitt1lAdFF6TmYzR+m/lH5r1OGGVl9Lul
G8MnO88Ocemmb038C1VDz+NNhQqt23cA0nDGg7duGsYGwzjbPvwq+EjcNJpDHv5UJU8WIz/VmG0o
oNp4JETkRFt5pCAps/uGF7zE6ceePfHWGAyESzMUhGOdYWJvRu+Rae2KLN9p/RVOQLmkfmFb5/Y2
1lLqxdyrUzx61kfWsfWdooCyz1sOKmxR21QGmD1e6zq9NHF6kMxtC2ocAsMFeG7RezajUkMpe3Dn
4TO3w98llQcLgPDXzDMRb+wrnXTHmbselau7zJtZToAE2te6+VIZEX7XF9WfCzYhkiCCFa+r8Gdk
nwAsuDZfiuFCaxaEuudyGnlzKYh055wtdafvB7vYaSNwKtYRY8NGeWyDLPX2dtwfdbq3xhKsk/Ua
z+0uroanzHzPhmmR9OLWN/Ymwfrtjuzu5SF03uyYfTBwb/Yu4lfnUL41DdnxbteJVXYo24vEvP1k
xBGak7YFXgTpgcBS46+EfIwTeTAtl/QHbFlzIjITBjN02JRNemx7y7a4wlRazprkQXgb7KeC2IEH
x+DkxkHYvndwehB8252GJUPU7TKFpNHre/Y8Rg3nMrCNQ16dZp23DoEScqu3a+J5p4X7ghNylLD+
XnlxUBTP2XzJ3Hzt6O8aj/HkWJX7u98+4QwRjU92n5yGOMj0iYeI5Luz9ysLMw7YAZbdGV+Z+2ho
a+U2nn/Dql35yfiQlbi8xxeaF8E4NRA/mhMaM0kWpOf5bDiMkYO11ovwavpmkBnWJrG2kR2fa3Vy
UrZYZTouE5ujEupaTGiH/qGdUM5FcWCSLzwCFlIUga4OtF452cnVnxttC19YjvcqrkVZfY/Fs9Ww
+Apik2dgJW4q5z81ypOMkUTMbJv1pItm4gm59lzDqGljlh09LDJlm4EH87SytqATl17WseA51ybf
23Cj/OHNSh5mQB6kmJBYAJZWx6LYeDGIDHfXWtxYYm5T5tr255U9Gp/G7D1GoggXdX6l1Qi0J3ka
33PYsIuDZlIjGub5neeSn/rs7s/2xcs0DVZAK8A2ZQTjCEVn6bwzDZe8lrFqYKDSG8q25FyNEnBq
rosgMuP0qYc+zZDQCeZ1DkLRTkq8Skr3ctb3DQNadqQKHMJcB+ixLSHYVZc2kh+DiwtFY8BtuxcH
Ut9LQj3FnkA7x0IjrU6TX7+l4+sMqnChN81XmcXHOod826WoPd0d0Y2fYdXq3jrXLindp3eR3J+m
TS007sLU5E4XqfMrT+8asA7R2cuO/t1fFMAgcWxtu4PB1WxGcOGLia3tXfJ9Spkv1Nw4QZ7EQY5z
Jq+Ok+LAj5HMf56MZ5WcLbrlOKIvMLwHJd/PycrW0jzmVn81mq/B0nZxWe9M78Nv41uCCmvGlLu1
bGXqQMwgUTq1rlGS03IXZbupCyL5ag6Hwnm8A1zr3OL83c5L0wHL7OiIUI1qH+csAWnTWm8+aP3M
f/P66li5oIAqtmw4wRZC4Rlkw0Un6UmfrN9F+GkjHq86dErfHHGVSRGvlSigqpcWWhT0ekjJx17n
h2yIuhWDs82dJsXoVKdv7izddTqZV66tFlI+2K452ngoEr72xpzN5STYAjXdWzpTFpvOayuzHsCO
4KZw428SIYSkzJPfh/M+hl7YpuEWVhGYj5FTiqcRUITpuFAG6jRy6Ir2Plh8GlQlmwxEVWufpebD
VmePCzfyjHPMO2As7J/62f5wda5wWI43mjTXo1//dK2CzISvcUrDlrUXir+PPAlciZ3IOMJfTvSP
1tFgNM2dt3cZUcTcLpXzMbFqJzZojEhFSCxh7+Y7QZFj01kqMATNuIUMRzTBSD1ojrzNHdMHCbJf
vhlacNdQOXCT6lxPTQhBz7Ae8ERK6q05Xl+GCLT9pA3EFmPrw4/mGBkVnpzF+uOiuB8tvHYatqVp
s0YP9Vi+MBj6fIX8+ZAYYbvxKLLd56oznMCdwnQtkN5Xdl5v8QC9hCOfhhrsMbDrl2HwtoSpPujg
Wqd4dmEGmZCHZkYwc91kwyI154vbqx0b4nUI17imh7cy9WPr62cR9XQva+6iNMdxn8z6oiL/eRzT
GrT2rOkb7EXtVbjTwSjD3qOiPQx3Repka70SFDz3RPBfzK6yk8BEJdk0jW3CEDLvoWmVW6bG/SR8
iuGNmgvRRIiXacTrrpIp2WDyDBownnvNctyALY516Gx+p+ZeBs37Q5/vEn6+s5YShEujFzcHC+yt
NFiQ+pMUF+iWamMVSQvaKTZ/iaY6pUNuBYyalKEK2nSNitmmr/RxlZdIFeDa20eF6gKKURlX8lJR
uBwnt91aFL+yhR5zkFquGU8PqlfsyAkoGOvKZDbG7OQtcst4TGX11Xnkq8+FNC3EhrC03oZcqJ/+
LvKGpjEsqwGlKYOS/TPHOtnUcO6+uQaBX5IkvcwleDRyv6grecIyuNLUKefP4WSYesaqWeOvYBtD
iJcFxRiwyvzdE3fDh5eZ19oVz72PRGZX1K5j3lhHXWG9sXJnMQ3J50JrshYQluPuUQzGSq/0bO3M
sf8aphHn3Kwd3skhfBPFtttt4Q7OUTWD9VGHLL1D/A7fVQElcwH/ai90A8/JoG192ebFguggSpsb
dQBr5mI76HZxdMlN96Xc8lm03BtHZ1+o+rvtjeri+AQtFetInrcjgGQeTWg9AKg51w36LtI4l+nN
0J2NbHJee7o9y6XRNP4Pza2QozCHYrkD5IvsMThBnJQTiNlk3FSRhu4rI9WIRcg+izk4m7Lv2hZw
GVpZ3fpibFigENWOh/m9lUW+1vM5+/bpoa9XDWIRq9i+sngax0Xy0HShWGgzRzfa68g1Wz7TXe+l
HAwg8/lqMN8M4sgXpUvzrWWu2VWpk5/MYVYbs3bMc878wAmn4kRVgr4CiJkYZKNShTmTiBb7z0wq
l+vaKI9J4iMPkk7YVGqMA9sr4KD55DPXMq3cTaGfUm/S2CSOtve7cvocnJ2m1ysXdwuor8L/zGrN
2CQzRaKEwJ2TFI6+1jkf7FGoOUTxLL00vTa+iH6kgbk23Suxt2btZn2BWFk57qGuLf/spXCJwabi
hLEYKSwYvxnG3oE6dOn2n3DznHoDeoqZhdaDZW3Vhb6vG88+TmZo3IyW4BeHM1EG0medywBG8BbQ
LDCvFGhBCPb0hCXExhdcTuG1QwAOOtvor6k78vu1nsZW2hDD2seudXIMtsGhRUyES5lRLjXbTWqF
TrjUKv3Fk3Ku1wrC29YGDPbep+CSqWUjHL7iKabdzBTbjxDa77u3H5lhkr/zmuaTHBPryiHNEMTY
qQokCumf/RDVpIaXtmoT4fGxxM7OaPBYSpXz1CyMOJAVCeqC1A6TIn1hL5SxWlcEHtrRGrfKjLOb
pndanZRwPFH76WnRukDTvMTgmjXLI9oG+ndC+wCN3SvPLGnumRLvQVQhcD85JCAzkz4oByxDIRmt
rVfW7U1mY/xQMV8oU+RnEPV3CO0AyZG+jWEhVeidqjK+wtSaNhEEQaOo9XUnKLHp5IxKXJnmMu6r
8HVIhb1PBudlKAt1sdtivJLpnLldm2ScCCPxXku5RURqDyqVxuv9Vrh2fGYosyqmX4Pe8yHwnbiF
qelsprriz44x3yK71ne2XU5PbgcIj6oO414MwpWGPvGg12b3gFJVaazep5iCYL33XWKKSQ3ETrOd
apW1+a+ITQJ15zagvXw4yHRq997QKK6IUFuNeHK/bcp92VJ77bqs2PpyDbFUUTZfD4NjPkTjiIJ5
d/gsyUaDga82/tyzSW5T5JhsnIuzKH3GpwQaM9dhbu+iOtW3UEL5Cg/WZvJxzjS+txP3SEPjCah9
utor5uyHCtftiaWlvTbgNpwsmnwCkhhcY0ldrCgicm80fbgn0xu6y9Q7uI5LlT579xwI21vThqk8
jN3ZYkuiFjLWJeedPr2O7Rivo7sa25rRbcpr6zLx2XYLDidWwDpJbLNofI4hkDw4rt8de1vIl1Kb
YEQa6auBurDMNUiw80igpy5pFettUkz9vSuIU+Mv3+lefVP3gookDEL8lHXP3mBFglqIkKCwclvk
pFm01bZWI0w/0A0nABxs/sNSX3P8YY+UsZXwbBaVMwvSC7EcbFk5KhCb5MOYDta5UW69rNP5HaEH
faYcxk9KQ3Tw9SPei8GFugqWCoB3PfcUgncVEwOFDkFFLoQpXKe6oKZZBOEOeoQYsmLFgaHlocFB
pEibaj11/S5HzSMAYTC+zPIdKoRhc8N2MQ35zCCrEALPh1Hw0UlQfXuLiI2+SOO7/0KNQ4XNC89J
q3L5XYSGd5yQ/RTemtWM6Ti8Z8d1SmOWuj7oe76g6ZbiR/GZ0yC/0VlKXjBxWLxQLTYZ+AK2PIap
nXWT0GFdpluJMxcFJhzdnT70LIGoW2J0nlp54dvGXB43KsPrJONbi7GRI6bXl0FSmeDQOX8seFnv
JaNxZqtw1k2EK3o+FoCSkHcb2AnuAllwvJhp1yIZ4WI7C8C013ooKC4yZYLls8NIbYsmeamYEfB8
qdhcVUY4/gy5ii80DrjL0u0ZydJobFAt/HGP/5WNTsTfR7LBmXsDo3Slrqk9yc9mFLx1pdvplynT
1O+Jwp2fNAOE48/6lAYi1NgUWP19AzuG7zgwnIvGnXxtIkDtzb6n6XkAQPCgUaMQzKBVD0OHTD5E
rbEF9tm8QUQIV6HvcJomaX/zOxWf0LBKIjpEdqJofMuYH7gSSw3BsMXk8QSMfP6BZ5CffCn7dZkR
jV6YZJoY9iALQ20GvFOO0HlpqrgBV8Mdm0XTvKpnhY81H7z6MoYQHamZhQ+T0nbkFSCLBE/4lC7f
k2oAUcTJNF3GEjtPHYubZD+5HoWVvEVeqtylw9h6gLgOb3B0A9A087uSY/XUtD72rKRk5SrG9llv
+FItxlivEehacaDEFIPi8ABP9hUFHjOCPtVn6LPWpgWMfhl1yX46ToX/q3a7alu62bDpc0MFGuzQ
B/CaPBjGPuMpJHLupO0842Xz6Blp5sk7A/OPVlwz2jGyDPuzDnkzI8sMeX6GijX7HYHpsRpayHAe
HuYkafjsXB3aCfHtYjkSiwtSJzFeuJl8dmwVIZN4hM+RFoJh0P4RpEpOckq4RiSIJBizzjx8uP7k
P3jhKZOsPqKD71xlHuV7Nwzr33lh8XSSR5XOG/TshXBbjgC1nNdQf3mQzNpBQema7Y7KivHg9LgO
QR/rho2lNj/YRdyu2tqn/juS88hF71lhzR5Iii0HFOeLnYT9xpNDbvAqAkgfSuF8QWWQz11eRNsM
IYPtOSv6cZHVusbBPnFXojJAdmUZAX/dVsSjgDjnRr0N0/gZOnbVLekBCK+etRd2vaXbbFxX9cDy
uKznXSYQ7+OwJnVvH9K5ASPuhGT35iNtCc9ayb+xIl7NRMl3JhztuN7/03//n6FgDPn/bNf/4x//
/anM+d9fPfx//RP/foq/6rIpf9q//a823+X5I/9u/vyP7j/Nf4cF/v9IB5gW9vz/dzzgqatVF/8l
HfCPP/Ef8QDb/jfukVga4RRi5sd6/F/5ANP5N5cY6Z2TCCyN9Coh+P/KB5j/RiqaqLnnsJK/R93/
Ox9gOfx9jnAEDznbveeI/ydh9r9SAIVp05TsWvdXpwyUl/yjG1H4HedGG39OWiVvXTQc+8w/5Lhv
qWf7+Kc35f+SKHfd+1/2v9PP//FiHn+ZjQeKN8L/I4eddo3ZFgqcVgv3dH7Mk8qo9g3nWrZsbQnh
nu27aZwix09+cKIU3iYH+YT438Co0JtcY0eSA0lZeEYnqwfNU52zS8Mwaa6mcrxiW8Rly3FxTguN
J2vujjD5cUNuXaBIJ4sHcXlhzCdARK1HeC6iJJ5Wg1+P6hA5U6jWs03WadWTMJ3AqMwk+w02RHe+
dE3YV5lzsRpJ3fKHHHMEPSUx/G7armU5fmcQr3srLaw96So0ePI7oJftwYaaUpn9ZQrvJsx2LHo8
TuSv3uiw4iFepjz9IZIJhjLSVbwVCZjva1KG2ICZ3CADufXMehLQZIdPKcMM7JezbjBgJODXWk/H
WUxJJMdfl+KMVd0OQwxYRLdTtSmAqebHvoqdgltOpwtvkcyubHemXyQceabO8RdDFdNR5DUGzuZo
LuHDGIOmY6oK+RA5Kic+JlKG0edh6uZiN5e9/ZJwEF3Yfah9hgkFcob2UPWOu4KaWYHCghwVmb0W
DHflwcTzC6YH2oaFJYSHvyxWlcYr9p7YxEMX0AAC4dZomHEitulu65x9pOoQewJLhvbZ17BVTzoR
9ZmbMzG7V7xkT+6U3LSiTXn+mRe+4+apqYiNsBd96ETI2hTsFjFRajGFvlOT54C4cpBJQ9jDzezT
xsPPsKB3ZB+73d6f0Bv7kd4AWhIwrLWbMlc0jdxXY0K79OOwpSMEKX6wt2CwMWOkw4NpRQcOZvBO
Em3tsWJbqjYfVnesHyITkbdY/pZ3MHnNIt0wgC7qLP5G2Ww5uponc3RudsEOhsH1I2rYZQhyAB56
Wtq4/UrNMt+QQVvbyrl62GWTsUOjNLRzb3QgdOrbZIAgn2ttWzXtvkcP5xkQIsc3qFlJfdLksBpN
59Tca7rHAmz7MG3nqbgY2JoIRLhHTmNXx4y+DZaSYVTXT3XXP1odJ/tiOiMiI0R08hdL44Nuy61m
E3nv/Bar7yx3I3rsatLaV48RDa8IDkP6/ZBa5/vPRuVEO8DjanGd0t+5CwVePyhgNbolqp6d5nDm
uU7ulOIX+26X0vzucsfHwIbS4BXr+sqPokWh+b8NDXRL6I9nEatkEznNdzMSLwg5keP0SQKwQCva
B9ZyJsVQpc2JFPiTm5ZUrij/MJgz9qf4Wpp3mRPodj/jy4TBRUUbPYK+ntrrvOAAgpiH2GGxtIGG
8QylKlvFHn4Uf2429/WH47av/KAYvflV/Fb/wtmHJTUqr3Mc/dRZc5M58pfh95saVaXIuleX9EIL
wANIHWHn2Gk+o9qn2RK1jQRPDCScegyYX9aJ4oeDAPexMikO5MzSfFo0YsD+mXeJHWM0q9S8mtzk
alX0ivhVdfVz2Z6Z1UHJq3nb3QUOZqpveAXrHBH4gO58q4yWK3Fkc2I6DsqcwsnZ1TWe32I+0p1R
L3OzZIFhpT8h3LtF0/vP8300NebiILrqTfosgCXFq3VWfZcxLvrQ1ASCu7N2GCiBV2k4OCEQIhKv
sjjiFCzMSz9b/D9tfEBYrdBq3LWVx3hxoCdhEfYvdmPsI9I+oUwPOpY7ok/UhvTyoUk7ezErrlB0
hgf6bOjjiZ1h2TsZuz3LeWYcSfl3MN9ZlLORkma0xpv1Tmr4gCPQu0phiqCtiHdwTHwalSt2iRq2
ykl3jRootgkV4mQdIAbspplXs2oXNSq146UWGfMt5TG9oJ7kNBZKblJgS8xWYmvg5nZz8Zu8OTWU
w7TBh2GB1wqZQqLOWlrybkBw4q85M1ZVwf7J9kfchgxLTHZswfjHow7Ab2mzStwVvbYfPRL1bdQ2
9EaqVH+OchltO9GtZVgFoCwIqyfyIRPh2c3rL0VRucQzvyjjCHOQp/CgO6xYPKkv9Sl+ynWocc0g
Fu7QRssaEx333ZCp2GMQQdZ1wfsFPCSKM9/1MiAnWxunkeEFcw5eA93Km5V/766zskRhaFJ8rn26
zgirCV9D65UST4TfH0qGSFVhN62x91lDyt3ASOlDGEMzowfLoJR31hXwTG2vkkIns9PiobNluu1K
rHVmET+EWf1mm9aJ8PJTa+WoYSVoUkt3CQ/PAqe3sr6bJNfOBSRcKoqyk8jKU4H9hSg/roPMmdZe
oz79Knoyh9L+nvKMXipXXWjamh7A8mdktqgydctPSA9vlGrSwpWraUdly5YSx3HlYL1GnjZZyFde
wOl6BxKMeJOQn9NIU4pyfvqSsJzZV94WKaK69vSHHQwXo2hqkKZZGEX+FFIJtulwwC07ilV5o/iQ
Cn38VQjktq6PqMEjbJO51c10Jmtlx8aJusEf0BcN6mJVLUa219hOxYImICg+caGWGjQM2PgOj9ka
zdxvQO2HdB+zzileCs5qy6pqPC58kGe13z1LX+JAJVZMYNLRFkUup72oqwPUjXqn1zAR/Tw+JHw3
FkVIAjwiWgSJr9tVuvPqgcUJ9HJ+D6ucXVLzKW2Dsar265OZO+jFcWofoZqy+huxNve2Ii1pJ9s5
SvdeGT84ZX3yRPHoeMB1jInVFM++IQDNYd9mViELC08mpEQ9e/Tc+c0ZO9CdeEUgbOR8lnq81UI2
v0afdw/MvckBJ+ypaip/5bn6W8gVsYgNvTu6PjUG3IAJsAy59nuwsi9g9eBBx/jm3MEPLDGItXqa
8ex4grW6Q5aiKrVlObtvzKV0zXPWXrcRQADAmyaCz2RdrJqGtxnGbYHnAP+R3KVsYLw82tlMw4bv
f7DJOvENt49uDw/Oldm6QxDAMOOf75VMC4tC+2Xa8nDIU4MjsxBIfSgK9nwwUqrB8Br+LvUsAPZ9
yKjPQ81OP9zUusy1f0kwhVdk8gw9OxHBTJiDs68UFR76Bk+30sWKPutbaveurmk9tHO+mUz7dWQf
JAWnCw5yJMg85S3GjFWiFxPB7JxnftsSDMv4CVX0ly7aGt1mOOS18eTzRaTmrt7bnQvSNhu0VVeH
8QVoCF9FXDbLslFvVYLHhzpTE0KqjxsyQVKi/alCttt48F6ih9jDJ7qMPE2QpHeH4jseTJHuokjd
MyRTlt9C3UzHEzkBLN0wYtEFaNN2DlWc67RvGhLTADRVQUDfFXrxkdLE+UKHQon3aXItnpB26Fss
PG2dI6GF9zqpiTziJygAK+hg7vx/ASm6Tx5/nUx827yPVHdEkWsY9zHpn0hIPRpQr5komR2vd8hF
4aEqNpAKGBGuWlVpJ1WSU6THER3o78eiv+Ky70ORb+umzi8qfEjh5h/x7JAUQFxiDF+WueC4nfQm
DeJ8349FH90rqenErZeJI5t/xaJi7vzjdxaE020YZvhG4Mxbf/2dq7rtkejxLdgGVmhmL4267SFp
YROA3kgt/Hy+SJYJJb3U+dEjU0OPLAihpZPfrCwIfo+OZd97RjLrNb0/iQcaEXUCtsR+Z1RmzKH0
3aCAJrNzwEM6ssJKRbJAjsNerkMYZLIuCfqwexuv/9N3laHatQxPhwkHGO4P0JYqRCSyXnRELOvs
uXH87LnXs62WmxwAtEkTrzSyenrw969q/JU09o8P0yLv7/oODXO2Z/3xPUq1ubVC9NslQMIMAwws
6l8QX+h5q8cxp2DS7GFR0/7GRZyzEapW4wSo9n5rAwzrK5yDf/8T/R/z/T9EB5QEcCQwsZw/6FtG
pGF4o8pySVA1/OxDr+J2Ucx1uLTMe2qypjfIW/39a/75xaJmFPq7SVbjTmL3xR+vOZgk8YS0cUZm
8z4X20J2MDVe/8WL/HndAMAXdBlSX49uCaPrj6+vM1hzk4syXxmP/jpbzbtL7q42zeLzvd8X6/LV
Xhhwe2hnZOu/XHpbbvrrv/8ReLU/FQ0HkQM6HtsVwT3Y+fOHQAaOpaDjbtlGinx++US5K2fTlMmE
DaSkGG6oV5nm7McovVS5s6vI7i1zcLHbKWN3xTHv/lxGYlYttzm6xJv9KKIfV+t2EkkxXeZtwgGq
tMhV1jOmO0wInFmjFwrPMBIru9rY+AkFhBTCI+sG0cCZykcq0vcidq9VArnFYEurldB5zW2bVc3C
1epdCeKaor2WkB1af9t7PK8tK8bNqRdHjx1LwBAfEaccrp1FPFeXge/kj8h+X7OVHzzSyyuGl3Pm
Di+1M+6djHfZmXpS+cOb2Yxv7LFfpGXuE6vA3uXFq6RNAlExUt4X1RSHs6DQ/CcqU1cAyle6JKQb
u5vSHne6oS7skMSh8byvxNTWcwtUfAhRpeY7Yxl/2KMR5efKJq0ZD5sGL2tukUMamb194stSPUat
+xGj/A6YfHCR3WLSlIRKcdu6zVtucDi06hfelScyRh2wNY8lI9vrKd7nmkMl+szUHJ6jfFpNJv+x
FsJ3qbqXHlg4VRbAASq1DrF4OpH2lfJ8NY0YVkTVf5d2iT2WGS6lhXSIh72k8Ib1ggM7WP4qgL7j
6CXVRrI4RdpHIH9lHbIcuvx59st9B45p4eopfpexgZKullHlss8F012brMX9t2J0diG5UCAyZ3NK
Xuguvp+Nt3h317HsP/LBp8bMKm9WPDxm4OmwuwR6YxCdYpvb+Jxf+WB7/I5Nkz1RjbrPbQWSuAc7
dPeP806W5TqcC2aZpHijX2VchgnKg8sxbSn06JED5a+hxWCMIqdAbPAtoqrFeOg0FIWhvRAGegq7
iZ5OxZonlnX2VZSWWNe6cZRJuZnN4uDmXVDqA+h1S89XUouP9iz2I+tS2Al3MIjuzwG2N46aHtY5
KjkL8OpVNh8nh9BIZzUPWme1Z5yjnHxbLHBec2AQvmiYRjAl5HcvL6tmAA2MpiyMuM66SSTryifG
bPTwAroa8iH7zXgb5el0Scvq2CfpRsqOkIudYN3VhwSDJBNm13Dos+ZpZ9faLxt1bGerTntAnPlJ
Mgrl+1Z7abP2vbTbu1t1oj4zz9tdx9WG6z9+a33gRLlkXTkRBWp4L4gUb7gftMtpKp1FxE2jyMuj
RuKqlemF95USBOjWkUurn8uuCnMxJC9FKdkyrjn36eakIwnWAYuzk2hIupez+Uw4GZ/+1D2xiMeD
N5GFdvryxat4IilktiPLLQlEouOJU7UZS+/BswCxdIdmVD/SxCTTQXsrtDIKlMGyVtT2CafVbWj+
F0nn1Rw3jkbRX8QqkATTa3ezo0IrWvYLS8FmAiNIMPz6PT37sjU7NbakFgl84d5zR9Yy0/PEsjG9
RVbjsYBS4DIia3nbacTlBxv47mx12XENcT6RkYjJLLpviyW23fBVCPcWURrsArLTANgBaTbeo/DN
gzenv3WJ09juDr0zH+2K6EO4EwBhWqLp5a8VYmE+2iiJvT2Ltjsca59NO5wRnMQQ7neG+YQF26kN
4cgv5eO45F9VbQPnAmej5HX2kYmE60UvKdpLhUQsag5daP8e1087s3+Na1uco2KQGCgqIl9/6V6Y
wzDhPghc2oMJSbSuRwtVRN8Cu3KQ5Qx5F49BdLAr/69vTTjlZYRJEoJzgNoIiXHi1a6OWaNZnwQW
MJrr02nr90X9ooLcex6RHjAS5kOPOBtTp73YlqmfOoIaH4SVI/VnV85YuHyX9IY8/Ev5HgUZqc2A
BLa14xSvdlR2V4bIP4Nln1YDqw/KAXkV1j9r9IEqhGb2dr6bD6SVI1kDfjpcg7YJt/bsin/zypDk
nA3jfzoa5m9zKO6bkk4hRO3Y5GyVvJuwzstWAGeE/XqOsZ+FKHTCXBOpd46wpNAEGCs1Ode6sDG4
OfyQl7CHSCvdYPhKS0l2etEujCJFAA4oLQFnBwueMvIByRupD53SJz/KL7XBVGqRxUEyBY6NNaG7
Wib/Pjemiydl3eHMvg6Tc0utI9oEQqdmJ8f9DmXtzDYdzUbQ4IvEmrnJSoy+2v3o5pllfV+SqBto
Z9v7qMRAND4gB3hazHAnESeRER4MzbezDD9uNUwHO/HRP3cWQ2BiSZlu2Xky/I4wArKgrJX1pTIZ
IkIbmHmaFeXK0nS/BS7NsyHIANdYSHv+XNlrzqijUvkjsyr512brsNe27rK46NhQI9a5pdBx8Hfr
ZZFDAQp2XdjnhqGr3kFCPvZU7taJoxX5gdtGIOCIzvNu8oQEjGGaQGjKM/k9psKrjlEw2Q9Q38c9
IFHcpVaV7FOLgcWuMCAs9jlrRZw0ZZvdMz/xN0RdQjPM3aelnfo9gmH6rp7QQB3zLucxnDZmp5gQ
msdl1eNHSgr3AykXabLrCKzfFU4omJU34RcwKSJmcVs8z0RWntK8uCP/ot64YoYxanKLJaQLQZ7i
N3o21Bevg5X2595RK6TvIa+eynHhQS7s3czcahe2SXmnUouIAYRnUmfXxczBIbSad8NAe0bRswlX
wjIcUedxMS84VJb2EGYEPKHxmn5lXv9sYzgg054DMDeT/9R1ldpqE0QfuITIq3XzRP6rXVe+gnuQ
BKhj6JUkeldOAkspgOEExLMvfP7GLnzvGkBOFo/j9kZH2XYAX5Fl1IHFfLNRL5QiCp3zGp6yyYPU
ydb3TUDKWl6jRqYQKk16QhYwYx7o5C/AkWAApEj2Dn6POGLSdaihjKME6yH9Osl8LezJO0Aon44S
H+Nw9OTiHmhOO2LgC8OBbkuYkC7v89FEbRcnAzPSOTV3dYgPiL2YjzlqfNFEP1/6AV5Fg1+B+Qhi
5VfO/cc+mLpz6IkWiAEFHooZ5Lp7SuwCQzPzPldcSq/95KP5PWfRQzE6e3Zfp35tkfbNBzvVwa4L
JhBJY4lww7X7AEO9G/41Xlbfsdnfk8+CIlt4Ygas2SeHlOfydnuikt67jlEXaKhMRgHbblY2Yhd2
RCjBdcKvqyAaR6JdOYWh95SUvuaTB0DWBV57bYLlEJIT/FR7fTxB2QeFBbg/V+2JlQimYKmayzit
97whyzayxx70zMRIuy8/uf2rI6Fg8ZJ14T5vys8h5ZczRIjwOme66gpYSogOt+L0Juzgb+p7zz4c
E1qX/uzUxd3kTESMyPFaIobuCjwNVkFYC7OZnYFZgkutB5qS2seiK3a9y+jXKnkAEYjeixrpdzFF
58LC3mNlw30Xhte0hPu86vKWdt9tZzMfZtw38YzleMMug9swRxFQ5+2G9O31LbSTN5n6qD5rvm5f
Y8pJ6i52vYZ7t1agIwAVZluCw5A56tEhCgbb9+ZWUbrwBJBypCwIC4wkcdtJKCV55OXXcWLnqokg
oBqYyDP1wmuPoBBDoCUPlvHEB+PKAUgmaWZ1FWxaJ0J90FG/bthP0sd2Cukm4+FuG6y9F2DwR9wW
SXAmug6OE1E2WzXC/8GAmxGRxu4I071WB4uZweNQu09KyfmhrEP3RUw3P9UcXsH/YMOBbvLHn/S9
mSuDmTc7YGJYn7qaSpWI9DcCxt5Jzl4wzxVwkVb5GCQCKKbdISt3l3PaM/9Np/5P6KO3r8QQAfYJ
A/3YjIv5V5cdcchm/o0ALjgXIVxlbJQfdZnQLKyYUauU9ygR3XIk+7Lbd/0CjURTsk4pey7t4GqX
CdCLysWPVJn0uiTRumUg9tCIRv3otpqfHKckDDxoY/e/lj9pTmBGDyVnHlU2a+hq2NeF9b7WwVNj
ej7udp+SX+CnaMzzWpMvPtntc67XbT2gRxczztQkyQbSCsbw68ZdZIqZRFRzt6IkXXysG6bIsSXO
KFGUL9MX1zXqZZHe9A5hom4PKXP48Wp8onI27VCjaRyI4QDY+TaBehYBXlHFJJ2Dnj0pl6UzJQ/2
VMSjiQ7U1+1xdfMn1pcAIvSjv3aPc4+DymqfR8mumtnKgbxXKFrI8gGERf/6MmzREdbEYk9A0ibE
1ozxxKXHp71fCNPZFk1rbcclVXtd1AncDkAHQDviNp0qMLlWfvSLdcvR8mlsjNelcO6xJkAUbc6M
d75ZZciYAzHO0wA5k899PTGc3PhBCx8JSyvssf7qOgj4NU9AY4oXZDd3LpvOKgT4EzUT2WHIe5yb
gy1I+4ducPrrLKNLRCLLs1Qaxz6MwT4h/8F001UR/QfKtHvoWEWg6yvJBK5QAufLwCmZuqfZoMgj
Udre9Y7z2SnnzSNy6JnNOwWVHKbfgb1gOcixiw01cG8k7b+SCsX5tAzgjDK8J46SpzxfX60lap6i
FG1eh8g/njwgM8NSA5q2upNHTMc2d9IWkzAjAR/ZObvXWewY9tnITOnaiiz7EA3lYmQI+Qu84s5d
kioekYbaBL9z8aFo8joEBqSIAZC7JayyC99EufOU6ug5sfjYu+Bf79gaIln0FMz+LaoMi/PcjATw
WLToXv0Q1YtzUPgi8MdNhOgO12yNLiBqqlNObYOVi4aocLHdqDZf4sKkxZl3FxdhP0R/3dy6kib0
Oa5ev/Xs+tPV/qWriv5aNswGTPA+cAXTUrinni30SWn3bNesl2w3DXl5+/ducdrNwO7mmaDwa8me
6d6kVcgQGdWUO6FYtUbvkJaQfidmmQ45vGtw6SZSi3TWnhf/BppcWvzPcNK3uq/VMSXl65iY9IXt
hgVZlzk8Rcg+af0BG3lhPeW9dxotU31EZCsjXyaOh9wjft4aOmTGJrNFez4I8zJ0PdqKVD8oBZXR
eAVL8RLVIbqMPG6VsLkbVuBeUpM0Nc5HLBz+OUIguSG0oD72HinXWZ2Al8+/5FrPP81EmspUe9F5
Ltcv0TvhmXwf0CLFb5TIjIGC9jfxkNcVaAipzb51CqpJxeWUaUiX7Suqm79JjuNv5YyN68r9JKSo
3rbhACSS1bjOpgBM0cxKT3fbtc3PGfybjTPDicnrYhuW/JoGItx86T8Ey2zI6Jn2jjQv4Tw+8gnl
OyS7JFaPR43acgMP7eI62bL1kg60Jscx09/HAso6FXYbPTIt/SOWFTabDN+W0f7HvnEkoqY5ESxw
hXwuYW/mH4o54IH+14pz5Fhsw8ilnz0HhuKkrksKziZVa3gkxox7KmcR6oruq9WMroehxIVVWw9a
yivjYjjKLZbcrsW7jB1lA83jywsKvkQgs9MKEGfbte1zadxwi2RI7exRXOrKHEpFgjXI++KcTXb9
g4LPOQz8EeOTEOPwcqYTNBRe1XvVzi8l2IZNF9K1j7p9cGZCv4c1n3eZ0751nXhbooBsPugLeUNs
unRmsEZWv3Wl82p7+ePY8kJbgjQv1/sDjQBokFdcWhfvxOTC8urH/GKj3cYWVKqeF8bJUE7bj15b
/qSSNyfHe5hBi+fpoUSsOhhbmDtZYRg0iUt/a3NCz9ouk5HU56QxrdwoS48/j8QGzFfJckdqBnZr
9bIGyCO6wnrVRv1qbqYjwLcgivmHRV3ntv6g+D1FHR0uvQfjRBICdwsyDp6RCKuNC3OWMRqLhsGK
va59MVP/phbGPJbunopcUaa2/aXo0ntXTMexMP0xUfiG8GVdk8SGSxneh5F+rguM3b323qWuhm1v
ZRU8i+pXLTwmreqxWLO3QLK+anOzxwtwwhf6KcP5rSiwmkeIsnK3IixYFe9C+v5mMgICm+jvGNkD
jm2rBo9VSQk4FHdQQRcsExmSs14WJ+HJ726GRpMNxd7Fl5yPAV/XfHgUqLqAMKsrsOxp2WydzofX
CiAqXZkozR4cRPMIenG7jBr5DHpYip5PAxJ1sQyVR9E2+0lFhv/LcLZpxQvB5e9dtv7l5ZYX2ahi
xypIkY3QxaUm1x6dyVOpzEvAkxvZ7JqnANVzaIYj6VCP/kxFaXl9svFmiz6QjRX1F/t8Gvt91udX
GsOcjmh1qVjC6yIryAeravZsTONq8EvSRp0J0pFqdhNHkFxYMaqh8GPXr7p4sUIep7r4VKm+Q7xn
DrS5eNFEtqvqKdvVs7l2PgFXSnsPjBCep9D76CK0fApCHG/XjmjK3YrXGkOEPjY5f7CIGNE5xE72
0BaODXy64yT7/o83998qi7wDHdbKqQjuQa4pIxmF4xWPfO0N54mjeOeQ90ipL64hrTdRt8R/WIRP
LJ66W4TBCFvepx3jKbISoDiKOXwOPNwk89THrhp/VyXUtJBOS/jJGU0f3LyVi7CxKegTfMQC5M1D
tpoIcZ7/iclu4ergy1ZJm8ThOD3ZnudshgD1FbTFYYteAfbU9C6a9LXRNK1RV935RAHusN29ykUm
PBD1UVVQfcYC9hzbV8ai030quod2Ch/aBHoOGPIdlA2FKM98D3CD4Ueql6wWByVZxkEQpWDqzAna
07krNTUUiKuNSTRRCY2ukaGL90Fyq+OHpmJ38gFgQ8eo3IFAOeV4y8LS2qUtHQUyQ0Kz2fPOTGhE
pEH6oDVBBfLkIGaPFRskkgzrF5whHpdlGh5Tm4bAzUkgE6vjxUk4804pHMXyMwy84UN0DM5kU3Gg
udc0yiRk+RpKkuSmw/mZW2dgFj8Gzv7G6dbqC8OOdY8HRCGhj2J7Si4o8VwGoPUCYhPtdheNl6YH
q27oybezFtEla5R7qFtQOFOfw8sABtcmHnPHnHNmCcZXnTBKUGq00BG29t4iW5Ala/uY8LTC//D9
3aIhKjO1QdGnM6t9RymrX/2k0VeyKpLrZMFtafsabmfiI6Gw7XJ0qbNGOBlDUGaXFNN5yMl5GBiI
0pebfR7lnD2UcU335flYvF22yXduFkWgtly5Ye+JhRjIV3+39NlzPot121XyUxXhcjRQeY6UfLT5
4qOek29tNUj6Pe+N3AscEoZe2Q7VT1nBF816Bk6lP/1eS5QfWEKu5SyWne2M78gafuURLLWCAgJQ
7+2Vads8ZmX2U6WtDU+je0R2D+ZCFs6RhXwKUmoOdoOeGQUuzh+V2hZvKz8+mvnjlM3PvZW7J8EK
PfZd529U2qAWHMJaCAy4WGbl/A6RXRG6x0zNhk2RlRR92PBEGl4WFzxUa6Vvkh5+j+QwRpJfx2wK
UUfaVOyjMxcH4ARIXJiLaWBPVRK4dBHWfb2qab9C/N5KgzZGRfYJT/c7q2QOR7je8chEB5Ue9Vzv
i3A3CqxDdeB9jVnyQFIXATpFDrwy7LyHAWj1vfCiiQ8GBgjJvHxm9rkNu+zBYgy2Q9/PhNtd8Ewt
gMucbeD13A2I8UDHpRq1Rts9dlP9RiwmVKNJKasAtKIU6H0MHsxbU9yivg9ldmsPtlMdPJNX5HBq
dMqkH94WST5tOeF05EOd8Yzgs7M7VF+3CXZmazrWsj0C0rs5zQv6W7+JVyIpNgz63e3gu9euZWPF
gXPCqrRvMwpw1+BoAFQKUM/kYCXclhrIZqJiiFLdBDSEu9FaYjg0Z9aPQMn9r6odeVyDpgO+F705
HSy9MHqxmJ6r9I35w2M0VuphQWS7G5eoO3LGw7WKYH3V4K3XCfulA4Dx9sOU4I6clTKwIFB8Xq0b
8K87DVHLNKP67SXRgVE44yYIFbUng43KA+A/1nCCZkhVk8wIvqdD30SvvUufUq7Ob2sy79FU3xuf
pgJqKbOGfBkTUli9YEAOlf5KMvNhppU2jtH7XIVib6/RW+Dql4nnNmjHZcfoneltFM9wKYaMcjLV
f6rMCNZctYwTcn93A4yRQobLtkuad8Qq8WDqm2v/fjTie3ad53627+A6OYwYNCjxBTytcoGuoC+K
gnU3STceW4yyXlM+q0r3MUTTcMt3/A+x7IOAhw5w2jyV0+Rsax/881rBny+kirvIJYwovCQ94jQP
LBjzWfPpVmCdMmPvXDSzSeeycJsZPLXm6mZ/KrfLtsxmzlYdxaFF1Kib/GLf/Jrov9NCw0vPlFkV
WN7vtBi4taCqkV+THZtAfkxN9gzGjqVb6u64nsGDe1vt6DMN5XGc+z+AkuJGr3ELU0NrMjqH8Jmk
Ergqw3Bf+gJlZ/Y4MxngqTnRshw8qMbBqrHMIOg4KeI2Bg/DqTufMlueqoAErCgLXkgJ4UVzmsuQ
LPW+Q35F97iijciLvyoB0ONV/4BEX4lseaQe/4Vf7gII5zbGdsEFKHSlQTKiIgOu/7haKEeC0p7u
wsBHvOtR7Elneiuq5Yn6a9g4mb2n2bjcQMeyY8opgqbx98Xkk/hNzB5GByIBHAnT3h4WxmuVMb87
x6chGMfuGT5V8sIZxXa6nHLIetI+ly2u7mZAXp27bbWThcWYfw4BoVjBqGJlDf4/wBLpW5SCXCtX
kLy9MwzbGi/YdEpEvV098BbOUr85OY4pHFXI5Fj39iO6iEkEAAyrwuxqgMvwRLP6YHzwDbfuPScX
bJskwXeSTh24QAakmzHzk62rvImBkx2MMTG+WLFzftyidbfEe56G3iD49jxoalskKvMWZgQN4tSa
gyvFHwaleJ8p3kPu1sc1cDkiWmEfqOm+tSI3IHTbj1WyzRFJ/jBkGjujNWikaWGxF8MYp5kUz3nq
eFiH/bsVmQEqiHhh6zPIAI1127cveQcxLM0q3jw5bUSJ/NltrR9ItyGsFITpkUamNntt85C1EF2s
EHQgymkxryYOHPBQFHHfPc3Sg0kB9Sfw5wOKuH79ZojpxXbTWfEqgQP5WXoLBaP9cYP0Z0TGvrN0
kJ6WDFtAkb4HizypqH3RrQdrbyRCtbkdk6L6xK9GvJG+OLNQB8X5BBEdIVQr+3UXqeib2gQDiM4Z
FonwJ1VW8lWQ+cjc3un2becS0dORwIuUzofytbg1s75QP0m18C2kQ32ZSjxgAv4ri6o7zA8dRMn2
YDUobIvEL4/ZgMMEoxuysyL8AEH5tvrto1iCaTvD6cSkScJG72OJJaObDysA1sICVhaR3rRTSc6M
Q4exRk9UCTs2K8QyZe5LpSIU06QrpFb9i+C0766sKNcaVoPBXbVK/HekDNsl76wcrmMzkstAeBVI
jjFWK7c6g3d88gU26tBj1UkdeilaXB5uugAODSuudNmfV2uKM6Jg7SGZ48Fh5duu0UoO03haQiKf
+L2fiwUXX98wIIeE8tCb4oxj81dVIxTVViT2uU6vqzuae2spfvf58NZMwXIaNETeNixAgY/esmm9
4Tko632kMkxwOpu3Y13ypgi579syiD2mJez8AKitCXqD0XQXYY8fa7HyqPHXNBtgqhb55Ip0RUmi
RJ0UwaUAwtyOtb9Btpq82DemPT6bD8Q0442Qdy0UOXiln6DqkfOPGK1fix75jkFcUQWOQEUTN6A3
zAHF06oAhQyLj1mKv1nvDi/SkNkRkGiGNc9ZWcmjDllmavuaz1e0xGUVSJvdyoq2S7mC1kzdZwcP
AGlH2uO2YX297dHsb+c+j4hMb99Rnt95660KgS7hNuG7Jv2ANRntaklO7YPXcTN2TDDYOS3jjnHn
STUZcXZ1d/YhoZ8WUvd241i+BpPzBM0Rp2eknANuXtQsU8mgBG3RTe9+C9jaCE1eM4NfQqO2vmVL
54Aa0zGbjJ8pvfC7X6N93gYomkO718Gjm3UYWaYlTROyNe1luRgZpExXQ9f1Liq7TbvEWI64Ewe9
bMuy6p1HRwmvvF/8hi9VryDpeG2k2bbdKPLX2WFAGc8l7pMz2/4oiG2PiOjciAhuLqjB+VBih8p2
lEPLZ+AESxMPjd36ANbommJvMjhMx8UfY/geTflI8Hf114zUNlbXcnzDW4mCu9wjuy8OPIo7jDYl
L6SOKDNoo4rir5/PRf1ez7zl8KbRFu0GOx/Hv5XSXPo2irDjcss9+9UzblUsBN8ZjvLpp+Nw+990
QP1YwydfmD971E11Z1vuca4iq9ky+/uRYE7Z4hRU5o1m/ZuYpqru5iw0/ZnFEL8YCPPR77Sv+b5m
36z8pWjdvzp7KJbvyTEm/CYsz3qH5gEUV/Im8G1J4R8JpJ3qZzPZjdw5a1Xeu7YJlq1dqOYwY7VY
7sUYKbkjW2SsDz6Y/y5GEewiyME0vMQh/VIJRE2V4sWzSQpwkmDs9+RahsWR2xP+W7uKKdmXvb8E
EL1kFOFHFeH4m6oP47VGZNlsE8XRuZmicLI+Cp23Ahc+u0Ve1wFedjVkDOEsvTYu1TM74V2Owj6W
6MZg2LEMpjrr3fWQLnBUiPCe7FfYA1EeY/Cw1wNEEWvoNoagFeJTAis7ReOk0Q5hA6x+mMlkMzio
okRlVIB3pH2extZlGlvWBCGxWi8JW1dT1z96+KaqF235PsUV++L5qanYTJ+1RHW/U7DQ5DmVSe7c
TwE+OWYjLDwABjIYIbzcEltoCDMR0vZkvpli1QCUgrAV95kJqOqFKAvm1qJ0xLPtg5QZ0n5aYrcj
XAYFIAvgJ6e3VI2Yrpj2Yer3LEQzTQ5s39nObrwpk89i1Bn+/kQtCS3e2DbjJpRkAePzoNdwHm0U
7ebZx2MvjwTQ85thXYzidGzDJrgj1xuNCJJYgmUX5dD6z+0C4goFXMiOC9LSY15Tu9+VTuDzd/XB
cmkEhMIThCoQYKuvuEQ41lEoR2QKTke8x8hHwXEwXLUy1ABkRiQcH8gIsxcwPIxhROm3b3WfZh4r
M7U2951ob1iTyvuxlnbk3vTS5shiYbpDsX9fOCwg4ZVbqE6MZYanqq1gbDQzoWdb7S3D22o1knKh
RNDGqM9C0J/ihN/YzK7Ppq0MxjiM4ftK14o16G1tGc7glHMoN4AOs4HdLPqImoLIS4vc8Cza1ReK
EfsrL7hYsKP/J8ektrJ20h08+d56RvR7OrWovXfKIp8x2xgiJdOWT+dacZTdxpDtP8Ir1/pQ54it
t5OYkaoVyMXdU6h955fl4WTY3GimJCBMM0KdVIcENKAqpYEvnEqh7CsG4x3bMMfZMPrAGcEZvZb5
jDiXiD1rAXOfwCQ4kyow/Uv5umCeGJswbiOuz4572ZiEtph1Fe5M+aqZd8Dl1aU3xE67WMREhVBU
mdnK7DuYu9Df1AU3C1CZ8LMqVXudTaSvnrSY6mROwVaOGRYzpjld3oKCNKJtBKvAeZwLvp0tiy51
8griEGCIyOG7cRyE3/08wlczSP2OUlUYdVbfJ/xw8KrhTNlQspHRgsNTzGl5HiGfEIAYuAi4KJ6J
EUKszv5V5qCVGN7PHJ02uip8Dv9Jz/0cRfxS2egUdJ2w++hvyvKF9JsdQ6nuAW8zRySrlbdh0Lhe
XEf7sYaAAl99sfm1QOjI0dqGg/XqYRpKd4XrukdQwdndwND32ggsUJI2IdjaiBC6/RBU9quzRKPh
mxXECdmWOulkWl7GrLGvjDQYmLcd08ptL2DjhyQmpKfGdnk1DVNA2PwdY7aDP8KaxA+amkeEWc0H
YluOECZLGgLXKvVydMWaQQGZUs5H+qiEcMBqcf/iPnEBx/f4BIe8tM2uSBYrYkSBnHvMWecx96n7
fSv85q7P13CAqbgQgGP75sM3IVpy27O5h/qZ4XLTNFy4TcjvaW786U/vN0W19SUIc7oRz5tIOrP1
fbb44gudE9V/azXMMGSWPqKv4Y9JTgncLrNoEGNSH4MnTAxBH+iOt6RuYrdNJhunbljkodykKzNN
wBHh3O/zGvvYZsFWSdjwGBk/bmuqkbMIKwsJCW8D9DVtfaq1MDd6MFLecJqvWJ3DcEelr95ZGZJZ
N9kataewkIuy503lQzn6nOG2mGWya3UT/hO6HR5MhGWMArhFE6W5OF17GWqcDVX42xD3+4oEarzP
oYd89R0PwhabAM9S5QB6RsOh/Rdd+wg+EQBi45NL+JmsufxAYcd/WztUENeQfguaHAc7m5fEyp6j
/saZ9XSgXpNM38lB6SGmF6da18P8Wg9L9hHpjmmXILgFpUmZqfpTC6d+mi0hvsgcz++UGauv3Lc7
xnYetm2rtGmnBgiwKx9bBdqKt4R+onWh9E+i2ZStNCc99j4gppZCagHeusGB7OyZwql3pKkZPiQP
llwyrUhzKmGEu5vsGfy06mCFSlYtD0xhTOxMLXGsws2mZ/rd10GRK7alhEfIPHhL8br0Sf13NOpz
DJj2+kzi1ng1z5T96dXhNnoK2RuWlyLoEYfPeYSNO4sw4vZQeTo2oyhMbk7doMsgujbjnUsi2q5U
ATxYZErDw5orEK5TZmffeRol6Eakbt5y0Pl364q2Z8uqr8QAbHDYCnvtn5BJhD/82OmTdG9JcEPa
WHdeq8VbPwb5d4PixMJWR7jg3rAWZs3HVFru8PeOpzxkbE41QDIPSVDjjJxQ8GgXSnKlOe7Nk6v6
xSf+BKfEQ0Fb0ccrOuj5oBhv8EL9Z5pYw9GMB5eIM0aYlX11/JXnkmqP596el9pHIFqR6BYqVg6L
jlLnbA21948FvfVop6pgqC8M4+///pzJI5a32I26HWqK9YK6K/oz5oP9LVYsaTvGc+1zlo2QvvwB
5tmW7W9/Ki3BmZGDQuIUrV0e4wSV6MFNXOQ2OkDQrwt4Q5uGGxrNkcd/Jm7vk0rr5hbPuHgnR7Dd
n7RheIjeEd1VRzOTJjMFd6bTkb+dWQGq94Y0jG1dFOVXj6hm59mFdxGdz6lrpIpIWmcwBi7pliE9
oNj6nsEb6f0w3kJaoRdWf2kvknuyidZdkM9wdNOgJHqhG7eUDawCA2KYqs0sYL0Co51vjTg1M9lS
si4OVeQYvdGYc+sYX6b6muobbYa9AuaeJdHB3m7woscRQ+9/CJUdYgpS23+feJE5ymzVTYfaDiQB
006QzS/aCRxWeG7doyft8IhEkzDOz/DfhzXAQ1rfmaaod15gDzEirQiZYGqYGb4mOKPq1R65O6mf
ffg3mBQVnwj5tHbFP4bJPVpxayemEIRpFM3XXuRLQfxEWONC4HsDM1BWDeauioC36M0P0xRQmJYv
TsPidB5n7z3zXYrLiqpLbAo6ug9pzzXGRhmiXPKH7CnT8/qAwsp5mlYf6gvpwTfFOu7R/MlHJ0ss
vSc6GUdWSonUL1n2FJDC7p7doVr3I+SaDzIP1XtGrhN8iP6tb1Ap92FX/twS87iNUVEz4fXv2QFQ
secCzSrWrd7hT/tYdTv89Gpfw1RgVgZOLYjrRfH+rAm93S1wBRpmszbjs10t/bnt4Rqz5fy2IX+M
W5HaUUiUENSN98YpFz/GtMEvVFUl90gJk08eRZRZffz/238iWeUAdPL2auUI3HetXObrOmag/MOk
5wk3zFnMRaY8pZto9ugog//MZ9HtqrmvtUXaSsWT0oMKzRgz//cXMAnnjWhw5yI5KBo9X32QZOHO
jW6dmz96XFKT0/Bv5Dzz4pdlxHOJcd4W25kQU2vYossSX+XtWUFlj8XREzCiB38tnHs/iGR5D+d9
TvarLb2LNwJowipj+IDKpOMvwfbJBTUNRO0cCYPuIvibNTB8KgY6Y2eYoIC12cx///9TgKVM4p9h
j+qUBqkkmBENK9lw2GU5wLAZBIvHJMrk4TYZJhRzYyYTRiQqx7eX3TCIW05evqQfeOVKPsnKCgfg
UD02UhzRcKKnR69gDYjQJiZr5Xn1SnoJg7xOYAv0q0Vucf8y3d+G/xWEmsNHvFXDWrYXRgRudUWf
FhGtNaJI3OKPdcp96gUyOkYZ0TgH27/pISde1MOa1Bxey8p7gdJZle9WlXd6y+wXHr9G3cNTjU7z
b9RznwIqtx0IIWbwg+04UEhBAk1Wsa0z+qpt7uf8JhfRqvquXWa7OI6Kr73pLaJO/0femTTJbWP7
/qu8uHs6OIAkuLibSuZQVZotS5Y3DMmWOM8zP/39Qe6OrmTxJl959+JtOrqj2kYCBA4OzvkPvqaV
zWf2kENhs5wQGZ+yqacyFTSgUCyHUtLBFF74a9c2AckMDvcPVVzEUCOcVodnHWPDcV+b5ox2qQ0u
Gg+kwtbOkRHDRb8DGGh2vyEehQMZaRFMvr52QEq5qHNJP3Gxf/j7GzYU4ttT1oZpfxmKFCVo1M2z
8sB71fuTLuVgnakE0RPWrRZJm9jOkII0ZIcDXaTrgFj6CWJQhi23PCWWZ/ujDn/9Pe+FwEXEPdYh
J4x5/qflUOQk5s9zfjCXmZKrPXb6x7BoRP3rBDonwAwrY/uJZqIPAygq/dRaHls+pvJS+LmbBqCG
ktF8C84iyHgnRghzUFzMWjqEKFJfvH4qvEs7GdYfZPny97QOjgn+dyDIoNcoNK8Whh+0ir03hsWn
MDYnrpDszYC6Ym9YPHsoRaCWm4cfwoQuNkyzDrRS98NsvC/QB4mIts1lja/Y9PknbU/pRoXfy3d/
03pXslWr//n/p4qVC7X4f1ex+vXrNwSdvv90y77/67//y1T/978lrDTH+sVEs8n0LB0yrYmK1b81
rH7+iS1PL8lU/NKfTtb/ErEy3F/gfZkuWBr+EecnwxjguTK5Vn8i4pEhw7uHrOG4LxGxMq7p2/BN
HduThm5COnUl8AJFy31C3zYSyj9LgGvC0nnaeQY+gqUR7mL9+MOk49KOH50qxEHMGv9sKYR4Rqzf
a0v1xipyiZFF8yorBhPskXXKNEu8trsvL99y/3eqaG//n7VQVzTf/3138cbLvhZ/fX+6w9Q/8fcG
s4xf+IbKJB2NV88xJXJn4/e2YxfqvwCdsSxdN9D/o4zIpvzX9nL1X9h18GCECYEMea3/aKTZ3i8u
W8KTUuiW9XO//ts7/io+/Cde/J+iz9+VcdG1//1fKz6zjp8RMm1A1eD/Ctj6K1K3BcYg8jADPRJi
exikmVR99BDB9dLq7p+syr/GfjrW9U52Gct1JCoEHA5ODaz8652MAQYudh2IZgDD4lvf5y10HXz+
fAR53e5ga/QVEElZYvxNsvT1PxgcPTibZTYcmqHXg+sC4BtcKsAZQoOSpaUVPbka4RLAmn6TM3Qn
A6QVx2Taoakbio//RIDh73lLkm9hSqB3tmJ7PznBVjtotVaiUV9ZaKTSYkWEHDfkMwDx8c00Vi5e
g5MoHtuwjs5zzlsxxL/x3ixT59DnwJr2ftCKyf/3D/J0l6jCcvDLrn+QZjR6aoQSwlYRDK8yUUYP
S2J3ZKUkwMFSlz94k+D0JynMoi+dpicTrsB7qTvGq9tfxVDLvlobFzwHrColFmGuxSmWwMBloiwp
e89a8jopCgcb3aj27h0dQNhdDwzynTa2MjppKDx98aBc/EB1KnTQeuKFdOci8/nKiQwkgqg18z7b
+X0rErxaKmj4QGVRzlAnTv39ybebUDdpFVLkWMsx/iD0YTou+TLDdpT2sSkUBqKdm0cLhzvagxpe
p2HZvtn5ERvfy/UMngBCSKmCxfWPkDgNREEgE/qOzfS2jivhW0uTQRxtQUBntYuBUgh6bA6b9FUa
pcjZTE4xfHWd7IX6Bz/Xw7PwrHcsnZ0jiEtP14M2Ue/hUpweccEx/2qAPZ6mxO3OlP2D8+1pr+Qd
1kPZq1lXARIhNfjto6njfHU3Y5r4ACsk+MPO5/ldnxnujubBxl5Uq0uodlzHc3/exE++dQxXT4PV
TCkn8vRDyzX7KERh7URBddpXO56DInTXtSyH0K6i5JNRCjs3Nb3T2VFjFfidQjEvC5m2AKKtTGO+
uqlw/dtLaTwP8y6DIoQN0pSdbK3WMqFhFU/hlKCVBQOphxP+LmkJhlCCuz/geyMsWfEG5wAgJSCX
CrnXkMM0prr7jue8eaYp54R3Zu+B1humttw5Z89/HwHAVdegbaBp4qwWhTiV1XFfwgXC6Otc0MP0
YfqMZ6vmsX97LZ5vK6kLlEqlxUWANs3qxisJdJCe8c6AxQ1ivIJyGPDDPsIEHfyF7HxHi2ZragKd
LNJLlzna6u9PvncOIKilxwKZSKDfWeB/iCUNBEKnAgt6e2pbQ6HTIZgbFy2Jw/VQPbUF6gJhdpSq
ZCGaKsMVIcpOk2In3R7KeL6NkZ+RAP5JUCzDkatLLRWtC7q55nSmlCQOudDmB3pnk33nZaq3OVY4
vdB6tN4YZTO/6lNRvQ5hqfpBG3g/6tzoP2Me7b2r43n8PWvRuS61DsVnkffWw+3fuvVTHV3l78QU
+tar6w5MgOEppijazgZwdB7ZdzigZifCm+XrTqefkIgedxZoe1AWiLeqzqdfBcolzQOjhLF/jNsS
V3eLFtF7novy0mhL8aOa3ehNalnat9tT3doB4ED/PapcnfMa4hf9oD494iAjHvHVeo9/iXPRFmQd
b4/0PFgSUEybWAJ0i0mu9prEGwM+OfOzykRwCXridSLA/N0eZSNwXQ+zWsYRIF5jyCY9UlPKHqIa
8FpohfHFCHVlgpD02Aqhik8xBhRLZQdUyOJpyoHpijR60KO0fq9N8JZK2uOv7JF2/u0fuBVNHGG6
HicOnR599Tob3FjOQ1Smx4Hk9mL1U3isOunQRvPKz+NoBpfb420kTCyI7diWyymHMr/azKWOys5S
GOkRdpv7reNN+30e3MoEFdXZDsVub6QLFxXvaDvL97ITvcIsxmIGXJwuFQ3QQP8KDxnQoxPjnrlz
02ytB5Ro5IRUaCBfuQ5BY+ix1SIcVKgHjr/OgGk1AKQ1KA57SB8Lhx7e7QXZOGeksSgUEVrpQK/z
+h4ysDu6U35MQrDWh9zg/oiRbPvcufy3DpFyFMbwuXl/e1i1765vcWkYukXlwGCaNCiu55lGhoFx
RZcfUzbdndTm4FhPZnnSG1m+tY1Y3i1U5tHGCSG7ha6xsw02zjnD85b4GdbEOokw67nO27zMjyYl
et/xMKvJaZMB4J2nnUC2NZQJrMa2DGS2uFmuZ2qX5MVoqXA1uxiqtOXQgi8Dp5VXI9i326u69TEt
4XKdWKZAaEsFnSd3pduDCKftiahgAIcU7wB5SjO8XBZeDj5qFdO5x3735RO0efm6wrap2DjrQenk
LAFdgvAYNT2es3AtlYURsKYUeMTt+andv9o1joF2mO25QjqOWEWLFFCIMeIacKQtBJ2WXjygF7P3
7SgC/M8rx4+hQgNmSX+8fGD0vH7mPRgu2s+364j4h6X5JmT53zMjan8vIpNmGknQnaIyUuCU6W8q
+917Qm1EBDIFuBMWjzzc/lbfNBMCAAfogaMmvOhtVoc/UPZ3ThCjgS6V1ni8PdOt4RiNogbRgFR+
tcQ8s3mjBAbcH8rVr0M0az6ny1LBOSsyyDaBubOym+N5Op1Egxc+d/31lq0dnIFNpBP9auraV/jX
g87B1oH+zxId9bzbeQs+30FwQTkeOoOp76l+zpMTkoDuGSIlv7qgM6pev91DR6vruGR6f9YiiMWR
/itqqfXOspqbA1N9dCmGCtPTreuB4zwtpt7DdhRvShO90Czv36ZT5UxnIDTe+xJQfwEpglMNWlQD
JIfE5Jw+Vq4z3bsJKSAwJz16NAHIgCGP9OavDGgkLDwr8T65VPzf9nAK5zvXFrCL57CbabvWsB+h
bdn6u3n02gmSJbA4Pw4t/Q+Dnrs81NEsj0blhWInEm0kHp7tQVsjxNqmi/Dh9Xwb0dtmseCLinhd
doD0WuFPKPBSmqbET9GsQGu7G46FrkM4mxG5SSUS/oC4spOZ1QYaGfn8GGmGc9RMqK+3N/lai5E8
lt/GHofvLj0i5urXmThrxaMXwbJeIri39mJ+KKHyYi5r2BfdwNDGMHEn7jKP7s849mfaKxqSzY63
U1Z7fjt4qthNMQntUs9cPyxz8CciQlDp6BijewgnGBA42YT3+VCJnTtv65M4qCHyZCbhtKnJXH+S
1kOGzBiM8NjOA4r7xmw1DwN8IGxdYkiRntklv9ntpHtA18PhT02L0DKGBwnkxlmwoaw7FN2WHNsl
F8HcJMyBCdz+Ls/vLwq8VFNdzCtgN7mrQzIsaABWXRgdsQ810dgxU9itcfOqslFiNrUwuqN/vJcL
bA6qVoVs3KWKthoUhNGgizEIjz1tRByptSq6pLoHp6lZivR3OvWUVXN378s/fwCoYvZ/hl3FdSSl
gftFKUEuGRMsnC0lv17Mp5evqCUMcjuDG5OH2vU3D4VZRgBfIqTmLOce94vm0KfYZsggQrg9KQCm
Tjjp3R7UUEH7+p5GXxWZT/Q9eeFgL3Y9KhQNtM4hgx+NghYm/pvpwUKx0ndsbfngDTFvR5Xap4Ug
FpTgQ6louHvbXX235z+C8jxAQRJbffUjvCrg4aJ+RBnn1lsBg/XiIi/+xsm67j2fdvjsNmP0YBNp
7rHNye8RxiwRhUQ+AhKj+dq256LdWZnnaa/HpaML+lomPPj17Wo4vDAbl8IRiXh1bKcGAUwPP8EY
ARokN6vuVZfkEGPiUR57yrL+zocxN9ZEgEAg5nEJUru+/jC9gRyUFjB+69SAc3hgn3KEWl95TYTA
umZOj+U8TvohNLLkWysdC4Zl6zbYK0aCAkNl7VzHW+EP/VnyDMsAe+6uQhIwgHqoYaDT3o3nizH0
42kK5ScZol9/e+qbK8+u/FmZpFu32g288HILIDYHIU1B5jdCfBmopJ0rEP3IrWiK29yP1sUojOhN
MEzml9vjb9z/dInoRJoeEzbN9UytuIJ6QOKhwGsKnvDdKor+49SM/cWtouTedOIErnITfr098Fac
sUEpKD1cafDkuf7k+RJN7riwxJleAXQCnfkIilTs7Cy1fOvDRi9OErvp0klTbbwneZVT0q6SRhsd
+6rQj7FejIeotRsf07rwI5C0fKewsRW0bXWSKKQjya2rvz8ZD8qlEQ9AwMHemfODvTTwwYugRim9
Qij5N3IbpBzzBIjw7dXcGtdhFS1Ht1E+W6/mhF41zE0thmQ2x2cw9t8i8P1vnTH+YWmxcakd68ft
Ebc2DrcEgtGUCxl3FcGBsgcyJOUHx63HPna2HTkqBHYfdI7z2XDgmEHH9d61ebN7aLaOJ3rVTFfY
yCiv7+PYlUXqemmM5gsg5j4vLR9JqehigV7aiQRbG+jpUKvrsCgy1Lx6mECaRNVLOg3yfRYCp3j4
KnlE19nZsJsfkqcMmu5kHK6+OhYUWTQsS2psUyHXH5pFytdVYKIeO6HREKc6SpYzFne3v+XWejIU
vRFST7bQKvyKtm3HwGSSiwjpZMIohE8uQRYIMNa3h9o69oRVYqolPEPaq/XEnST1SJtoDFJiO5kh
ncm5CpPj7VFW6ArVk6bZg+cYaRvBjTrA9TlMuxQwO0t4dPO4eZjNBv1CadBA0+K6umQyxLE9ab4Y
UF4+uKI0Tl5ddT+6eunPZlvXF5LA0bcGZZ2hGfSnzAD2r5WPR6DE1U4I3vrk9AHp1Lum4l+tEj0X
qhN+DHUC5wtDJ60ubL9qbOsIBFMehqpcziJ3rF93VmgjFwIaYKI4T8WLc7R64M4Tdq1pg3F2jq/W
K9PsP1tdvHyaA4gX2swOR24huzQGkghy6RAMMsedJvHGvGlVAxoQUHgtGqHX30hruwzGKf1zMy5w
1IJGC2SxiS+epaFZINz4rIN821nsrScWRRqTChtgBaSz1K96EqFbq7Th2/LaqAaJdxjMnNIfUN5H
T6bo6E7hIAPwMYdq3Q1vNAPjnLuljpNTTKvW2jkMG+eO34LwPFVVYtn65QM7MZ/yEFnNwgn1kyB2
o70K1x2A9rDTrlIbfnUR0qMSlJgBzHI6Vkc8DDOEEPFXOhodDrAPGDFFXywYlcaxpsdyRs89/Y70
RXuOQs/LD2PRNPe3d9zW56YEyIcjxRPI+18v/CSqsJt6VJppPYlH0JsWKL4eymdo/Kg1G2uiaOhP
t8fciN6KCML9xKPGfAbRMMAla0mU0q0x4vRsJeFwr8U9XsW6k136Ko0+3R5v41L0uP3Bm6mbUa6r
KS6kjgosLOOBXziGgHdOTmdoh8hv/+wrMb2Cbljs3Bgbm4i7ggNEWcwBbLHa0EpPAOUzWilcxqhC
iNE+I4kan6zJTt/fnt6z5eTBonPh0+G2XZNn1PUnrOmzLbzi0yP+0716oeHyCxf8UggNKynEJ3em
9vywslW5mAwSRA/55XX6hs2MmdcZij+R6BFdNmDRB5qH9lalp/WvEIxgXuuudwydwTilfYGZQeLl
R1wMs53zszF1GtkmKmG0hWg4roJVO9r1AF5d80t9qQ5Cb4tjnZ2gsWE2np9uL/OzO1LNGligx2VM
KUiuTkoCg9INdcbKddhKAHrz2TnMVYUiye2BNicFfunnQBbyE9ffM8TOm0dZp/lJqkmKcwEiXAXi
O4GBbBS0qvRwe7zn1zIvHLYqm9QDkUG58XrAUke3faZn64u+qc42fFm/QQfpNci46Hvd0sFNzEQ8
Tvo0fQE31r0V0SS+5Hpln8J2ME9ugRBcFcbhpa5l8QXLlOZVWmrl92Fo+p3N/uwsq99KQkQ7nE6Q
uY5XXjhlXlDFmh/EU/Fgalb0bRn0/ouBKs5yqOym+VLO6CfIJtd21unZkVZDWzqdR6I1jyTzepns
HBJeIWlY6F033w9JbX5Ee8A+NV6ydx9u7DXQhmRkpkcXiMLP9VDT4qHGJDTVSZ3Dhz5LpgNV9vjT
7Q+/NQrdrJ+9PFe9GK5HWQLYi4WVoGgQ4PLLY6F/xEtsrze/MQpNJhowJvh3dpe6A59c7Wj5WCUF
ZhR9cmE91gpOaw72XgFna5SfVSte7To392ou8MQk32ZEWifs5AX2UIKMXdHsvDs2tgBPK97HHq9z
prMaRcMqmxpWp3pWcX4fRp11GmzsiZqqN3aiwLOhKIeDX1RdDhtEg1wN5VSuzKkJ2X6IbdNxElb8
OUUlgzJcHv55ex+of9VVFuJQY1LQa6qooKvX+2AUld5m4chQTWI8NIYIjg1kPxJyA0nCqI3ezoH9
MR8707898MYcgVzzwOG5z6EWq5ur6RAmT4BF+mMq47dZgR6/qHoJJ9uUO3nOxlAOCZbN65+TRV5/
vQurEPGwsEUXx0az75B0Q1nRCJzdRygm6Xy8Pa+NBaW/R+MP6J60iRrXgw0O5B87GjGfm4oO2mIi
p8cGbpmSqWzdr33RVp/tEMJpL7Iwe2mYwkiIspEOUwekzTOsSBogH5MbKeqxnfwjDiha5iHuMxIb
h5fGYkbCJJnCHpew8yx3XKxEjAQowKCTidga/FQEBVAP/yD6JZQHXKnEg8g9tGNQOPhye4m3vqdy
hQLoZRk8VtTfn0SV2B401DAdNJ1yHgA5RI+jNXQICRnRHp7vWWhhmoDJPIfOPn15z7oeKgB4ahVZ
4PntiGIcKnvQuDWn3ZnQs1tftZiAnSLLyrsDT6rrUbCzD+HIYj5Eol88ONkc4vFiIeXQmuYlnKBG
v3gBXZJ+UMQ6D35zjcyzQRQ0OAFJP48Rt3KRtzjSLdcuXlnZO/fM1tRA3IOSo0v8HCmH/pUZ6WiN
+xq15ocOuvgloVmLwoBJzu6LsRviy+3Z/YS3r2Iar3fVPKVOJMk2r5ezLyiOKZCg73aUg+6GuUSv
B8UK41jO4fABavuIDWk244VbW+iQBrkmHzRkFNAdSyE7OghtQdmKf7v9uza2LT8L9gvnxaLZuQpD
g9ZYLfOHKzJGxR86VzzqSuEwn+H2Le9ePBYYALXu1JIV4+Z6CexSBPNUhB4duxLcAWoK6KpCcIxw
Sj3dHmoj4AGUInnkBcInU6yep6exidwghN8lfRjg+SlKILUSw43yIPUiPURWM3yS/fK+9fLy++2R
NxaUkbm1TIKAirXXI/dwTSs5M8kl6ZBTQdbygg6ceWenQ723p9SCrfaU1MnH+XQ8mOV6lmkiYVwr
VqeXA7KsRWvcNyIfUQ8Sxr0j6/wEYTI41wIwpukmMzL8onj5PSZ5NisMBFFJrgGuyWLAVIXK56ME
hbrJMooHTBtw6ykG8fvtpd36qMBnqNPxznMAa18vbTh6I8J2tfRNoYzL41keerrPp0Cgka0nic3b
1iwwuErhjd4eeuurImMEfcdQx2RNlGlQvaNq3Eg/yKvv+eKO59BiZBoty065a3MkMh/gwoAPKIFe
T7IWXj0jsgQvF5vuu8Wh0Tik5TdnHL2dL/c8CoICMFQ1l3ALgHGVFIwA8yYaZfA4cwCEZYxqpD02
4k5m+Kd3iMHsjPd8ZowH1U6FGhKeNWoNXms6VyjP+d3Yfm8CmV2GPn471WI6v/Rj8fKl2yBYRUo6
5irUlrz37K6yHd8ACXPRQ2JqAVIDd5e9i2RrSoRPOmIcdp1Ow/XHKmbPmsbMcADEGOjBx7Z9Cet8
UnUx7R9MijuLJ79Luuite6+Jgd0YOm+OHw0Zjz1A/MAbsa2LO6w1Xr5+JKTqQuA+pohzPStIWaou
Wjm+FSSRn7aoN0wa7khDZDrHFw8FqYDXmEkyTDtMHfknWVOlYVZm4ITj2zX9hLu+D4xLZRYlTmf2
+O32WBv7XRXd6OiraQFJux6r1wO7hSPk+NXg/g50dno7hEbvL7iT0dBG8Oz2cM+zNNChYP2Yl2pd
2qu9kblFWBfGiHE0JnbHBB2BY+Jim3V7lM1J0cj7icziZK0m5fGEnSlB4+kS07TM20BhTpr2PsBb
8wINgl7G7QHVE+j6zlGg1/8MuJoWlBh444J9aKQzHqRCk0eKHAj6d4t4E49WfGy9otpZS3Vi14MC
gXBh53C3Qo28/nQL4qxT47GWfZE7rxGe0I6dmLOLnKL4lFFMPdSI7N3DQkKetZjHT7fnvLXIEDWp
e5BKwMVdxWSegcjFxsLxtWkJDqOBJj5+iPkJXdbhAubXeCmsitvckvB1KBzwCnbWkbkcOHkokPoW
ktpfkqDTkBGtR/tBomm0V91TO+TZ2noQQR24EbC6Vjuo5oGaWi2Tm4qMns4YTveZW84XYJTJS9ve
zIsz4dJDc5ievgrMhduPebTUjj/qcQf7CMVbEobW1zPZfOACT95ldfkPrjlFv1EXD/cO5dLrvdNh
wYx3LCeknjGlolfU+d4UtvxHg1FEl+gvj568/qiS0FCkLLPOcoUkNpuIxPpVhzv74Lg12Ecc7zy9
jHbeu88L32pBFXGKAjDVmXWMKaw6oy7KRnGE5mFZbvQZlhfDEjwIIM1vXLfWfsPJyEbWtC0vk9F0
xyZ2xHnmhbEz7a1wx+bh5wB+kyQV18vMezUNhsFi2hh00rG1R790I2snO9qKPhDhf+IeebZ4q5OB
BWoEWmKwUU4OETNxEOVKI2u4E8U8nJzAHvw2Ltydq/d53qkwjnSHadWQfK4xDKKWDTB/h7d8NeVn
VOVBqI+Tc1oSejYdToN+mA7DvRele8F2K/Col4QL0g5U4rrniyjckjU1Dru2jPK3aVLUSK/NMXUb
usyI4jhUGdOdAL/1IXmi0vTlreawwa4/ZClmLW+tGQsIaw5Ps1kqwbxO32FlbUWdp6Osok4AMjtG
2Y0SX6H3OG+0mNYNOI3F4bAH7tkaivI8QAISDZP+3vWERqvW5RIbNmVyCyyYjgRXRG/gWFR2fLx9
UTyHDrJeMJp5dRLf0G1Q+/dJPrNMWRbKTrd9nGx73Z+m1JR3oR0gI4KjRHKfpJF5zhGQyQ6BoBoc
OCPIDRTfJv/2L9n6ijTC4NsroQBu7OsfEhcWEpwGJVTbgjIxdJ37Osrl8vn2KFv3skoRaZ4CkyY1
vR4FdaIg9PTQ8cuuMsVdNqAqDM1uRO8MjZ7oIOqo/4ZOL0JZaI1hAI5mUbmTAakx1vcXeYEi9UOx
99Ycbe7FrEqX1PEzTyv8opsWJIAGzMkBXlXnFvvqH7ZTWPnOMdk6muCE/pY0AI+8WmArsRF/xsKd
b4xUT0Nj6WBEHpZj7mBh2GsG6LffXuytEYGmgSvWuT+BgFwvdlGaE1pA2PcVpe68a3VlDVkSx0PR
B8cOAaQ9Ps7WHlKwYlhkSKrz/L0eELnSoEe62vF55mK+LMLyzehNwR+3p7V1PNHQxW4eKQKuj1W8
qbMQaXWL+xJQo4U4XiiPQ5bnB0w7vY+3h9paQSqWHqB1KEPksdcTQtYyt4aRQO5ESPZhLWLCw8VE
SFYg+Jspn3fuxOfaD4SDpwOurqsSzf4Z9pntdzUSXoas0bjsBeKUvcwOdV17B+GN6Uk3Wvm6rtI/
JJroRwex0IODffH59uy3fg33M4V4kDQUd1GmuQpOTqM1hefw2Fpwm/wDT080c7Wm0sZDrNn593K0
luwYOWEK5So1clTEzTjHJCJGmnIptGrCQrJrX4xuocEDuoesXuWg6G1f/ypMhHoDh1cMa6A2HqeO
WmjXOK/mqXR3ovPGfr4aaXWAaqzIAqdhJEMzPqMvXpynRXN2niob25lBSFFUO5gJrW4bY0a5y8om
HmSNnV1EM5NuZrgCoFy8l3JtDgW+0YRkzCvaXJ2cxS7Koe91vmeRIK9Ol+WhSuuPCyatO2nXxsEh
wNNacdVTnWfC9TcaE6+EOU9FwEWw7IQrNjbvwN4uUuI3YtlJsjPeRkwHjkOLgzhHa12svlSfaLLC
tJqHggvpJkbu8TAbhX6JUFWMDlmZpr+5egTy/vYJ2ZwmzDFJiQXKwbp2iyhv504F6bRdLhgbWc78
jvIEj8t0wW8Hd6OdE7lxfdJupHWvKjqSHtn1sia43BciXHh6GQnGCFq5HO2mR4iHE4HBBcI+5yac
JRbLmJFHqJ/sjL+5zE/GVxvsSbaSDH1XLQRE3F7Eghehlh6x+5APXQOo3wJLfkAgdY9EsJFN09aF
VUF2QtthnTNIPZwKMWWujyphdYlc1zykpQ6eoPaii5K2vreMtDqUPZZLtz/v1nTJicjjCTVcAOrv
T6Y7J1WTuYQVH3J4dOYmwvGlx3oonsvmzZL29aXP6xfjrghvpCcUzOh/8rFX4Q0AR8olzSFNJIVB
Hgu532X4LhNI9xRMtuIBJRIII2xhk+f89fwQo0SodKbuiWwmDGTsmw8z+j2nQZf6zlJunZSnQ62i
3Dw4xmBnLonfwlLKOjEumREYd3MlEMQlETrd/nTP2V8KBsBi/bxOqYKuIpAbRlpL7Y7nZRBo3+vR
EQ9e2nhHtw6oxgRLlCPZ3rRuf0jmYXgsLQ3eVzrHIfrjI2rNsWg+pyG2E1afLL9ao+b+fvsXblwu
bCvdohZMwQae4vXiS2vGEXcxXGwMgv4VmfGfY4hFyO1BNr4w1wpX+M8qFDX760GEXveVO/auH4zw
+3DVTM5TiiFwFbt7ZOXnUgMUSp+OtaqbYPs7eX2AupAzNy4i6c3iGsglFvOfZuS13+N66oy3kAbc
/AjGPv2CpzUq0lVY4/+dRg5IMZf2gnvMp17iQKk5zYtvWqVDRDOIOjUX4DqQYKaq9wGoGB9zZMwS
tQajiiY2jtFYy53X6vOPy+uCGwnKE1Udcv7rdceoPNVlgqf6oNnmmzFxlvvKQ3z29td9HhmpMpM1
qNe+SlRW6anmdFa0aAkPVZK0k5yq8p5sjLpOmk0ztMeq+NiOo+WbdBxeiiPi+cQLjvSL1iytxNXx
ajp4KnTybD/ouAnQI63QJsLgYe6y1L89y+d7mKFolhH+ebXxuLhey6AOMnyda9t3vSJ7nUaJflmQ
uUYIXvv0D0biRaEoS8qMZZVFKDz2hP4KX81DQBn7PSW41JLWou25k+k/v1r495MfkTOQsTwjEiAc
D4w8C4TvBkVyCdv4C/GsO7lTkpDxp+NdVqd77IXnMfhqTLH6ZmiPo+nRMuZoa4OvS3wTgd/Xh3iq
olOcjvnOHLcOwZM5rrcnqvfdSC+H8dCzOy4uVlFhZHk7p3pzVtzSqtLOu3OtTregQG4VOKb5xjCm
B5ylJPTrwbkr02W6aAhKn29vks3xqNXAbSOvhWF3vR3xWHYGZJmEj2AxEgFzK0/SRMeozqlghjZq
+bfH2zzktCWpyZBjgsa+Hq/v8BukTspOSWV+0m1cXYJont7CMY8OptnLg6Y52dlsrGTn8tiaqaJv
knPRAXv2MnGaNhmxZBG+nXbhpUkm3qHItl+aSW/ujVn7cnuiG7UwuKu0zLmyiSg8hq5nWjeDWQMx
x8I20oJ74DblQ2B3y12SjChToQB8DNA8vOPu1r5Jq/jdSPW90t/WlAGtKsKMo9TPVnGbm3RuDHfi
/V256bG2Eze8i6VmYy0w46OmpXswn63gRu2blI+OOg+E1Zz7ysNPtEazpG85+bgzRXedU81H1Ji/
3l7ezamxwFSDlPzQ+olU4x/Q1xW1DITFqqM+xMXd4CL01TtT9lgaZrizezZ6DYzGO11S2TRt9C6u
P6dlNtOIyrOK2wqaFeIwnedY4UUhVuimF1f3mRY6B2MexVsEz1qU7SP9gGCzt3OBqIGuC378EOpf
qmCkA9BScepJGm8CDsVXgdJxAvaZJ2jIf3S64Q+1AvjUsLovsHe0bmfY7f2sirtStfyBJ1+Pm6V9
loZmz7dtOo9CctOaH0Ybu5iOMsmfVq9pf9kzOguZG4t3Js6O52nUMCu4/d03dxjoBkWNQ3FhzcR1
4taalrCi7uihtZ2XafQlyPpfsYg3Tv9gJFVeAEglYTOsPjgMVaoBAelI3knrQzD33qteaO39QoFj
Z223JkVSr04o5Ua65ddLW+tOOGsIxvvmLOYLRgMWbqBJc5rjbO+m3hxKRV9AoiTqa159WGmiHWOi
UsIr7BDBrP59SdPED5wh/vP2AqqNuN6oCoBC7gHwBanf61llWSebxTYEZg5e89XsY+4XEe1RQTcC
AbI6oF2BgyL7t0ZF4ZTcGT09eT8Zo+bo9I37BWea4ZXmmB+6Ppx3JrWxfshBKSQvhDQqtqtPZWbj
NBiaEH42VxDCUsf1OYbyq1b2KLfcXsDNsSCBAOhlyGeCUBBOR5EXMdsCHgicZdN96GzxzfKW9Lfb
I23cytzHPN94oCtk4upTdQX9Q9cll8rwUROn3rbC944RpsqeZmlwlsklDud4JDzA7R13dv9WZBHA
s1VVls9IM/d6o7R2albtTE6AZWpyGhPRvG5jLF00qXUfszRDUsFNWrxLiEsPWKVWR4jp6efbS7C1
2OpQsIvQTUJk5fpHTGUwy2YiW+400emYYMTVQyIhmYBCqNqd2LK1aZXW6t/VPeqk14PRmDZHPch5
6mAm74cJvYW70R67U9MPQ+rbS63N/2AzPR1SbYEn18YUzYPs8D/0PTF0962R4+1pRPJtYMR78pib
uwmGH1K5Lm/TNS7TwuErymqei1NZIKbKc6s+T/CUjnYqXcwOOif9LZjc5pPmjMZO2rU1NkoGUjWI
1IW9miYdjrGsCRh+mcfGK89DLSU0jfzgOY2Fj4kzHjEE/BqHVbbzSbf2D5uHq4k+K9U1b7W+S7cM
1GeFXzSufnbjKMMrzBLncpqX48u3KsRyqGE/KcnOKgYVAtWTxaEc7ZTdX4Wb2u9yJ2vPEF/snUlt
7VNhUFwnVfcQjl29sTRq2yjglY6fE1z9oR3Eu2FqYDHOulLccb/dnthWkgVChkY/PG9at+sCzwR0
OMFj3PFlHURfM8LefVRjRzQFZvHNo1j7cYal52v4nfixNtrv85nWcVrG7U5XdaP8A/uWcKhK/mry
q3AQe4PZOw35peS1cKc12vwKP3WXtMf4UlVLRWneiR9r0YT3RQCo09NznOgcp6LGmaIQFuI2a9jW
HjZRBYbVnUqIhI0ACUlZI6gP9uQUB6Vt98HI9Z1qqK14UAgxKwutuzYkZxgmyGlIUO5JcG9c5FeD
rqJVlSF7GFDjVVyd4VC6ZnsOQJ7vXANbe02heCwDeAv4IfUrnkwtD7wgHsfY8ePK/ITTl31eOnAC
tp68MvDafn97q6njuF5I6hWqEs6AlHeuR5s1c4QiZzi+HuDVqWN6fdfkzvgmNgY8lfVqOobJqN9Z
EbW/Mcjjd7eH34oWNq4aFpghuB5rMLDtJYMLfgZUVoyEZdDGGNo2ZniwY1zC/8lQwCCAjJO3rN8L
C0pfrVAg3aqMpgti6sWRF3/9NjHEXnK++QlhlVBxwk2ESuH1otpBWuVojtLLHmMaOkVovq370fAR
6kM+qir3sDqbq/hkvNXGRL6xakcU6n2v0rLTAvvkwBNuwRpL7rVtNqdG51zJLtFxXL9+pJzjqaWg
54eIgDxSp8imu6SushDXqXp4bYv4xdKjaB1QTIOJRxiCMqMm/+Q8ODkFu6ij5A+32z3kfWxiy+jg
gZUEL6ZSr4ZafbcaT+meKYF0WEbnLjZ6bKbrYtipIm8dOQpMdN+pIlMVWR3wth2MJuFA+ZbmtUpm
XvaYZRneAy6h+tmOSACzygsey3ipvpr/w9l57MiNNFv4iQjQmy1NVXu17EjaECMz9N7z6f8vG7gX
XWyiCGkwo42AicpkZmSYc044c7cehEC7P0CAIUWdFyXSzWvWheHSIW5v+giJ2JObZgAutHF0fheV
LjEOgvtuaqN0kqQo9xU7ORIG2DuujOCgGcZTiibP5k2pdHSRCfCEhxvKxXXquphcO7a1j/OapKF3
/d7vrlYwjdht1Cy2lxHqaF4aIdbUTpldK5yGdyvSmn7cI1plJkmBVKMUPVi1wiQ4Yz7q1ewFYnQK
KHXTt6IgtDlTtAOVcjBw54oTF6krT+W3QU6lj4oR9id14uNmI+NO26LrDhzebj4h5P6pfJE8gT+/
vDmzxTx3RtbiFpRh/Tnqc3+iEF/d2NXo3DSoqD1YjA1jhqppg02F8kE1pT7qZuw9mmLIAV+ab25u
iUGa1EGMX2guU8N61+Qh+pgRI2aPxpns+SVanmi+ClEL6KWXa81TtEJSGTy6IXf/6XmnnOK6Tt05
1/uASsUR5353VS8PCfBIejXbI8z85STsQUd2estIaIaM3ZnrclR62Tu6IgKg1gaxm2DwclFS1DnZ
zCBcn1GEs+ZJfbs8MrAcxtGCGBqjLzs1Ypo4QDHDJUVWIn+w8vkv0Iw8z+DdadIgAYSkx+XPQBSY
sScKlbZQWaOvMi+NO05TeSdVVu5X0WwxaGSoT7Jdaa5e5NWNVg/hARZ+7/u+/g1bpymnTZJ1oDcT
Bj2epTVuH5SuUG+yQclcxuzaN9e9xt4HxkNZUNrgKb1hK5vDrJtWRMlYryqGnRu9euMwpODjdSt7
npBSA1q+0Gyws7mhU0zVkoYjc+6YtvEz7Bu9cO0iHxPXGcPxCNey54psXdTiYdmgarTZQ2Ww+qVc
iV8lLW1hmRqOyhTAKY89O9YYw9QrCbSC0uzTyO0RkD6q2O6ulrgBeVKcARqGl+dIb6cxl7qW0oIx
2Sdmny83jBlMoTPM00HeIjZuG9ZyLAWdiPgLRNmlqWxazHKld+OvhsxwWiXrHc+SltLvwXIGCcqs
frYURxyKXasvnWGV/sqbQ9OUiBYVonObmXl1W5nZpwrW2VlGlOFempAPLCNu6p8fIYpwFIJfACbb
9nelk4y+FMfiah4e20hePytj0t/AOD10snuXQgS0lN01hTrc9gOq0NwiC8WxvE2rU4WszuOkVNHB
1ds7piJjAwslxGW3K2L6vD4gKGz4caVq/xllV05+i/j8eUlK3YdXmNz1aK8BF8qnA2bK3gnF1QKy
5z8u3uax1odIjQ2Ib/48xAyejnPVDdmNu6iNjuRH9k1BYSACQmNrOw/MURpwexFlYLTkimCx+n+7
ORwDhBH6gwBoxxL5JGOj0O7nJd46mXaamSmVgfe0BgatoxUT3o2TbeSubg7a+Y9PI7rrdL9hAlM8
3LoYZg+OM7NATL9fosTvdUVCpNVeHmOmKx8c/J0XAVNgnDgi9Nm2XFxThxClpdRIomqQfqdMe3A1
VY2/D21jAaotjgCqO48x7S7hP9G8JawSx/ZVHmIpU5bIJi5FYca89G4qJPlTHSKT5uZTV093aVLn
9mm2Wx3W4mrlrjRPy9fr27tzAV9GI1EJBx1CBnb5G+w80giWqfwMupl+Hp1hDTpomr+vW9k7MBT2
oXdSWKGlsHnv25XsFQ1EghslZEpePyU/m0Gq3JAw5CAX2jMFT4i6A7kyPmyzqXnldAwfnHXfduL2
RrMb87mMiGxM+VDdbdcUL4JN15Au1raStchUl2cIYr411mvACPb4Nhugcg9WlBwEKzufSfQpHCTj
uQigpy4/k2m2A3RS5gqNWjKf4iS3zolFVeP6Z9q5AARjuH46WEL1Z5PG6YMNpES8NqTIfaCoQ/2P
PU7FT0fqfthq0h8UJXf2T2hy4PfRwmdRm0/V2lYeVpRWUTbp6nfMSkKH1xmmQFWmo0Blb/+QHBGt
LGZmKVsYEo9PbygrzaWkVZUbuxmHoIky/WD/9q3oMHMdYhLy0cuvFDZZX9PC1YkEqvKGkER9sGHO
3Vz/SrvbRtcPiAeUA9LASyuZ0zNtraGfEjFl7SQl40p2P8qPo5X+++eWIL7g5HmeEcffrKeU26pH
dYbKe6frT3K5qDfzEideZtLhvG5qxxei5QMLl74wtMPtLMKiLOnldESSpZIrDKKvGSQdSvGNFFtf
NSmPdZd5KvJNO8zICxsd8ex1+3ubirogBEt8sWhNX24qMRbEq5LoHB6wfIbC+bnSK0qXsbYuX66b
2jsl2GAEK0QhqoebAqkclllRIBng603bCbH5BWmJxlHzgyXtbelrO+rlkrJanRqIcNzmpRu+WYy3
vF0Xu4HhmOanxlr781jURhBLVejOU3c02mN3R0WuA0KZuvPWmfRpbU59h89fpzJ/UJlj8dGS18U1
QuXT9Q3ds8QITRFGwj15I1c3rytdk0SlATdk2Q2jcJ0PcUeWjmiuebCnO/E460EmhFhSQP/Et331
ZM/ObFd5R68PxYn8lzPo8p3Ry9m/EYCGO9TNiidj1sa/uPA0JejfOjQojG0DjHnidp4ip+kvaaa5
cU9TZCzD/sYBaeBf30rhcjdZjnhfRGUF4UeO6GZ9mlK3qwZTsulnkpksHPpzUlX5faxZ4antjfoZ
xXjpP0fOjso6e48PrxuNIUBVUI83pltVrUcpjultZipUxoqGT2mtmcsboQWdXLYHgeXeUgnzqGUI
Ehrs4sulSonZLybBOaB91bgdUfZx1Tls/VKLOtFbVN2qL9sgifshuL7Jew4AciNdEKHThv7upeUR
PkKzcvV87DWeM89x4cpO2Rx47z0zxLKiVkfB7Y2aV1PoaVLUou+eFfq/FfMVznWuLAeRyd6NIGQQ
mqx0J1jR5WLaGCJJFKJHturNc1VkxrnuCuls1VIJWtuovTSUqoMLsbsyniPOKWI9b0Zr9bXWqXrC
yugK5v6kwj4fV+fX9a+0tzAeI/Te0HinHrf9SpUUO3SSUJVRZVou1dS7iHR2HvF55yZ5UbtDlQwH
/mVnZeLxE2hfiPdvBHwRvpYreZGgPxjDMLpWKtf37ZzMB6jsfTMCTkzID6Jws7YkjhgdnVOvZzaB
9LtejPyzUltH3fRdK3SNwX3jTsAsXB6NuNBoSmQw963alG7MSFpStxkG/eAE7rxz6HiLaX1U1YCT
bRajF2MlpwNtOMNK9adSkX6EaPkiW6/d5SCy3vXt+F2eme+gjvZRfWbn6UHTkV6SkK1HinCzRKUG
FFGEkRBfi5z7smtQlNUzc3ZbZdatg8Oxaww5XsHr4g3adlYb1KpbPRFtnmJxnuWwtwLVKGgXy0Nd
zcH1479rjN3k68HUJQK8/HhjF0ULGEvLr5r6N86x+cjsUYYdrMkRu2jvmMBmZT0EtACFNpb0TiqR
RgjpZxRNe0KTZFrdhZldRz3NHaU8DU+IcoYofgvFhcsl5ZNM7a7hY8ktipX1osYPY112QbJY401e
wd/z82nV/MZMmLE4j5H6PCLQf0qozUdeO+UNZEgTFW//+lbvHmCwxBRSGPVCSeHydyko/kvrAMNH
5Wn9nrXxcEeKXA9uMw/hif2wHaRp0KJzG03OEs/Miro5iL/3PjclRlA2opIL3f3yN1RpA909a4Fb
kAg8Qu0fHtLWnE/tpB7G2jueFRw+uingMqmLbWNtJTHCQaOgQdU2tm+rvpLOizG0nsmR+we1wNlT
o6T7i/NMji5AaETyb7Q25NTsLKkAVJh15vJFnZhc6yj58L0gofmLe0o9mgqczew2oFKXe9kCcs5R
j8YpqKhzu6EaWv9lal6U56FpZf10/fTsXR8EeiG0igE6gBEurY2MzEijiNMTA87OnnO7Rq1ab6zl
L2gaJJxoMQAg4oBsPcKA/ItEBgVHbK3fWa1i/2yQ9/nv+mrEr90EoEw5g6eE9qCoP29WE/Wm04Yh
Pk6mFnyPlL3yHEIH9OJEHRgcPidHWdLewdepK4r6A7Warc4V85sjB9Ag4gdOa560AhhdmvXDaSjD
I/nxXVOUcAisaYBSH7j8UrSmR4VJGjC4JYaOdb2W3bRjMwaVHR+hmfZcCg3q/ze1uc5aq1tV2ziI
umnwE3qTPoU59996pmmi6Dw77rQqaxDrbe8WqVUf9Er2jiRgPbTQwAPicDfJdNWnhmrQ7vL1Tjfe
ZzBOTsVU9AdR4N52kosRKlG65BMKN/M6F8vJoacUbEW2RO3NEi6MXQei+ICc+HS6fip3nw5IxYJE
95LSbj5dGlVg5psIVFGjhMZtm5PFeqo8to4rIcqJ7GoT4Z/niPLxk7lGTE5htEbVuOZiKt9A9M9n
tWymX1OvS9XBj9vbbTjtgAHgNZFBbb51B4kpVzRR99eL+vNSgfEA5PsXoBkGeFBCA+ok8kPtcrej
uA7tTIE5P7RKGFh6928lN9JNpKx/4z4FJZLAEQQS5fFLS0TkszGpQCPRH2aUhVm0CBzkssJg0owa
0oEiwO4polSnKAhrkZWJv391itSxnGslE7JzRhN/dygT3qS5rH7Kwtw8KE3vvXtC7oTKAQIESKte
mpLhVcR9IVAyMEkDlYzXL+2J+rS6RO5kTfOdZMbS5+tHV/xPtw5VyDwhXCmG/W1rkspSxjpEGu5i
28cPs1FbLq61Lt3G6WS/7sYjVNyuQaIREqcXiMhmQ0MGLNhFNaNpxzB1BEAU50djQewZOy3+J660
owbR7q6+KB9zMoTdy11FIEdyFpkOW8QAw6dc643PilQMp3HVcjRPmkT2ekTvjqLJ3Vv3yuzGIxgw
W3tmNuFhJ1n12iSvaYTVR6S+/c3kbQLuQlNjW/cvNFNSYyHkUJJokHEaCvNrDTSmPagtjDgjN0T/
/PqJ2bsRQi1becnZ8CiXG5q1WTeC8qFlGevmU7cUWhBNuvWY2XZyEHXubSJYUGgBBEr0ZjemIpkB
IzPtJ98Ykix2Cxkcl4tWwmGetndIqGsxdIn4FTLQxtBCt6lUCvjt3Vgx5aMy+/UUKlNTB7NaMmg9
d+zAGZr+6/Wt3HuGLTCwhDQApshQL7dyANMTZeRWfgyV5Zzaff/v2qZgMeJEuzc0yTyZ4CY8NOVb
eK+6c+Bw9lDfdJ3xbfAyqZe8ycCrXJlWEDh0GBtk7SDYVM9GzKg+lynrSuu36zg99HrNVHR9mABe
TkDjJ7cebB2ZELupjnrUe98BEDruSAR5jJm73BCUsvm4uYi2qlx7AM8dnUiZM9/p5TJ1V6tRfFSB
qoN92LUKdoN/8ICATC+twrIfp6EnqEw1WVQUK+13ms3pPQKO61OVUH6DXnkkLbq7+bwrQupOFsTG
zcenE8VUKTT1/BjE1wmVts7ryjZ+Rv3F8mKww98cMHoPJY8dcyBkk1ghTP6xO+S3rp/CvVsm6Eec
BCBX+jZAUK3YHJmyw6aPcXgmV0CiTtaOMsh9K1Dv0RCmnLplOklzDnR3II03pzW91dQpfzBTQzpw
TsKtbp8zIWjDGaJhDqbj8lPOqaRprcgPnCnvqLqY5jmds/k8pep62w9W5VYh0vdmWsvn67u4o3Il
WuSQqMhNgOht01ZrUFCirTMbq9nwrNqS7IV5sXxBD34aAgm293DOMk2t3dGwpwcmm2ZouIkPXszG
s94o6RHsdncz6HggciYjjbkVIKzCBlmHzrKIXcLlhzbLagLYy2ZCi1ojbXunKxEaOK2mPyBJeqQx
tPc0kQdSGqWKTW9/c5WZFKxo0SpmHYTFkD5JdZf7calK7yI9a8ZvchzpR+vdu8ciq1BlKjhiXOTl
xye2SoxuYr1TGDrGo9pb1nuVeYXye3Vu1Ods6dugMxrtIJ3ZWSkAfxwWoFtB0BUn/1WIiHtcUjhl
KKdbSvouV7m+yloUv7pW+mc1xvLA3M6jwTQD0lHmYyhCGfjS3JJVWUMBinM2aOZzvrQMFIJY+t0M
S23xltHR71GsUT45pZgRv0pH+tJ7y6U080I04JhvdTqXvI0kNddt0YoNa1cakS1wMwqo39d2cERI
Za+/Du6WyAg315rsG4kLIW9mvLlbbbEguNL2lj93dfyla0b1bE1Z9Az7xvyVZEPhLmZfV25iSD+0
Ret9pPnVAze5c5v4DYBxEPMF3b3tdndmynSFeaHiaZXruTVrtAXgo92Eq1W4pgn1Dja6VZyytkgP
vNpOyEX6Rk8f3gxJ1lYBYygME6A0ppciWT40fW1/gblq3yqrY/93sNXitL7ZarDTdDREv2YLkCk0
Sh4x4ib+6NTpE2GA89ti9ursObHKiNkwVdSKaCBrn6wpkmp3kUtZPSURv88t5bSrgoSmEoKKXRHj
6lq1PvoQ+7+Qk0DpgIdz2zk2pSEuhixBhje0lpyRN33xQPVYu7m+E3tmKJcJRAj/Mqvg8p41RlXI
VcKZU8I4rvwlqUDLNfmaf7xuZ+8+sdsgvEAXkGZuog9jqNLe0dAlA+6VRZ4ypM0nuVNDtydZQdcl
+nDd3u66oLag4MDQIvzl5boULSsX2yaoTuyl/AraQP5lmcMR1mV3VQL4BNiYNW3Vr7u61OXFQsWp
WNfpSa9Seh5IcPuNZPXvkas4uiI7vh9tAp17SZkD2MTG91c2Pb80nS2/ngYp92Q0N8qTZsR95MXr
UETnSgG8HjAMOv7n+n7uWqZOTT5riT82D51Z28bidOQOtpSlnxY9jD7xVnAw1drk3S8UKoaVtPjX
re69AvR5hHQMfcA3xcKxIQiXUoL2enS0AWDU2j3WmRq9g8AH61ZJNak5JYkW/47bxIk9Wq/LX1Ri
kKUGdiBkeMG3bfbcXJUSoW9q5nqnNDSb5DL65pSZs7j63ByxavYOFGUsIEAgZRmisLkmnWMMBHGE
V30eZyfmbWZuaC7NQxmFP1YS+oP93fuqqHtRaCZ0ovu0eWVtbZpUmro2HFftYQ219qYc5HfGUjZn
ZwG03g7NEd5z3yS5LnIA5ANb4kqYS2ZBgZDZQciLgW+aGtjwvb2g0rg63yszLe6ZkGQcIJD3rApV
ICAVbCt39dIdqLnN2LdYprukUZ4opFgKJCPqb6M1dX6YTDPxmAt1KOqy9zVfWd0GyyaSwoiZ0ZWQ
lk5+dlAAO82FvHxfSr2WPUKfSXWHQaWOYSbmk6QO+qlBt9FX+mk1EWYC5WjGsvaZbew+Rmm1PDFE
oH++fsf2PCXaWmLSEeMAefMvt0aTlqiraEL48Ryt58opw6dumOvzdSt7jzu63eIy2zw128SoXUI5
M+gB+UxAAMFclLonZ6bsE8P1pz83BRuDCiPtNeri4qu8ilQVmSlNTk+kqjgjw6SlVHdTKmBnxKeS
g/uzt3dAFATSEUHTN5MzCpMgrcxsIL1pnp0YRyWdctUaDw7v3t4JAtYLcBMEgfgVrxY0pxkDsTVR
ZSuW3wDyohu1Xb9TCz6ClOwZIp0kqlLFiOHtlL1aVoY6b0CrSS2NszDTJk8v0XPKIqL9P/5IDCmC
jUDLjrRp2+Iq1yzNRwF1rCCF3qOInwUquHMPqmJ7ENLurIoYj/CGLSRz2eoZ6Gqmw2EHPL8mSYgu
/ZCdKkrrP1b04//CFBk5mDiaELQJNl8qGlENmCDyEuVY9ZnCfhxYCaoGXaocVXz3ujHkf4KHI7Ar
COFcngryoFjJ0try81SuzoraSF7CeMlgGaPBLakxe3NmNUFnj4sbLhF0ukJpzvE6l24sD8ttVxr5
AaJmx9/R8GKKqZAAp/m7eU4Wu8xbtWT58pA0fm+OMLAqhfhYNRPPmIYjydlde2iA0CM1IUdvg1ee
bAakNcAz4kmSwI8qxhos7ax9WbRQuwnjVj2IYveOkkONQWeaOSzt7YCModOQPRyJgqSpnn6naRXd
TkQCwVQ4zQGg56XDs0lRKCLpoiisiEx4s5nZlIeA9niyJKUaTa/q2donSWk7VLjorb9nXLT5X6J2
7eBLuNPQXYmsUXtBs6qBL5jOo7sYJIw+81KgHk+dVX8gFlasIF7bQnY7w1mf6wmMo1ev6vg5hQVR
umuUw3CHrxO3bk4sH3uFLpVPaS4UR2R56FU3ihgT8qtSZtlwmWg/mKeYoD6CcNuM1PSapn2fr/Xw
W53bXHL72kTGbFlKufHktq8WT4ub7P20VkN9RkpPk4O07lTJN9ui/ZimqvFzbSrzQ1xEzoc2DtvV
75AbO+opvI0sRQ9PIVcFD8GfImB45VP1AfERQxmBJ9hq/bVrFibmJEZ/bgyjPDsWupy1Q3Tbp6HC
cyh/uu793h5cYZ3XiRBICK1snqiBkUdhnYm724XRI3Mb+s4lHTUeTWPsdG+KVfvXX1gEWcQQMNSL
eYEv15stnBvFgrRs45CfTFAg3mJq1bNixXXQ1b194AnfBlzUWUlUUI9lpRQ1Lu1VjhGry0ibr2e+
GxomcX/SVLv3KmYDkEEryymFN3WwrW+vJ0bpEKEwDr0XmMalUSdLo0LD6/lmZ+Zf+jVRqUWOxlMI
cvjgTRae/PJ2Ygr9HwqPFJNBfl6aitJBmpaQ/DLmMnpFIoXvolQ2Dmr2e+fktRXxK16d0mTR5qQ0
qZ7Xq2Td5U05PFiZlnvxKBupq6F/9DefjR4UcD6INjyblwZDW8mlCQ9PBtv3QaWuuQewfD7naQve
E5brbcokyj+OBdhLAcIU4DfRI7o0CntTM6D00Jfq4+6DqSehO4Rj8Tw1h+SUvROCFBgcCyRJqUZs
krmqGfpOMrj2g16iVqKPjYeWpOmiDnOkarx3A5iULIRRUFLiqb5cFZmFEL4A4BX1zEwuR8PxaMqF
n5Forx/NdTJc0y6OqO17B+aFVU7VlO7ANqxK1kZrV5WtTAAPTudZSdr3Y26rAVoBTe81WokewXXP
srtOoSLCq4gil73xpDJ6Hn1nAyhsmkS9ZQLs6MNVbB6KBdKPxgCOM7oE1flvjJKSC4IutdLN9dN7
O0EDCdhLl8sV5P3+++AQd8eS1HvSkk1eVipHC93uLaxnQYwhtIPpjdvenB1EZmAoZtkaUIkt/S6L
GF8elrFXF/Xsq4WzHpTmtk/Uiz2CVqgA+E9i18sDFGadIy9jsgZT1rfvRc/pnGbT8D0Ll+YO7KB9
rtNIfu80VeipSoPGz/U93lsvS+Z1FIo7b7ypVQ90MsyZ9Vrxdytt5/cJtHLX1KfbQoun39et7a2W
Ig/zMPHfgIk3u1uTmq4xzaUgClVmHS1NfJfWpVye6m5pPspSDRdPWdpv4TDnD/1sq9+v299dLT1i
+LVQ44jgL3eb0X/S2HbjGlCgsJGeMDJfj/v80RwUxZWW4Yii+UZGRHxeBAHRI6OQR1te/KBXvn1i
zOIY6nAms75UbtZptX6JpOzcDb0S6Esx+VItqcGwNPK9rmTxxxjM2kFUsHWH/AbujgUgAJlbYKib
B3Omq9HxkddAz53Fn4BReKmR5l4KRym4vr+7pjhJ5AcgtKjbXy53naJCrWiaBGijDE96nMunvpTr
z+NcHvEcd0xxXbik5Jd0nLdoxrVPDLvrGPcBrNH8YGoFqcGUpfdFJh3s39b3sX9UTFCk4i0BV7Qd
GztGqQR8I5IDNTdjX5JX9P/mRfoREdY/pUhNam6pF91BVLC3PpMkndCUf3g2L7dSowKqlowbC6xO
trwQFRo3pAt626SHcwf3TimIIu4F6Ak4idsVhj1LNBRpDUZHsD1ma14oDKTmTUHj49uiZfnP1V4s
xHgN9aSstS0jhoMi44Ev2tlooYcqaLlgZN5wNZj8MdhtL8lBn01fpEiX7gxqaIiylsspXkcaND2c
rQOjO/tM/CqKSAghwkcRf//qhq6FkatyHikB6YlyVqJIOsXGnHyYyXwP3rMd70cyRR8ByAC13y2l
riipvCtmpgSh0tiBzR9nW0F0OinUJWi0enhwbCQSGcRR+tUwZweJ+9uVCmENWINMNBd+YHM5Nama
ZckolaBltok/F1H8NXLy1l+idb297gfe+lnBdibpElMlqFts3F5StGnLDBElKIAjeVaRD3eDrK53
de3UrtZ2/efr9t7urCIzoABMOP5AcFQuP6Jtt7AJEUoPZnhgbitP401n9T+1oc6eDaWq76XOUe5k
vrS71mXuX7e+s7FC3pJoEy4+5e7Nq6aGeRhV+jgFKMOX91IS/1cYTfRsdZl8um5pZ51EJ6hRUeVg
5NdWlWoxh8VebFzR3KpzUDlq9gHx/eU2MkoK3kvf3VcRky0lNa18PZ2cg3LFCz/jdUJEAwxfizgL
JxXM6haTMjR05rtyXAIzU2PtrJlhJrtkfCqi5WYUP3YUIxyPMV3qT7tWuukkWoKpl8h9+j4ndSre
tUzjTN1YjZza642EeT6CbbLc98Tq9f1gFj01LMSqktu8S8PWbRqbSldmDeE5L6ayPvh0b10OzQk6
xLSxWBvdisuDQ3e8UaK+4vaHdnXWW3sOlFoWm0fdJI/qBG8YVubv659x3yo3UBVyim8GGhVtjqa1
jNWkGNQzLLvp3C/D/OQsZf9fO5O2F2MZ/3vd6M4pBWtsC81PlLQpTFwu1Zyk0lmYphAYedi7DNTQ
bi2jnIO5s82DY7pryqKVZiM7KFO5vDQFvk9rzd6Sg6Sr9XMNAtrDB0seOpLFwQcUTmt7IomeyUmw
AzZnYwqh5aKs4kwOCtPOPC1Jl7MZ2okrS7b5zgkdKTCT9p76fRv8+XYSzxHdgbMDXbCJqiamqC01
uL9AnqETmipfU4kthropRnRw7XbeZ24bD7R4oujfbGcw1Hh0wDMpEQikmlvgdd+W1WlPRUmvI5Pn
5qZv+/Zu1kDFu2WbNh54y/5gvTsunRtP9g4mnrxo62ITKzKhUbYcH5kZ1+lQDHfJmMY/WyBhD1WD
uMvBw7xjUKioCCFfAEKA5C8PkWZHkao1zRIM+lx9iqqUCncUlbcJk+ACiRT0wN7bSymYjTSUiFzo
lW5nbWQm9Tg673Jgm0l0L5X2AJxNC5FjiM3uVOXz+GnpLPXT9WP09vwS7IhheRZxD51L4fFfhR/6
0Gt2XLGtA4AjTxS2mEAvlV/isi3vIZX8KCsBPDOkg4bg2yuKL6DLxObyOUk/L+1qGUHd0vJiqkbn
vM/6jAZtluR3SZbHB1d0Z2MvTG2uaDQPeppVeAPHTgsAbahU5pFhv5NbbTqtYV17irb2BxHI7vqA
GcmwtYWg2AYaIlfMQ41rvqZS6elXkNfFL8vgPZniwjm4GW9NkU/i5IQuHFzmbfQ81WZk9N3SBgNx
n7dQKHpc1fiDXlvSH/tV8BEcF5DdXEOUDS8/GgIaidm1K9C/sM29AmXOU9XZumslkvTh+rl8G2kI
KAa+hjsvZC02r0WdIIkIbw1Tljrc1tPYu5LVFidlTimGcB7dpWQ4Hpo5kN+XPx+0itaQrKNZS+UH
GAxsvMulTkOxVoy07gJ5TZrbvpzNL/FoaS7FIuWpUvvSI0jqbsq8Ht7ziK6nHiKlPwI3yL1opuNx
4B32PjLYdkXEtQLWvfFGNsLObYhCelDU64RgSyF/pjlC10uxj4ayvb0vtsK7SUqLU6Bkujm6JhOg
C20NyyAytNJDyPLXZNbOXTr2XVCN2vohXvojtPpbNyRsElmK+FXEl5fbLedW2OQEd0EmhZEYA626
pjQuj0uWD34iJgE2y6KenC4+mij71s2jg4HMPl8bahsN3EvLKxjHqCjVKqjy2CByVZTbOrXnszQw
C3ElUHp//WDv7S7pJb6ekEHgXC/t5WkZVr2iV4FRTHaQyFbmIQWWBPba6Tdpm/1DNfOo5b63RoqK
kMuFJCaO99JmRtBOyCdXQVjNqpdaTQzOKOYyyXPqRZVt/rHz4+a8srfxE5NhdU6VKFUw63Xiqk1t
PVZLX55luzYPYpPdpVHkYkYDDye5weXSKinr6rCbqkBv9NFF9JMiQllL7zLEMlAndv68gsfSSH8Q
5SUQgS50aW+pujwmR2Er5yy6sbPq95hVTCFukaZsB8M52Mm9e/GCKmAUBHHz1uN2qtlqmT2UAUJn
xpeIjr/nWEniV8z+8rtGsR6Nrs28LNWKg1dFLOQysKVJh0Y/i0HgjdbC5UJ1eM55DmUniMO4ewc3
fXkwizE7qDK9ARjgZ1+ZARFyaSaqa21RFqMMaOsnqDn3ka/pbfdgh9H7kNHEd7FVxEEMSNprI3hZ
ccpu69MwPTBHriesn/UDmuLeiaI/ROhH7w1p/c0Xbu2aXLu3UJhflylo0r4J1o5h5nKzTic77o9q
lrv2HEIEiNGiVLo5wd1gMsoUUk7Qqnb2q5BH62utqpPsjUtXZG6cVOPP6y5o3yJJCy+4KCxuXJCZ
dj1pOp92bjrdbantBUMSNidFXyKg6PYRnX3n7UJkyBBlNWRDSHMvv3G/6OB/Tb0MlMJWfYYg2569
OuVtXTf9wXna866iTMpjQrMIvtWlKXuoZoRIbD6eHTuP+rRMflNW1sewK6YH5L/wecsA+O36hu5Y
RXeLthTKqkLMabOhI8VIax61KkAlt7ut5lG6KUbgshUBvzdUpuKldKsOjIoLuLmgQscCncKXDtVW
6TEFnZuuTt4EvWKNVDT08DEr9V/GqA0+Y1Smu9hQo5dBNffdpOQHt2RnyQg5UXDiNSGj36pZdqgR
rZOGlJkyhYNXNvAGJidCEF0ds0+W2SpeoqtHgx7fEL14pVEhogikCQ3bNxtdllTWTK22fYDCtRnQ
SVmRBW5G4wexsX4b9Vq4BAWj494VM7jh+yXtw69OFSW1P5uSdPD2bPdA/BrhHZGXAgLIILfLw7bo
tDuLTLXFjMnlNu2GIVjbJg2Mvu3op6FiGlbFES1r65cxSuzNRFQqN0ACtvIhqMFKRpzloW/FcfmF
3S7/WdpDZvj2cL1YAYAEYpcS6huQnhI61MDGIkQAp9AeVEnSvxWO0/mhFg23czvmp06rDbdPkuq+
HO0DB7V1GMI6FU1RI9aF7oDY+FdJqTYMBqPhdcePhnp9iEvtTovk8a6eKFZfv7l7loiIqNsARBCE
mEtLc1tpE6IUYL/JeibXKClJudAxm29yuZYHcI5dY2BxBHn6heS0MdY4xrSuKvB2Y806Tw/N1pvo
jKaepq7Lp+sr2zsngn77f8Y273fnrMMiDSDK276ugTzb7dkCJnP+CysiG6Q5Qli0bSmU5qIp4SgQ
tzBrTmrSGTex3VsfrlvZ3TgAIXSoeSc4/5cbZ00181XBzfvIHBbvwyn6DB5uOC1M5D1Yz5tSlzh6
QhwTbA8J6JtWFEoXlprWGgRWUKoURLX8e6OXjscjMtzXbax4TYhqNjK03VlrR/uZQOlP0esvv+EF
zwG2iZrpJiKY6qZI7A58PnqRyd2sZoorK415i7D14iuRtN5JvT4dvJzboACjRF8QPgCw49K3BOre
TPVYTlKcmVkPfiG33eSlJZ40DNX2LJHSHnzUPYOE0KK5SOEUlYbLjwqtJUwyVJ/oQIfwnRqopWy3
6turKd0p6eHM0Z1DhDVgVAiBEmpt5RnGKK/TQXcQDe6V6saqi/Eu1hfzZBG1H+zlrileKKo/uBYm
b14urQzH3Ckn2/ZDdSp9Ratlt6EcfWp0WH5/fDWohwrBbsEzA6p5aaqbTbKAfGRVaTPdxnX0o4YM
8F7pSISuW9p5EiA2o3SDmhRqQdsgp0+lUWH2CwoCbW6+X0a1/Yd+cAKZzSg/kcaa92W4Rp4cTSE1
7yk6ML+3p//j7Mt65MTZtn8REjv4lKWWTi9JOuucoGxjg23A2MbAr/8u5tUnpSulLuXRSDMHMxMX
2Ny+l2uBxTPuI0Aagea+iAHNtCrAtoFUleisHQI9qaPLua6mdfn++oNeiZxopqEFi74TNOwvQSIM
3kTZsiCmEQl+s4o98jXkZLxxGVw7/oCi4ZsDpXdHF73cuDHt02SCJEtlJiefzSTZuaXdXMba5qcA
o7vy9ae6tn1Age5TCvCqod7xcj0Lg9FsSzB4FXq2x3Wk3k+5puKdH/RxBwcfpo/pnPcPTWrV5z7T
9Jbtyh+l3h5hdn3Mne+KD/CPVnPrSIpGL6lAwffpwSVTUzbKiu+AlvsfJzb2hy6gTldmTOMFhjba
1DA7JM8Y50q4/5A2+9QSOv8PBytDaQ3jgL0e+kMoocGAz/QbgebrFh3An1mLPILykMJE8MbHeiVh
3EW9wKzbdb//ADvF1M87qFKQalPQHkCkG8m7ldk8KBKa2Mex01FtVXLrQF9984A7Aee8j/6B6Hi5
94izUa5Buq7EwNqPnQrZCaJV45NiND2iMhpcES3h7pU++rSgftJ/bA3c2oH6nze0d307fPcT2dzC
0Fx5H/jQ0NQEPgi3z2V3Q9BYWNsoUuVTMBQG7+20aSzIVjQ6x8AMbTHB1fXw+pdwJZIgNsNhZG9w
7l2cl28jGRWnHNP8CqzKDdVCZGqXJDOMhJeten2pKx8dmidAd6TwicH533/Kb4msS4BWDyTuONd6
Uw2bbeAeUj2CXM1NaVAmnFPRf4yVFLXcoGX5+upXAhmOGWiUiGMoTC8nWAPVpksJIxUAi9Fpgoc7
akXHbgSWa68TJp4Q+9jVZVAXvHzGeE63qOG4V0Gd/9YnPf1IcQbfwCb1FhHqSsgE4GqHCe4auEjU
Xq6kWkWXXuIdzkCulYOCgs0AddUy2/Tu5a260+vv79p6IMrjAkepCTrqxd3qt0pOfqQJsCpGgqvO
P2i43R89NfTlKMStUfJ/E77fK3ocENi97hNAyPSj8XTxfHqmHJs0kcr2rD+0rJ0hyZzpUoXheLdq
bzsxlc/FBDvJYrf5LVqI5j6ICMeWOJ2ebJL+hMBeWC4pmujw3nM3Xsi1rUb4yPDtYAcwl3m5AaEF
NpUQQUCrbCMcZ5q+m2QsCgAXm/r1d39rqYt3IXBratljKSd8ee6CTGJoF7VvE0hR3PhIr3wmyPWR
8oI2iHnvZRRilNnOQfmjUjGnx3jrMfLdvOHGZ3LlMKFGgnIk5Aeg1nWpqEEB+TUjDEKh8uphX/st
p0VGdVCPsQNvyeTpv6+/wcvW8R5ugH/4r+HmAwpxUQBi8ro1aQrNqgZOux+DHP2orBEP3tiuX1a0
/x4htmCKfmvFjSe9snXI0tDm+w+hA1rRxSkZUhkSl+BJdweDHFoHBcEw/TGmSt7oQl19xl1vCQvu
BoH7S/8tvrJ1Res0pE01Q3TnFwgYUFtjnt8rqEir7sua0PAxm7zmPCkzHV5/v1cfE4bCOzUOKJNL
sstubhNl0AhBkt+Fn9QKnNGaJ40oyDDfIhJdWwtxbwdfQPsYWN6Xzzl0WbSmS4rIkMuwgBNqftdx
fpdvoDf9/VOh8bJXgpgpI1V7uRKMGRbUmmMDGbRWeTXaPYAm2lkOtmR8btcbV9S1ehugh90nBIo/
u4LTy/X8pIURcc6ays0D2pVEJuZrGnYWjl+5X3gbB6WnST9tRgmYsci47Hs93jiwVwIAfsMOuQBF
fW/Ev/wNrKExiGA9nhmeOZ+h/Kw+KtQXNx71SrKD7j7Gw2je/cfte7kKLk5vSIcMjbtZ+l2dSzaA
WQeGjbJBFUNcKDl4gQ7+1hcVYQBNE5xRtDSQcV6qLvrhwHkb+021BVPyNfFd+qFz9MNfn5oXi1zs
IulYv40BFlki3YBygo8tHBg9SOXcv68vdS2ZxVo7xxbK7RA+vAgvXMuGZ5FtIEK+yjtOFzIVNjPi
Yxjy7Vvgpe3d6i38qFzUfaJht5SA2I3sTufTIAvjAww/z+tw6xDtj3hxeSNRQPcEjWBgwi+HHJ5j
kY23oKksC7ojWrjLASZ5u/FSowqhbkmqXDtNu8IYatR9Un9ZteRrMCewGMByIWUNLyZQjmyBNtk2
nzExy98uM7pVj4BQ6Ft5ypVgBAAfEnd8L+jc/DFN7uOFgKnhVXkTA5gE6fvnVgkF0yy+xn+fcfw3
J4eE+I47uez8eV4mnIsM3NpFMJSaKx/t4FbVLpDt+fWDdW0D95H8/1/qIgoEINfng3YepLVkVImF
2APkSecD8awpexRpN9a79hoTKJwBZwJxDOAPX8aDgKjGqWT1IIejMClvgvhn2C6fZWDTT68/2dVP
Zm+lQ1QX1/4fGPM5Y9QEIXZsJcP6bYugD1pE/vTNKkgTL2EaPu9lOzR9BSsgnJGdoXkSF8oHOlaj
k4Q+ZKyq13/Ttbe9A17Ri4tAU700D48a44nM871KZwQULjAP5ycFd7aih77DGbRd+7fe7HsgzHZM
D6pN1PuXQI9VjMrz18FDQ5wbZNKZ/h7beazhhvW4kUT+DyER3Q6oEKGJi27Sxfa2tsFAIejwzvNe
njpp4SeTg//S7v7Xr7/LaycpA8sH3yRQxH8MPZGSc+46RESQxpuPohu+AMBCDkFG/5czCwwmyBGY
wiHfuoi9Aek22aaLV21LmH1ZZ/ZuiidXtW14i7y8/0mX4RToCoDpgQoC9nR/5t8yuzVjfFwJzgdf
Ql2NPNZF4y233ty1U4hWMKhJeHH5H/rxKDE3dHnwDcbpOh1z7dxnwAObwhOGHygHYfr1nbr6VOgJ
g4IB0HB2WZF7fmZXt0s1Wj741ZJ16p1dOwDSX1/mzwOBQgZoAkCaQOb6o6/ib1Ar7CFpVCcsHT6L
CQDicuzX4R1n26hvZE9XFkPWBCIULiP84/JMLCZcYLs50HoL5FZGhpCjnzRZOWehu5Hu78nny0MB
iTK4LwCcseutX4JFRsgNgIER45tyUfYd7DV67Efn6wK+kfbMgOM9BSqxSbElMVmKJlrdja/6zw3E
L9jJM+Cw/Mdqe3ksYXkSMqeIVwWLE28WI4O7rodo/uv79+ex3FfZKbY7t/0PXns0m1V3k6DA3lAI
UHmt/ApZUdHVTI3eBy/o27B6fcWrm4i8FPLHOybkslHVrCNsmbihaENN5NxtbQMtCBXXDDOOv77S
8XC/LbU//G9ftl2pG0g80XoauKhM0pv7sUHZFNK0ef/6U13drRSS9Tg0IfKIiyYCLAbCvGOW1nrJ
YTwdaP3sUyL/hwfCZGmP9XtT5JLXZFVM+pRB6nVoJ3JkyfiDSjof2gyG0K8/z7VdQgMZY9Y99/0D
dDE10RZFS0PB12zpOQ0a/30/tnIo/BYt3L9fC0j/nZKLWxN32MttCvK28xfjeZVKfVsxgOpOetVL
nQLZ99fjMiir7EUn9ghyAJdykLGMRrZ6hu2tEHnaaERPU6BgN5Ust0Az104ELmSAev9rUFwawPip
o8FgQ1aDkmpqo5dgV7NTh79/d7u8wd7nB2D6koYa0z6Lm1ax2k08A+0/NUUKT4NzpOit6HslVOww
UrSY0WPemaIvt2leCHOY8Lc1xv303sBV5xB5LquVlOIIVFL69vVHu/ICQQRBJwtDQHAxLoG6AKDz
IFUJA8gldk+w0aGP8HKObgTAP6ubnZsESwtQ6XYg10WjMfY8qqKJtPUQNFFpp2guU4CGQbjvvLdh
R9u6Rfp843a58ipfLHoRLSiXis4sa+t0GgaAC/r5LV/49CaTm/uej4u5wYe88iqhrwzeBa4zjKMv
vTusC3UYUkR1qXVUYifJGeKOtyyPrnRYdtW93boDqnQ49hcnpBt22QlocNebv3l1Q3JdLtnU1AOi
SZl2Xnie+54eDdihd9hwuGaH3NWvn5orgQvkb9QeGXRXd3/Tl6eU/J89HuX1moysEtswH3PjNZg4
9uTL3y+F6hqxGPcz4AwXuyg0xm/gB3R148vpPC5eW2zBuJV6yvMbpzTHr75IR3bLLvQ6wTLF5HD/
97/dZCD1hXJgAsYZc77e4ZhM72BEwo8Gt+mT8vfWwzyIFnmehHrC64955bBibYCD8BeMjy53FeK5
WUATyWuPemkdbctQQFY+KCOFSzwc3S1R0Gs7+Pt6+xf727Mq2sg1ibEeCMO6zDs3lDmNpzehjcSN
wvjKx4/uzg5DAbQR6Vz4cqncSeOLiHR1uDH/2yIx5F9i0b1TbZz1hUAn8B9Ud/L4+gu9+oAoEDEW
RND5g0Rr8c0nHaQ3apUAO4n/TpwAGAnuiLLsxgNeWwrhc9cswsQZZdTLB/T1Xowogr1zrasa2rWf
Qg94hgnyyzeWuvYukfuAdY3mOHBaewz6bduGSYpJY9pYw+ihB1NWDQfqwxKFrXP8tDk+HFOQFW6k
XdfO5u+L7s//26KZSSIPjiD4LjJ/vEsNDcqxFcPdYG17l8/mb0Vw8KXveJ69ngKBHtT9l+vFDJI+
vGGiBlHvQUqHO92yI9Kv9NiAo1wOJL+VR1x7r7ieME7frwxUcy+XnMPVTxVxbb0CbQw7DVRjMHJN
mgo87IQVA0LQsZ3yv5+1QqgZHCAAKXbPnsuvPuU+9Ui4trXpta3nCaYOHsnMvbHJz7//HADC3LmB
u2bzpUu01w3AJTZ+W4M2n5w6CFmX7RLZchw8/T98eVC3BxAM0JA/MZihbaY5U7qtxdTSp4T24gws
+Xpa5+jW6P/PKxf1I2ClyMl2DFN6sW22yzET37KuBiCtfwvo63AfG3XL2vfP84+3FqGrBzBdvOMt
Xh4O6EvMjd0JVBE8byEGYA9pbkFLH/zvam2j6vWd2hPxl7cQBsZQUkcJgtYzdLxfrqaDrSftCCR2
1jN5VJvIDwD3PCWWqyJjsztpYgQ09ExzjOLl1gDnzw8BiDA04aESuJMsL7vxzDppgwXMMN40CcT8
5vUOXhTDc0ysgaqw0kBOkund64/8ZwCFJmWIlhfwyVC+uhyU57zL4j4nukYJNJeca32ETbJXwk3u
by3gMW8DGQRFENYDvv9SYGtpCJs9MssapEjYxHaWQk6c6p4MRZhm3Q1E+Z8ZBVb7jwuyKwIgXl/s
JUEgSycOfc0mUncOsLNqg7ZDGWYADcm8fy+bKDoDqHJ6/YVeWxfg590VACQ4+HO9XLefwOU0IVAo
USezh9kX3ZNL4YVEnffMZGiOfQep+nDFUX594Ss7CeTVzn2ByBaGORcLtz58cfBiRU2nyZ2DmW/n
MLMWgLRc+LfcWa4+ZY7GCoiU0Gu/lIAz0aJSqxdRa/AmMK2wgS4yLf0Dt+sTV0596IlcSz6nt7Bv
1x4Tk5L/c1LBRXWxr/Eyh2i/e7weEx/5oJyjo2q25dxPvrxxhK4uBWIGiCGIX/hEXm4lDAERRVu9
v9E8wiQM3LHEm+hTrMb+xmd47X0CXAQiMGCSwBlcRh7VEdF5g6h5Dq4kaIT6OHrzAHZwGHyaozE8
rmFiK1BCbvm079UmnuNl2MOlvxNi0SlDLnWpV6xnpylvFlgXwFtojgrUHgG83Ua4yRWaBRJibY3f
sLKJlhVBCKdBVZaqIa68pQsrCi+spYjMtqSF6jz1HGAe0UDDOVJD4ZyLzxLoeVX24KWORQYmz7+T
h/u37teYfl8zcIzKjCxEFnogSoGyCo+SYowzAxtSOFq6cm1X3CyhZC3WadniTiAz9CPySxP9Mwuu
5HmZm9xVobGRKe2I/xILcWjMMgmkcuGmkZ/8hEtdypGGX1rIdk+VMWx9hKYE7Y6WWu+fZE3IqU8p
10WwtG1+pHjqOrQtGHNmWGxYohvFdB3vsaUicNysRq/TIEfqKQBkCK/w7OuBygJKJxBFdASaKYWG
atiDbln8bwfV1ak0HawbQL6bR4VDGwasyJXndYVo/e3N3DIvgspO1/lnD1ga4D1mVHzFOqB1eWzW
XDzPNIAKYktpduSxgd+nzkfyMw49/QMgK743A424s53J4jejyltWuDCdXdnE3nzmY6SCx3xN/Xue
+i56w5aNfkI1EL6bt9Z962UrvkKyevoGKM04F57OfYJpS8TvyYCZVt3oBJCtJvHSb0GGoqKcstzR
gz+hvtCBvz7hmpnGIy7n9p2vwUAueTOrUwwdKohTmzYV5RzOUlWzglJ14UMSgRWbnLwfyus7WzAz
NiEwfm47qzESU0EgbTCWnvXDtyYCtui0bY1wpRE2yuolynpMAGCoCTuDeAHsT0M7KC+gpGM+BUw3
j8HKTVtNY2y+dMxbduwrz2iZL7N4UKhTfoUdssCiHcESOM2Ad373rWO8VMMSRQ+hpR2st6iAcGeS
895WQTvIz3DQbIZyJdt8N2lqxgqaBMN5jvo0Ljy/AVF33Gz/UcwUwlpaNYspG6OwE1QoOJUBOBH/
QmdLADMELvFUpJYun9NG8eZOYrEf4NFEsoQ/BIBGqJWRDQB5s353kHd6w3uV/oS8Fm4xTpptrKWE
ymDNoZrE6yizw1tNIi8rtE8mv6CpYQeNNndWdE1i/w3R9fzJfOLuXNJwcfS9LfxgMgnLJW/oU413
0vjITGGldsAhhrpMF9N2LbNREArte6/VB8rmZaqclEF7WP25HyA5HHJZQuJsWN9tbbeltXA0lZD7
GtL7STibF+hD+d+o83vM1wGvPbso5LgGR85/zAoencUqpfeGRTP9DqWX9TkxIXoqcbesQSnQ2r/X
GhCAEgzeNv7hZy3J3q4c6n8jevBzFWfKgMofj4sqt2aLur5a+DCyw9pBGRm7gZK77OkMCIy1Kbyi
AZQhX+PRC+J3TbhEsAHRBijBwmTOifMcBiP0+zytmCnAVkm+SQvbpsOYpWL4F5AhQHsnCF349Yjc
/skGnfX7MhasiUv8iGa4oxB+5kWbGeYeKQ+2uQAqxt1nE/diSCwPgBg6b5q6L4kXA2CxBH3v8Cl5
2Rm6OtNc2MDXusxE0+gP8xJH63GYqOWF87bkF/w+6QMU+VIWQdw5WN9SjhSoVE57tMhHt1Ckq0Ly
bwSksqmAnrTtngyMMPKpGFTGgvc8Ryug3NKu/TjawCNFFrczh8NfMAP5AGUh6BmNngNAUi9mqBgV
UVTkK1vbI4lm+zlJaJMWGad5eFo2Dxkc7vyMHeTaLsFh26CucVihdx/er9Dxkb/mLaDNczSxXr8f
miF+3gBPh7EDic3wmHRh2D6YHFqZP4XXBP0bCBwQ9pj5iwi/QNAuzB/yeeRBhQ6b934c2SgQEGic
Atipoa4bpUsYlfHKu/ao/ZT/IiKz94njzpxUgHBzyEZoyJ5INiik9a1lClJVatjKPu1SbGLraThb
pM4cI9a47pDwEQoUssnsLxa0fvTgUin/Xdoh2UCxSY1CUOtt+NDJTXwcvcU0dykF17ka0zZ/n1k/
kDVmaXI6rLEd/k1t1qcAYLH1o2fsLEqLZLC9Z6Zd0gPB74mqzRL4z8VrMNI7P23mvFiE8tqT8GLI
7dscij2QXNL6TRS3Cf22mnnoqqlPtq2KhRjHwjeah++1anv2FgdQ8TI1kfBUKX0ct8cMmRhE59sM
VBOxipAc05GnquimODLgLdMsew9cg+erMtVWNofBtN5SzVCChQiZ5tOqDwIPox5GTYGI9VvLjSyh
Y+Giop1s+gbt0lmeyLxl5ND6ckXY9BaLLloDh724zqlqzc822uhXEyWdLmmv8qwebBJ9FJnvpvuO
hnkLyB8MnJ4B8U67qo9TWMVAxthG4C/kIbPbArkiojdkJznDbfowZ6P0QDWA5zahEONjC/k3iATz
n4QI/Plz0HiU1Z3YwMleMG5MokPayy0/TDp1YgenplMNaVaIZGhDAa44OBms6otPIfDpFQxQJH7w
tDdD0quPYTd/NF3HxyIG3r77haQR2qe4n9HVVjDUU0cMo535kHr+tJZ6VAxREZKhQeWyfgBKnm0c
d160WoJPPhiiQ5fbTAGqN01jMQCP5Ypsy0b/H9Lm3VDselUR1MWXkaBPCJp5iejVu4Lm0TKWC/wQ
0ICG31RW+iFHBDA+PLn2FopZ70GDgUTPOjfsyc6pXGtmm5U9hMs4vJk8IbqqnZS4Dwj35ElC29sv
Ayfo97nDHkLmLecC2HoAosquVSHaJMJYUgAAmqwVs5IsdyZGkCu2kLqtXMSiv6yQNHma+5UAMT1l
S1PavrV+0YDHdF4odTFEeFuD4DaH5rOdGbGwE0lpVHSLWZ/62SQeik8/pOWKkPqJuAn+TPDVEU9Q
PUfIlcBHsSpAKOBFYuOwfdv6BqVNEHMpC05NSypQJGyiEMNMGJdTHG7yYLQ/8Mp4rg8PayNQTHNo
iIkqitb1SS/9FJUB2mltMbB0iSF2bsRcouechjiM20wfKagy7KeWnVlEOcwNB2YdXbm+TESOhDjo
oK1Z4IPIu4MYlmS9H/NEx2cdsyg8iX5pl1OiAzMeqdcY/HZAS+QK64xJkvSDGtdUcaRAVjcEIHWV
0SLukp48qHgQ5mHsWGzx20bQW4sw29Y4L9Y489QXpKtq/JypcWieGkkoYqCPPN7Rwku4Hd/MLtzQ
yg4XY05Bk8pHCugGrTLFmTnHTa7pVOFvXvtrYlQm6Hz3eq5mSEr2derBgbHouhzZGYKDjAs6BRig
QxREt8VKJJT8ltnmwwmNmdGroL0fufewUI4/BvjTtuMGbAYtFi+cplriOxgPob/m34Z0G5sCjtxD
dlKawqMApWSr64g0zfzGxUR/yDa0Oes4cxlYND2F80GXaDM9jUZ4frGk2X9ofQMvmgwBghWdSDQi
kQfV7ocF6TMkCXG1zFUwNe2PZMnyFd9Ll/wTuiZRpcsIfaeRk4QVUBjxyUt9qJGtgmDwhvKGGbiO
BE0Im7NY3+P8Nd4x6sBiLQgGFE86IsNy7DX+XZ+zmFccmOl/4Y0CD8sRs9L3beyWr8bJ7lGJCG3i
loM7f89HESP/UA1N0M90Vp2YrynIJAOYqWHDmrlKAx6xGqpksajJOAcfE86yqTDxCkQbSOL9E6w6
wCP1RDyREgSG8K1awHAowLQi5ogSTP3cNiPfEJvn42mRwn2BSiB56FYCQx07A8OO7CHA/5HOZNWn
lmcHzSPvqY97ixDMovxs4Uf6k8PRtX+XOxs+4WBGEwoH6j0D75AxpHiC3wHy0HyMpSd1wVFNvG94
Q/0qbqfhAx4rZm8y1lMs0+b+0+KtJCh7LzAPJF38EAmv3po36bDEn7WPLBaP0qzm1K3pEFU6SiDW
gept+wzHDHzxEbFrfNQT7CTPKlciKxaJ/anyoZmeulVNWcFtR6GaMMx42z7uuje+C/0ffUw57lno
MX6HJ1f40xsoRCFXQ7qHxSjcbLmd/bYQM8JPjU8h/tIJZfpagRyfl9IkiShbVDxJsbYdOH5xbrYi
oG1wzqdw7yK5nELwLBK6JIs/h2UUG5vVPJqD+6HFGYXsdtLIotNikyWask1/Ii6Oe2gNQDm7TsLO
u0M94dFDOkzpD2Y94Hy2eZIt6ulNcNwwI+6QLeqJfkQmZvuC9joJDho3ADj2GEL8MuuwwGlwhhDS
kSe8+W4226FWsF2U1MDrp2kxhIAqRahzKZg+LNzLKS9dnyOdB8g3IbbxZgw1/myg3nwB7eO+T0u+
reK42cYtRd/KqHtv58D/AVPG1JZUZbw/yGTB9z+hlO7w/ULIDPdCGvzgGRG0GpIAST5v0j5AQZ8A
TTGgb7mUJhWhqDo4avMiAHnOFWzp57gUA3DGaB7NaLKmzgGg7vUxaDhKp99mZqelxrVNNS5moYIi
IL6Kj0OXhLzuF9XNtU0y6J+0gyGl18/Nig1Gm+XEunToimCabF6mMWXT49KI8VFCH8sU0Moh+UOD
Yvc0Cxl9BiirscXg9KDhqEKi544B3YxuT7tVTOx3Q2RD+Jj6/oS0PuzQFysXm9n3aaxDVtiUxd1d
rzBgLED+jj/AlVGvJz125DOIttF9N9HgH1+LXtxvLdTHcKduaixdL6J3YQ+/9Lddn47futgT/WFD
Vvtr2XAZlwI/8d8BhBpEknXLHpzExKlAlmja0xoOFu8z8tqhAKg5NFDvGFpS6HyXKgjbGBlLv6X/
jP0y0zuhe9g4pi6P5xI8uwTDsjiRGXSdFo1jCtNvXGGpFuTR9m7N0M5Bu+UJ8q3cFqAa6Hchlc12
cP4y/JJ8WecyTxaCbGppEvSEgph93ysSXG6I2O6Acnf+iYsgaCF42LeQmBMWLyTNl/aQqAWO4ugH
bJWkg0fexIaFTwA/B8/9SHxW+vNqz5hoMlRNWda96+NknYsxhIxZkUI3Oi7yROiPQRO338Noin+Z
xRDMpptxOC4GGmQlSjaU4jGq3wSfIFF3PN9mXZg+h6JmO4yiQTwP1l+I/fkAs2Hr/okG3xN495Zi
6Gt4/iR3bUlAqZj8McTOuGMsiVYV3ikcUVKahu+bbQiDYlm2SBbeAN33YySQCxR4x9O30e96W3Rz
apcCsIzhQ5YP5j4BYWAoepyEp2noxOcWUmy/WpY0J2SynoNCreyQe+j0zN2mvrgZRJFiVARNgj5S
Ev1yOKFicpsZTyJh5MGdaUXbHiMZUvTWJrS4C5g7LpDRIhRhrnOTa88p3MvHEnMh4GgG46MS8OUQ
PhqZrTD8YXae8OBxcMLL6Cnse6J4rPFnzM9ws8MIrpOR4hVd3YBTT9i0IA0w43c0XDIfuQhd3ndI
3nvYCkGdqOhc6v9MMNqmBRs7kYOxJPR3CUZYWozThJp1mZb8cZqmAVqysgueI88P/iGCuaBczBT+
MIIM7zoc+K1MVDjf5Ssds9IzyEDOqYUiMXqTyXAHjzqSl15n4gNbUdfC9NXPXMGDfEnrbGychwTN
yRXBaWy/QMFHfFYk4F9056P1oP2VJgfTjO67ntnwnnQD+peapDqskjFJvzZsEXhpaDZtGCxH/vc2
5tG9AwzOlT7zYJO1ZTP9mbsB+aBF7YQ4ECb+1zRiI1padKZInZzS9ynk2zwU6ny7hwvzxsqZbMBl
hWRIPwS6i88hn/mXPoEoV810kv5CurXia/RU+qwzKBNWzF/5Z7Rwu++BSFYLNtgwfwvAcg3RVtiQ
A6Xwo2cgZFigvOBkPnxfAyC0C2PI8gkATmlKaLOkOKXwEQprOg4BsqdGonYb9TIfZQMvXaj2JfFJ
ZS31C8GHFT2R3Hqs4s20R2x46T4pESwUvbIk/7EwpX/NYIbpos9z+L5EBs3yMoNS0XuQWDNRrlqp
H75G1K1xrJJfK8LyJ8DEh09tokN0H9oEGUTjDQigQqhxKrOWe67eogDuUUPW4VfzSfs5mhCY1kFP
kMxetZBU7VdhPp7H2SEUOBu1T8Sj0LJMM+MqPkM5spzjFpeQQ0H0KzBIosDq7JOztBK+vyhz4k+m
A3DnMeEoDEtc2CbD52EkFNQNEwvEW6FQefbbdgnf9nGGM7TNMJwsmXPJE8ae0KKKLGvz04RuL6q7
IY3ZXYQmo6gN68TdGC3zfJC+Z0gRSD9ZSpvOY1Dm8MXA5GKJ07kIdZp9A/hiwrasjQ3Rsukhgxeg
xXwkXeCikmKuASEdzvgbAYM07yHqUOVXc0S8schNhL4NoUkMtAOPAmTlcz6gJ6479exmn7eVHeLF
FEYSy57Qu6f/mBBq3WDQcPPWyCQAlG7r0yfZj4KeBW7598PAZrAVGJL/GtT2wRYaLDYNNvuCdLUP
hngqYR8QHI22najVOsvnyWQoVe2SIZlvkHVMQOqk5GGAAjb0RI1xjyD0oU9EwDfeitCmuNcSkWQK
yXO08UJqp8YiQLfxOeydx05Ed91X5EOoA71mzCAoTtCUAcNTagQkzKTf0T4avrZ53Hy06+LSvYsM
YXiDuUReug4VTblpndxlPR/nUlKFoRiBYvZQLEjQ5HH5f5ydWXfUSNau/0qvulcfzcNZX/VFZirl
CbDBQFE3WkAZzbNC068/j/i6u5zhIQ+6YoFNKBSKYcfe71BY7nRZkan7gk+SeRcpTpbsG057bxex
9vODOmqawE86FG8iY3JQvyL5ou3QHCHDVrqW8mXievEuXqz+vhnm7LbKaoKr0q3ce5YVH6l2w+y6
GkNu9zCkXP296ilKcokXrgE+t6/L9V5hD/yOMlx3EfWWWcuRauh6kzuhySUiHYjiZotb5SF0BxB7
uATX6Z46kRWY0aBj8lRmZsURaVd37B7lbVXmU8qpAIHq0IaW5htWUxrksQbtDeHbwFKCUGW5N21N
jvSm5c6GJiCSXhfWOA131qjNf4pS9MmV13dsg5Ho9IuusGNnP67WJ/sqtNwHpbG0dxFbDUu4jvrM
z53J+4jQjkYeNimdL3PYADIcvd5lgoXC+ZB1bZniQmHD0CuLtnZ2iYdezc7NaicOklEX2lF1yQdw
ujURgMsyL0LyeVaU7YzWEd0axrpBXpG+O0xpo90L08w/WpEw32JHO+Os1apkfqtomgNwCSZ1KKNM
a9RAFQ9lLS+O/2h7EXYX4GEjXHG8/PucQIrYNYvDhQgugVoc3TbMVd8uPetd2QsWRzylFHHsyJxI
bBJrqofBjus7h7LYD1NvhhQFYgIhdnbyrDs3KgAm5EtkfcvNPv2GkV0TYVGQiosID8fspioFN02d
I4Cri+1MV6TeUNpuI6dL7kpjJbhZZVudAZk+BVB4QBVXWhRBL2VwCSAVqk3bIOlNOVqYhF5erB5r
tdMwl4yt+zTqpo+vV6GfwUjyQBMDB3eV2UR77LRo2uU9ogPYcGCkWc5vjbCb9lnH1hl1uGqFWkY6
jUvFZZF34yFWBu8oivScuPIz4nZ0AmzkClhfhdckcAqTvYffHxegu8P2emGOfBBen/2VLLXT++iq
E0nGESrZu2GJOX/gezXRwUKA7wpFFTK0rw/KU6wMBVYAVfiYkRGEn3s6Jr2uVUXc4PUJv7q84Qpf
3TdGkZwB3T4t41IWAjbvrhwSdKXlkZ/NjrrIUvhqhJQcVcuRDcC2rqNyiYNffSGQP7D8TcA5RMHy
rIopjjZ55JW+lw/eTsT1eE2VQz1Tf38GELOyUtEnAIyD9eI6tx+B36qiXwx3KnihrmUPKJz8oVqa
9t4KbZioC752rdJMH15/tedGkQKHpQHyXb0I1p8/eij56BHclFv4S9yM+8qdjAvTq8JjF1flGUTh
s2sFuN1KRAe58YSEoGCItoCgL30zjj7VAiivMQzdnkpeeYMRR3ihI5h4RPSy+1QZS7vPc706pyj6
dG4yKR/1QZqbka5Exth7vO+EeBDhVF7exEqu/zrAYfViR60ZoAEiKtI+pDpYIs/kQnyeRVqiU9Nv
5IkxnV0G8xvFGMKBNBviL2BqzkkoP7cFMsCrgh/GzwjRnn5RSJEL+1Fa+mVuipvEacBQznELqgA1
v16hgPz6DHr2ecjw2OCmkVfRV6zHoxmU1HDzlbxFhVbNZ59M/bi3lMw+DhbFOLHK8r7+vGc4qXxC
NGlWb1SHrXf9xI8eCEMzUmcrL/2wyOv4Mpt50r7SrfBmHu30bTsZ/fuuozxX4m2Db/NI1djIlMXe
6ebg+lFVWFeFyPTPr/fr2ZmFuhmynoiR27IMnigtIwnRmfQxWM7+VASUcgWp593rT3l2tDHZBr0N
cIY7+enLx2LquQHqoMoWcgCJp1TvMm2kMs0t701LVHFmL39mU8LphY0WkScSxDIoPrabxhq4EviY
onqXuhD9kbKmRdYMzJca9tbd4rTV8KtvufoeoO6HXg86yrosVbo0mWYStZZ+V9bhg2Ol2SdIUfPb
WpuWy9mEkHvmNZ/uTT+fCKcaNySAgTJrNC4QA0jmuPIdq08R4rXMezP3SJ25i7NPwHjvy5zpPc89
aTvNAUJRgId5/ds+QUWtfUAx1QY9Cy5Shlz37WCm6awwsVXHRspqca8yc2W6DeTbyzzSj65au/u0
ycWvSsrxZBgaDDk6D3RAmlWU0Yw+TDu0yXHdvhB9E/kAUbpdPY94Qw3mOYnwJ7N4fR6ELWzp2aee
RE2coHM0L0WF942efnVju84PDteobwt6q81eX9pzrhpP5jFPXKnHq0UKeC5ZZGEqPIqAoLyhsQz4
0Tl2926IAack2PBcA21w3oKfcM5sCU8O1/WhwOAddJnA2cp+3IkYShcxuMoXtVvuPG+BG0nlEpxg
fi5Eee791uObp6x4haei64puUiUp/cRR82ZnKUVTXCAbprk7Y1H7gItD9mfJ4Aavz9mfC+METcc7
IikMhJ6FimyQNHWqASAJcKDaV6CMve+5xpIT83AEz9PRQCQNvdpP5PpSv6kj9zN45JJq0xBGNzFY
LEoSALv8GDzHhzjWQneX6xQ8N+wmUKXWGJEyxBPyL7GnMcR2WPluXZUXCsk0H9xxHbgeuZ94mYd3
r4/Jc7ObfCpYe8K59Rg+3aMjr+kLk1u+X4/NvLfmPD5OSmxeo1mXoX2VnuPF/py88jfgNFwJbxAa
+OP0gbVdUAkt+toPR5O0sxoutwQX0XQdYmD1zpntpffbOTa+9IruvE3Vsri19aENd0W7mHd1B+j9
14ccpU22b04qD+Gadbo+OqOHvm6GrgxrHxfcwve6qr4g7xL7CHNpRwe0w5n9+5mVpiG/gUkFhkCw
mqR4i2yFUUbqyJCnRnIh2v6bNduR76KYc3z94z455gnn4MVzzULYDSqA9KTFDGMz0qmWpATL3c5W
E+MBpbxzAodPz4J1/qDCxSdd4c3S7SYa8W3B+6vxs7JWjyB8EJc2DOXKXXIkFy3wGU3oGJfcGM6p
Uz29Ta40EcC57CTQw5D9PP12OKB7lTMajW9QieT6nIHJcJz40KNnNfi1MO3LvhqFr8fEOWbv1e/i
RnR/cEM6Z7r79KtijmgAaNcsjZUka2xnI9dIFTwGAgFueKFM4/TDg7FzO/ZWI87M2GefRVzJJZ6E
PwqPp29NzdEF/8yz3Ebtd/lkILqrpctumufMf30KPfcoSJUeZuIaEGRZX60UVl0trtX46tyZB6ZY
fqmHxcdMa9Izu/PTybquQqiXaAkjWCnvRJRKDHCuHp9yypZuR1YYSGjcRXV0ZvSeUEmYM2jKawwf
bmCcB6ejB1usGU2R4iTVzp+63r5XYD8cliHtfMvGf3oxSD85K/agUZrszJJ8bjx5RVIfqwYPB+7p
w7tKNeZ44S1HJfeOLRWaS8BIyUXWLvWZRz09Zn+6AuJczvonlpDeE9aBVoOOaX0ntfpjXqv27Uzk
5KtOWIOr4Y5kUWrz2jO5jmfXpEPd7D/PlWgAut3EaobFKggy9oSxGaLLonC1o17W3bHEjfKA0GF7
WaSexwnTtx8Ws3W/lnhWn9vZnxlsLnpkiIgJSYbIDJrFjBAczsoWCxBh70Gkq1dOATW3ab1zVLln
Zi9TlumLbrPNp5UGu8AcIeZ+3vozRdUD2ab+uiK9/ecvr8ZVfWEljvIg8i6nswcNUo3zsWl9PLvK
oB7m2Me5Tt9NpTadOaWeBgaQi7nRcHuDQcYWe/qoCuW8yG10VkmTt76b49EZdUb5MLGodu6EQs6Z
ZfnsA7GAVnkHHcKxdAzH7qSBB3FaqkzIOY6wqQ95Zv0FmgD2gZXlZ1bHc3ODzRNVMeRjgDVLZyNu
zDEeMFWHRkJk7JPSUnfIGqr7mUE9syKemxsWNq4wDTkd0AA+HUrg0s6Ue7hltIz2nTbiAHbw7BRS
1+uz47nnEFVzb0C1xUZL7PQ5+MPVcZZFSPD2rut7Yf8WIsg537Tnxu2nSybLyoFgKD1EcKFVonBs
/TH2kIulWHCMHLEcrJJ1/vr7PLOBYeW1elYQWvBi0kbSaVY/tFONG5xprLa/SO2FSQfGZUimN2jP
23uRDL8sDcm0h1dEfnHNwDqycxlWW3E9pGPnawU3d68d2wtoKrf13GlnDrxnRpJ9QHVXK2XiJ1ku
QINVWI5e2fluiu3HmGFxl0Ib3o8uRbfXR/KZmcEwogzkrNoEEApPZ0a3Ur6Jnzo/x8zlliqUszN7
azgzz59ZwRxrGoEJWVPPkr097RLRr2kxmed5NvtpXMUXJbU3vBYo+5FK3hAGQQglHYyqLJuhzEDV
w87Q8ln0fhXD+BZYxO6akjAwLeLpf5MO/+f79H+jh+r2fy8o3b/+h79/r+qZenjcS3/915vke1t1
1Y/+f9b/9t9fO/1P/3pXP5Qf+vbhoX/ztZZ/8+Q/0v6/n3/42n89+Ytf9kk/34mHdn7/0JF4/PkQ
err+5v/vD//x8LOV+7l++P2375Uo+7U1Cgzlb//+0eVfv//GdH80l9b2//3Dt18L/t9l+dfDk19/
+Nr1v//mOf+Epe0gI4BSD0eETaA1Pqw/sd1/glMiDOaGR5DDjv7bP8qq7ePffzOsfyLmiIwE65mv
RsT82z+6Sqw/sv/Jyck/cv1lq0TQW//tP6998oH+/mD/KEVxWyVl3/3+2+mUx8EQRj8WkvJB3IU4
SWeJZ1/E2oF6YTeckfF5vl2s3U+XkKcnAxisyfF7K0ZAcFnm+XOs29MvyaX8p9tcZ06bTx1kJcep
JL/QNm37Hl6qGt1H01L9ePT1/j1Mj4fldI3+3b50unrkNlwB8s8nMdItd7VWeOQTjNTSdmi2rHK7
aGqEZ87Yl8Zq7cSjG3VnqzZgqtImvWy4sFNUA9BpNdvumXDo9ID4+2XWnfVR+4AJVPB7s+0LrTbf
aNpoFh9GNVXtm9nFxDRQACpDrpmb+v3ro/fSC63//uiBNbnMwVkfiOUJ5eEKwL5YPSzixH/9Aad3
k7/fSIpG3GQZVQiSFoZanTNeYTgU6vs6A8F4A8gk1d9oIhNQ37qmBAGo5qbWHNUyHs6d7lJu+e8O
SDFK7RRdZnWz5QOyg8NIDTlwDO1HDYx4zHZNNKL2LGZHuanQlsp8oVeopO8UWEbn1K5fGmPptM+j
GbisNTIE5Kn2Rlv9cKwxuXh9fF9qXDoAK1bq6M49qA1w3H/gW4xk7QD1alPr8iU5d1PwmUZrATJO
kgeVQ+SmVJA5+aX47r/fxpX2hkoZcXOILcvPe2f4pI2NCRhxcbbtPHJBHrx9Wtd6Y/l9pSyLr07K
0B7sugJRuG10pN1AnyINpH3KblBx7d7Ptg2Vo2lYSofXH/DC3ianuQpvGC0kC5wA5EITvneKohGf
jGbx1KteiQElzRHM5jPB6QszyZX2Hn0telQdwidlNTv2bZcgsfap6Hvlx+sv81L7678/2mog9Qp1
nCw3WCqoanNkKu1uSsDpnPkaaz//zsP+PZmkncarMlK7+hwGleLCwBlJEgxwQmfgwNBgTW/jY6T9
xDArSN+14gR9L/Qe6nZVqv5SavkEp68fz0k7vDRa0qbRVEMDfK5wgxpZ7Hu4cPE7hCq9+9e/xUtj
Je0aYzaBxSfGCXRlQrilax3jJjIBtH7OoByfu3G/8A6yYEPsRjU2IrUbtFBRLpViUd95kdbmv3QH
+O8Hl6NkzNVmKGiLHQhcM6admk7mF3uhCPL6GL3UeymwEINTkWWz7QCy/3Lf51Hhm0Jxfu0G83fv
pc0DB45yzgEpBiYsBL7B7E7KChBOzonkvtR/aT1nnmI13sToe1rRwFbQrHL029RZxtttA7Q++NGC
dvTZ6DRlsgOvi5NPjtt1t1MSNeckal7qv7TQHDj4EPMsJ6jhuSQX4HImVAGyYjxXuXnpAdISmxB4
sHu9RdKAXCzUuUKHAsuVuD13Np+WEf7+xNIqm6M0UouRT9wg0Noe0gj4z22hLIN9FfUhYmxTpM/l
H3nhGmAgo/EXsT7/ffB6f3n8ZfIpCp1qGdkKczevryCVhw6RfeYR1rn9mJqIAPTpMuwTir7FMUOP
wYGaNhrVB4RqbbEtNpFtL+bQVhwXR/igcBRxMJLRCVwnP2e3KKVl/35LaYFaQz/BEm28wFCXtqI8
EQ69b4XLkl/UmKjN76KuqH7UyqpKai5uab1FXkEv36C84qZ/uJluWdt2Ijk/ZdSDVffZvARUXs09
4sbdrkOp4MyJ88I8taSDzS31BSxuswTw/uJ9tuoY2Zljbuu7jDpwy5RCyJiYQe2Qdtjbi/dQT9N4
DtvxQuflik7eAlmap9QJIESMQdRr+A1Fhhv9tWkPkqsOQmttFyKIGUT15H6xOJnfdqpyDinxUuel
kW+MCMFSxfECOB1quqeOXyw7yCBQGV/v/gs7xBMJnqSZLX1qXTQnx1C/dM22Vb9NtcZuAUQUaBxk
ZiQL9MWuo+91sXT6tjklI4oMWGAsgNYObDcsBGwfHUbWLEAvbJxW0t63mEtGaaJ1yLIDCrfnITos
Nur9r4/bCx9GtrmxQ08tUwwlg05EfbCUDuyotk63RcKyIjRYQlRbCLMDKLbFXu810PBzpW+LK+Ry
ADe2ykXRZQl07rw7NdY+lyhxbvuulhRVaHaNvUcOFzpy5v6NmEskAPMGBP7G9qWgIk5FXxstO50C
+/tSH6YMT2nXDLZ9VunIT1WlVcewW4JGS7Co9spoP1jmcny99bWPz1wQLOm8L0MrXhZNGYNRsR64
dpLgN/usLoN+BOn1+jNempjStDcGZyhT+PCBweR/7/VV6mtmlW27jsui3n1JKDQu9hhUwMcuQdGJ
QzqXG5esrMMJAyoP3QXmcdTl5nWSIyVXT/nGrkuHNQd1CHPQ6IOmSkNt31qwsZx4yuJtO4IpTXwr
jDrQpaR56jKZrpDC728EsvTbJqasr09+FPdc5K2OLTIq3QdjRF/2nYUxQ7xt3pjrfHoUS2daMqBe
rU+EhGLZZ7X1ZYbLdGbivzApZasaK1UyQIDh4Dd5rO2Mjrpqc75o8VLr0qI16tTUw9QFlFIqX1qd
+K70pnDjZ5XWbFYv6O519r+7DgNG31nQWzeOurxaLTdECkwbfG8kaayvrXebB8aQovBMHeow72h9
osK3Fy6sZhuk5ba+G2tI8WjGxLgHVtgT07qpP6CtnB+jJNqY2TKk1Zoh5eDCyWRgFlEEuYNHF8qW
07bzVUYrQpfGyRAlLd/qQ+jHqCXttDrstx1RhnREFXGtl5WhCr8clhK6VPIg0kXbOOrSOu3AxNZV
DO6qyGJzB9DxC/KF+sbGjdNPqoZWC4ZG6X2nUctDNyVfOwFgaNPJJCMsms6bUqJJ4a+esigGIHsk
Wt3Z2Lq0Th0jVaJE8ei6J7Q3HeWR29CJ8m0lKtlhYhKmDiPWEwEmeKtaQgly7KD0Clr4mwZHhrrr
DUqQoo4GRDeKEnKeUVtBPer9923NS2tVS0K9raaCkzXs8isv7TRUidJ5W0ApwzxFC+opmi0R9J7x
p5bqd51p3G3ruHSqTt2cFjPeHgEaN2/ZHr/MurMxfSfjCr0kKRw0AvsgHWMX2z3rvspQONzWcWmd
llmntJ4rRKAkfQIK2rmBGnkOhfXCiSd7sVMWHqGwuwrknumvZNY+61ZxhgvwUtP66RbgJmOE+YEy
BzTb9bsFnxN7N3fGOQTKS+1L63TApzzOzLYPwKaof5g9+8CuSxZtW6ShSwcqiCpYT2ElgqJql0M1
Od/iBO2lTd9UNqAP3aRxBnTfAmtGpaYokLzssnOV1xcGRpOWKJgbE/XBokfzsPfeIFGlvUEXsP68
revSear3et+iVcB0jNFhNYrxD8c9Z4D4Us+lNbqYFUrvcSaC1kJHFyGKL3nj3m7rt3SWmqOJKzhy
LAGSs/emmN9YZneGcPlSt9d/fxS/QFMPI3RTevhLioKiRniTLOrGO7Zs0aBpde0sCDf6tuq9K2bn
iwvxfNvWIpNYlJg4He8rEeRxeVdF1TEs4m07+c9M56MxMetxNiZy6n61DBftqF+b1rYT9Gd1/FHL
9WwhfwYvPMAf8sZd9cRQotg0R2Qr0yTvp1gg6OnXxcdlEPvU+bStYWlJ5l7a1kvGRzTj7Fs7eXfu
Ym/bp2RytGgG5IRGuw8watPuF2RCglQY3WFbx6UVaZThVKYJCmmdApRAL7MLLzznk/PCspH9gLM8
6SwA7YpvJUS3imp/xTxo48EmW38zsZsmVzmS4wRZY/QEEdnznF9Dc/43X68apyve7QYHnv6g+GjM
tNXBJRO8bbylQxMH+MZs4rkPhAuYYzS6VdrDvt/WuHRiYswZzXMZApuM64sxp7bfIImycaZI52Ur
BL4HOY27uXVriPp7Ys7tplF5QkYDojarzeqy0BbGrUXbE5pLG9uWliZcV8iqk0bqFebMDVKx6RX6
IfamUdFkq9e4M4eceJaJYsEXXtT0I7LDmwIs8HqnkxBbYHPMcHQLJmPu071qhnaFcNmCrvSW+fLE
i6EeCzOk3tEHkVl/hdDymQT+x21Nr3vCo018AG3b2gbjIkRkHRqBlMSKL950K8f87rT1NkYwEIlV
Oj5Nt6JSr6YBU+htPZdWKK4UcBdjowvczHiTAziEFOboG0dcWqEClVDbE0MfqHV+h5rdPm3jTUEK
On/SmFhKOUdG0QWgdfU9Mr3tXjPTH5sGRQZXzWTlO7foOwAG9peom64Sx/qwrWlpfU4tGv0uplQB
Aj/jLq+c5lgW6TZkhCYDqyprLL0B+E5AGWY5lAtSz0jJbJsqrrRABdqQWayNbVABf8ELQrTKtTKo
8/ttIyNFtKNisCuagi86zH91RHBT537b1rS0PHsOnri2qy7I7Oj9VNeXanHOHWRt4mnp4gmnA5+J
zE5RYQ2WATm9YYx0HNXL79v6LS3OBDZl1yLrHHhxvc8g+BfuubBzHdXn+i0tTeTm9XyonTaIi8FC
vdOx0zcNVLTdmOpi3m/rv7RIES5B6qiy2iBPjD/z2PyM3tn9pqZlBNME4jG3nbBl/Q/dxYDlxk4b
zG3lLk0GMEV6jDqHodNxU/tcDDiHmEr9aVvPpRtnPDV11qpxF1iocq4Cd4jaohWGsvVh2wOkdYp6
TOSiss6UnJS7pNDvk2bbXVyT5XDyxGq4MNN0OHt3vZogJGdvKkMhDXO6oaOdHRaIp7WBERZ6oLh6
f6dF4zlVpBeWqYzX1J1BtYaEmRiqCwLPeALC09oGGINOetr1AlnofuriNiiHWt2pg3Nsxmhbdhiy
32njfWsKYXoMOdvj9TDr17k1bVxD0vL0xigXaRO1gRNGJVLz8zUiH9vqZpzzp/3GGg0VNj1rA60a
bg2tuWnVflu/ZfRSm1CdsEelCVCQ/Zxo7R2eP39sWju2tDjDCSfOqE7bwGZkdh4g9F0zF+62/VBG
9PRG2uD/5zXUbVbTCT27Q5JuWwgqw3lUlXsWjMImiBKjQIyORIUvVMXeODDS8kxTD1QaGtuB4c3F
HlFh+/1qUbTxixqnk2VILTsEa9cEi9fqe60z33KSbquew/Q8bVwoCDFaU8V0wR5dzdhr56zDZ8kb
sk05HNj4p09wskIHsIjRkWP2H5Kouxuz/sOmCWlJazQK59HI86gJnNL7s6xGbReb5jmg3vrxngkC
ZKwRsGLVi6aSORPFo7MvSfoFYWg22+ofmi11fs6EQKchREpE6bJmP4x18UNg6bHxsiuDjbQC1vuI
/GnQxjMOLZGd7viy1nHb0EuhuuNMk4tMZh2I3Nb3qg0eHp70xn1dBhv1Oeg7yM110JlO1O+0Rc++
ZvNUnpMeeOHbynijKWntdpwYmypGkDXpi49Trm07q2XCKrpzY6E4gnFHefdi7lT02HOol9vGXdpq
MCc15jof6wCPquWzWoURhmFufU4q7KWBkfYag/3dwmW2Djws6LqjI1zDhIdd4X+zrf/SfkMRMavK
GpZwZXTjZdu6H+Mm31ZT0GSgUUPK3FUQLg6MNnX/dCgqXIisOGcD+MLYyECjXlWmeTGsKmDGe3g2
DA1qxIrjbxoYUzpc21mhRp/TuoWk+87SajwPzqGYnHVPeWYvk2FGTTIB9XX1KhjsLAp3VItTFq2T
TBk+fV6UXRSodX0QRZdfGp2h2EEfx411D8XNaW6hFnftB+SX7YuMumR1kWa4iaDBnJCMj6bGVcfd
YqZN+3FsdEXsVRwIs69VHGOpZBNY6gfNIteOzriYxCHXyJKhrq/306VoFDcNdGeKzcuwSsd5r6lk
E/5QQMfOR81IO+cAV582xzzpl2PUeHEH205fxLHQ9Wk5dENhlH9OjmmGt8gBK+k3WOpNE7gLEthB
O/G+h7pfLB9Kt+XuSxyrsXuanQipWa2KvBsbJjZdbhb9A2Ir427Qbfzbk65dAhUH53n1UhhMrF7M
yPIHZzRJYecoP++jvC4q4lnPm/dumxjOrqiSVrseSzRwLnOUuc1gYbRRNDSy4XJZlOJtWw6qeTDV
ARmxNGzD5UOupZWzLQqRoTVtEQ3DUA9VkLmR+NS6zUIOtURZeNMElcE1TZn0oPO9Clszoexw5biJ
l2gb5wbX8NMgQWXkcPrFlGCu6hAZA3VMA2SEk43BpYyu0cpEWxQjrQMb+57J17sSgW0H85/msG10
pH25R8MmVOK+CqgP/Bhr88rCEm9bZCwLE9RibIdmdqoAN0LgO32HfMUeq3r9x7a+S3vyYDULTnV6
HeSNt7i4gTYGpU00lbaVwDUZh1hMprAzYWD7bsUV+UgFrwjD2zYvZQyiYYYzV5y8DmK7eAjN7EPo
JNtWlIxAHKgR4qtHvy0RBp2XX6EUvi1tLWuQWAOYKY3cZgCzfULaH98AL9fOKYG9dFRJMXerRoad
UU4OIj1NkXJvfthpe79ptsjaFSnE66F01CoQs6jfQh1MLiqjL7bFNzL6MLYTVZQ6nr5Rm5k3Jjcr
eB2i/7Kp76vYweNSxFgjIadOEQECCpqYi42pnyTJxgBBxnvVzhimiJpXZCP6FkV1zcb8bFSDTX2X
wV6jClUar5AKomueX9nGYKEZ35yXw3thzshavF1a4ohWVUz2UjhXcWmof3KnnbeVJGS0lzMVzVJ0
xH2ksqbL0AxF4Ki9c9g2NtLxoRu58JJ1D8BgMNp3I3LyosdeZlvrUvJda7VJTNyTA2UujYcYtPkD
HnR4bmxrfv0gj+pjyCOXaYxTYmDZzqBcZl6p7dVwHK0ztcMXtAQ0GfgF3TQM7dwtgyXXjPa+zpKh
2odOqdcHbJyUewhnbxUFt4QDUVzm7SOPS90xViyr2vb1ZXXa0UEEBTuDMkjaSflWoO75vVVYfNsG
UDq/YAHbKn5sVTDOTYzNTZFGqE3EeHVsu+zq0raBF/hCEmM9gMNeC6+LJIIZNjdzr26cAlIuYFFF
C59WLwMDd5JsN43piFlmZqIYv2mIZBCa3eEbXeo8YBaYb8SL+Aw34Pu2tt3T+Zv3BWZxYkH/rC0x
2YyMH0tvbe24dC2KmkXrUCErAiLnY65nV7rebbuoy/JIBTbLSGX2EGlMlORxG6aQMS7vtw2KtGdg
jYOP2TiUQSha1xermUxhJRsjQhkohhNSWZmlVgQE/W+dYbnOm+iMlssLx4CME4sm6ox2W5VBN+nx
lZa37g4Jo3HbISZDxcYMq8MhM4oAd+oq2mGa2eCrIsp420KSAWOmN1WGXapF4Fj4qDSee5GZ2rxt
EcmQsbYuoyj0kjLwzHi86drC3Dt4z9y9PmPWmfHMHV2VlpE3IkY/apzv+WI2BFar7aWfq1hD+zax
c7kt2JcxZPjZhzjlRviaCaOvdzGS5evkV39RgfE/eCmkPU+3gwLf82bwEuampX8Qvfo+0sJtG72M
IkNcondVvL+gzVoWpryk8hehlRs/r3QOl0xGJQMV6KOGGb4fZqX+UMbWNjYT2q2nw5InpSZUvcvX
XdK9qwvDCvrEcrcFQLI6ZE12QQ0RSKYYTlaiatw7BTP6jQMjHX9i7stZzEkOQgAJpz3kw+bLgvHc
OeX+F7YcWSIMQZowrPsWJ83W+Ubu6E3hxJ9fX1TPN42m3emom4NKtRqGIMTPCi/CphPDA/LE24qb
qqwSlpBHKONwHXZMrEg4du5lYVti03RXZUBZpadiWlo6H0YxaSdNx8osw7xp29BI69SzF2e2OvJv
2thr86FMwCPs07JMh01XXNWTjkB3GMOayDYPtNieDy6W4bcVfL5NBywCh6dfdrYT8ghjoxwwBJuq
qxTl7be6XlviTO9/poae7sdYJJ0+wDYNfbJtwdSxhVW8azStFFgBDw1W9Z0ldByiTLs7NFY+VTfY
0rnLTe2kTfFF1wzzKGx9uXRMZUbTdwkFCgWzkmUYyFmTvi+aBkeeBcfw5VsVzok4ljVn7l5Y6fTd
KEzzeqjT/mpO4uGIKfxIE2hgxDu1SMzlPtbgt9xlq07FfZm4dXfgwmYu/LQd97EK8vNtWscKlqGJ
2SVvDD2shu/b5ox+OibgGht9JST7Uailbwcv8270RI+2HbAo2p42j9anVZEdzQJ9Uh9svblD8/Z2
W8+lCJu75lwo9pgFxgLONtexkqy6c0Ia65J5ZqrIkDghFLwluykLmhqtjsu2Q2gdn29QD4eRGB4r
Ts/O4005DFVWH9MadMjNwcoCpVZs38xGrFhxJfy4aZxkkFyMvSJ3RCMLhsqMD0q4fO5T/dw4rSv/
uXGSthwNty2Bg2wW2BgFfwBVbb5zsRr4OqWaciZ/9NIjpE1HDT0n0usm87vJyOxDjDhzg3VZS7L9
MhlhtJ25VL/0yaXtB3hCJAb8Gf0owaf+KKxJAx2m5H5SLK6+B9G9LaukysLIUUzuJETBNbBLXQHo
Zn9mI9p4gMnuDwqiHSQCyizQqKD3xnjsDe3MBv3Sl5AWs2OA5Vzg4B6yqHH6Sy/vrGPletTP7WjI
1U3oAoS+T7cMi7btJHEUpC4QEoTrHv3hNc42aiva9Ketd7PXJMncpoGDtc8RzLW7C2Nt22UFkf3T
1oeEVKQhNHwdTdc8oh5eHFwv2XSPUx3p4qzatZbnTh4etCG5UkNjZ1b2tjF3pGU8G2reVT1NL4uJ
J05zLBJ90/0QUdrTIcFtpEo6D73xLNGvHUu5brDi3bSzyRg6YIUMkp2Ehzodm6u06/pAsYwP2xqX
goXQcuJhxmX2kGlR59er8fbs5eZxW+vSsat6GR6lqpIETtLV16BePzfRvE0cVpUxdJHtRMqgiyTI
Zz0/4v1YXqhNvg2Kijvo6QdV5onCXtEmQZKmzaGO3RvFQXl907jIMDpc+DAPMSrvgGdOMh11ffxY
t9lZafoXLg8ylC6uvL7JzRI336F5m+VVkLbVtkNchtLN8TRFeBTESIgK/LlEqe6X3Dqz877Ub2l9
DqDzFxh+LKJuqHagxva4/GzcEmUo3YJgWIdFTwJrqZj3JQbZzS5sS28bIA2TiNMJ4xUznIvM8iBa
VYu+c3NcSaspS7bxILEEO21foIpeOo3hHYoRg5bsDhTAmQ3mZzb7mfBGxtKZ9gIVo8STWpsVY7hW
k8KCYBSh5XmP2lAVJBZu5v+Psy/LklNJ09xKnftOFphhA3Uq8wFwwj1mSaHQ8MLREJfRwMAMDGMR
vZVeRG2sP8/M7kp5X111x5EeFIoIHAwb/uEbUjGtih1gSF67bLIdW6GQqbkvpiUJ4Vajo4p8UYKR
9aqUtBGvqsDDs/PHx95Z7Sa7rOYwDLzPoIULjYm4fJ2OQngJxIPZHYWbEDNwENvmgpUWisVB97r2
cXgJ66GO0L3vrDlQmPoAw2GfQNjcfvHWfrJYLlE9i5sgwiO8OXgR7WkXdjBX7165+12Celi38IDC
zeoAvzqTOut/D2d4f79u97t4pVswRZBSsecMeLbVqaGhXA616cyQv+4DLvbuoWks3A5rkW9zzXHm
+HYZshoWhPR16eQlRHG23bKvpV4Oy1jrg5Kxy3USv6q8D8vYixl/dlfTVC2H6CyH5hjs1FQsfmGx
8JNZcwlQ1GKNTWlx8XWBHHdv4ikde/I6+CO8Q3689bheIHAAe/EDaSOd0S5qUxSZvr7qrV7iE8cO
/ishLe1hJbVKZRCAk7fF4etClUtNyQrw4TAOKDwgAJaCwfpc3feC2ufX3fvF5h07reFWM9lDAJ+O
LO726tB49sqBIT+OejO7aERv3R4gO0oeB7V1X3m4i9dFtpcQvGDXaip7uhwqsGfyxNV1hsX7OoE7
WCz9eO87aBBlsyKwEpp8NYq+UzV5Hb0aVlk/XrtWKCmPOl4OcLAK002T8lDCnTz781f6kzTxEmPT
R91EupHKgpc9Wx/rRTWq8Jz0cxHPGqfgn3/MTxbsJd6mXGkZRy0eghEZ5CthVTZsy+vwNvB0/3GI
dF0KazmuXlVDk0uAbbJk9N9fd+sX23DX4vAGnnE+6E37rFFTmxtVvm6XvMTbJDoOrWJsPqzdshaq
liSFgPH+um3yEpLoFeV8h2XPwdZ7X0Sme79HLXvdK70EJO61ivcRtZ6DlrXIVL+1GSCpr4PPh5eI
xEF4YYWEC2Wggjlrdz2k8KF7nXITvK9/nDBlHPdz1HJ9aOxUZztTfSahXJ+/asbQixW7RB4l57mS
RdsO+9Me6u0Zxp2/kpL/yVK6hCOW1LkILpn6wOYIfJTz6aRJ9Ksa4c+ufrELw+EG5WqfJEUcoHS+
Bt/Gfnh63bBcrNIuIlEJ/wxRQOer7NN1B0zW1pv5+LrLX6zTqB/puIdzUjCtBsAc243XtzzqB/m6
tXqJANNGLgj5dFIkJoJPLrnuw1ce25fgLwhxTdYTXFrBLmo/IxaG1yFjw0vkF/wZmrIWU1LsZ+mj
zkVxFtfSpa8adHIRKrVhX9vdj3EOFa7jMOvHkL9OTTC8VPpCloOkRqk454A/tENwGw/Nm9fd9cUC
ZZARqmc6xDnhi4quYt2Dd107tbx/3fUv4qRBww60X0ZRxGO0QUI9NvH1mar3Kz1BgW3qDzJdcrFI
m6DTsXQlL5QOzNGW66rujQir6gCeqihPldpdfWf38pfJ9U+2hUuJLu7jQY2DgW988rGNn/j6unj1
EhjFerpuxuC6tHkLj+C0Ya8sNFxKc41ADidlI0TBhy1cC52s4Z2Zk+5XItw/gfXB5+3HMwSAfGKx
bkUBYkqVTvXY2BvlghF4XDPr6cqRtQV5Gu5M5HEzxA4ZRE+DMBuDbfyVFClsPM/b2x/NhYtdVXhS
Dit85ZF6bvCIzaK+6Yk+dB02w76oy63r02lUcBFKBzoh5NpaPw/iNPaa16pAvaOFo2S/d6s/1aUP
yi+UOqAhhxCQ9y6lrd8dvNZDPNJtxyOp71ZTuoiftiAWU5fOe18FTRrSpKFVOluhEZ+OHCsqZck0
Vl/0XKslSuNONOpE9w5K1rlHnUVUuZ9WN2edp+32Dsp+bm1S1sF5CQrmvtnMkEbJEvA4TTwU+7tj
pDsORwKFUrJVKegeMOWGMK0Yh/eaKCQjrWjl70or/Pe8TPGac9ABaLpghLpsXR1prna/bDDD6kJq
hi8jauliSbcZxtEuZZJX9aehibvkm6oW+C+BX7vDHzeFCFvrP57RjUe9K7+lA7S8TOZcY6IuF+Cz
locdnTRyCEi5mayU2ACSbOXOM5WTdWfhTSRXnhQNW3YF2ts0+iPMG4ZMcL3yuzZcGpnDj9rRrBZ8
QnAslcylgi5xuk0VnwbAatuxrnKbIGcXGQpXWzXizmDxJ1JJuACdZ22uylggmscWz9Vyjbc11k06
SwTcaRIFvcoXNZDPMDnnufP7Jr4tze5poeeRdff7TCR/ricixD21JaW3e1nLpcr7HdShuEjcEkGo
Yudi6e9AnJF4X7ppNG6uCvekWooQYtMIklU47t3Rc7q5r5NUzVhl44oa/UmAGJY8RZuARmTWDzEM
3ioZnNU5e7jFugDkoh1YOggbiWVdDh7vchxPhKG+SU68G2SddrxLCt7VQzbyzakZFREfmPUc8K/m
JoRn6sHNODru+Vgt7dO2kWqQmA4jWYqWMrNlY1XHBOK9te9zFIdq+UlaOow3ybajelazcNnm1GmL
HkuawDibILC1Fq6LWcIobd9EsKbkBXRvuu1mIC5CsyG0kLzb0f23awUWLMyhuQUElkP7LuyXr6QP
QGWaVxHrd4KpSOZ1aVj7FSmp7LFoVDyuuWnZaO67Jaz4E1BzkypaL8DeSsZwZNc7C0h3G9Wu2783
Qz8uIDLNwRjfT1i0sL3VtScnraJ2+lAHSoYEp05XcZYKFSf6PrS2i77GbVlKn5ZVoqor59aVXYdz
E48fW8c9yyDnH0IkoHI0SqC4zXj/rbSu6qq0mzr5lVE+6Q8g/e91hqYfQgqQHEZ/B3ixkfjlMYi/
je287idFtPdP3Q6j2UzXWEnf2hjT/Fh1ZL+3SVgVIZlk+yDnRfBDKGHU+nbq6m1/dGA3kAAAAcg5
yPwsEM1Pxtlh+L1DQ62+aflE/dU4tn15NZEkmm+WKREka+HyST5JTuLke+S68h7M/uAa3b39G3gd
Km0dq/IKuk1BvjW7dNew9lj3IzSd6Mc+aeIk1z2InG+Er/vhPqrKJjq5sVn8IZjqdjsmfg75leBb
F34IedmVb+spqXSmvQ0gVdmGiQGDRHH4K667YfOdCXcbnqjmun8PP5VyfFhYIuoirLtR5HZrV+yd
jsm5LgBrj+a7KVn5tx5SDUNWouznHuotnLGV1OPmDpyNdq7yEE3E9aZroTtdlNWiwS0JxFo91dIk
8UlprXlqy2DmX+s6aXVWDaazbSqHqAxhCRVTuGv3ytjcOhIGuTUDidKh353+RG2CO8hZWEVQmdxw
F01QmTltt8AMh+GslJRCZ3Dv7icHvuCB6dl9JqF3HK53FZw3M7hc8DtEsdVLiSUssravicq4cmz8
4CfYZkJ3Siko0aW02/fm5CxIwE8etoFzmdaTFRv2+127cUxbi+jJpWhErOabW1bKnuEuMuNA6CAi
lLztcZXzi9R2mQ8s4WhAHwZHFEtBbR3YVZ9ESXdY14r2Pq0iK/cbt5kKpd8Nhl/JMSw9QncQDOv6
ZGB+F6Q7/OODd5x1M8nrmC9BbsI1SnLh9719nsOdtsfV7i65WtQYlPnkSOlvKTzVHsPItM07lN+J
79Km721SQMy/stdJh8Ty3qOsJYu4a3De2bJkEwDycb3dqipsu2zc58hmsZ5FADrJbMrGgdS4m+it
DTsFjswQW/vYbKEgxxGd/PZ+hABhM6Wrj+FrBLn3dHJzEp3g4mvsAzNTMHwhzSb7W95Tgzk21Kqv
v9Ne7pgJCkp65jBWslkLPNnWHpjqYvOed2tdXpuqaekJHGHe3y0zgRXaAdtRz3M4WNHyZYeCNaTm
Td2yoxmbqgIoHPQjzBEJeavrurVeH3WrKMDWBODr8GA0zCjT1fqBvMNnyuc1qu32uYeWPyj3CanH
OJugilllAfanMttKvb1rCbf0KBMNLhwbBmCI1TrLIPN6sXD6m0e3gdeziihDn0fWj7hdxh4256vm
GAwkRkOvKbtgeVJqH4drIKrrHVHRsG/fcGqYoYN0LWx735wbaDTMaD2J/W4Hwk0Z7MS7L0+yxauH
/i+HD9ytw4Y8PcDYw8yn0NaJPW6WJ+x8cm81pBoqDKMxqU2wykPICFb7UmVT47x/QxP4XKfwl5O8
EDFceNHgoK6dH0IbyenLPhsdt2lv142dfEzD7T7G7K8/tmaDuw4eko7lQ4cqpXsrOwzi9U7aecsH
ujB7xPkf6AqDS9R6cLsQrkLwZMcdL3Ou1mJ1XaDei8hb9bhizNbrqQVa96Fdm7rJYtgRm4+bFoR9
UkR4qVIIt4WDxkjRvvo+QMo2fISZQJx8GWOedJ+nfuoI0l7oVNJMtaQVRyWs8Yjf6lDyMZ2CxeMo
7DccH4j2oOTLA7aK3EA7Y/SATorgK8T+fZyFONTb075M3ZNYML8PXeh6njUbvNwzJYb4AyOAq2TU
y7LNUCKIBYwqR7FckV4wvqZ0C9V0r+upBhM8gqoqwvu2H++o0i7oUw6G5pd2nOxWsKiJ14doCGfI
IqP9nTzFcnB1sfYwAXqcSE0/SgMDm9zEJSo0sgksv/eDLhHWz60jD2gL0uFt3wmz30TtMI3YMGOs
DfAJgB+UVx20bee7UvWJ3jIZx9WjByApyDbeqPWt2d0EnjroyMRlUJcsu0wkUaMfOoPSX1qrqp8O
1IPu3BegsEYHWdJhyOewJHgTTd1Hd/Gizwa73JyDHwnEa11liVwZydUyhdGSdvvmP7Syh5hVuitQ
9p40yK/0uTJ8vJ2HBRFXVldtkEUtxPp8ht19TYXj1H4gC1QdjhV3Gue92EKE6RS8am1TT+PAnhrc
QvhmGQcrMsL4lHe+XoarbsNS/8TC2a0FEV0fwbxqhhJdFDdU5rQHajuFF/VeJDiMnE1nVrbmfgGi
LRkyxZXobztT+gfpz760+7zTGyNlFx4kzHk2HKMIOfJ5hyf5s+vXoDp1fGD2aenLaH07zEuUoc8x
kc++L92ala6OjwjXYGbagX40ol2ZzltbH2uroRsSg+6Ow5Zm+24TnY7weeK5nUNyrBAPfHBK0JsK
Clcq5Uk7mayOCK8gpatJOo5xy6+lq/z3GKSs9o5g6airvTV7cjcFZH4MHZR3kQJRe1vBhn5H7BTF
8+MaaKCp7SYyDnb/HXoy4NDDU5ZCJB4c3Ds/S/J+dEF16EjLu1Spzd6sXZ88VA7GBnmHaZyxbXEZ
qcvmGMdxcrvwyl9X0dZ/9tXavktoP2dNyN/0bFbvWZsMSVqF2gANtPRdN6Vb2CTOpBWiXV94mPr5
I19J9cyjTV/b1sskx3TmmdqXfSuGuWXXHqjS+L0LpHhX9Y5CLR9ZqwiOpRKr69MSM1dCvcDX4ffG
lt6+Z4xzn66N2iQQttHqfN6cZRpOvd92qNnIOfIahsfTZAjymIaOLdzP1yi4XqMYVGTQzl14PddR
mdybYDO2WCG/ED7vvCc8S3y82psl1qz6jMhVTQdmSUCOutFNfNtuaw8P3mpY+9RFepbPdOl1+DDR
heoDBG/8AKUIw+vTGKxJ/ymoYfHcZsw3rMlD09Y2XViDUDSxi2iyuUeM4tKSBpT2qWd+ab5tktHp
dt3Gdf8Kvy2HcKi2kmF291hbTKctmFbtAeJGJbmaZd+0b7YIJZnDOMRUFVZg38mR0VTiNJ1RkYdJ
KEIfwEZq2Q1gzTTKo2RjySkC32z7vQFGXj0sxkodZj6p1vraTIaGPIVeikSLc29J798gNRYEWTCQ
tPsNSicG+0I9CBfdaYUl+a5Dsuo+daxLTjFc0JEgKyc+RYZ2wWeFJinS5G1k8KZEb6DOMDsQLKXl
smJ3N/Oy5auqZvmBQ2rBPkuHvf2jMVNC2pyJKcB5VQ4sWN9xt7coewSECJpaW84qS0rak3uzy83/
HkOFof8+N6ABHmQLg8e3vq+3BDoQbJwfYb3Nuu0wrBDdvUqagIyPHKsMO2JI50lie6o3gRpuPaDK
cmxpWLsj7eouVHm8zwgB0p5zXkGdf0T+gYivnTK/6nMsAncd6960dp4rd5V0VTc/9yYY12JsA5uc
jEkWhje2J27OJ9Jv6+cuYSBF8rpLzGfrugm1oipUQZZ0S3TTTFXJswnNbHvr2zau8EpEA46mQfMj
m/U6ISidONRynpc9TiQEFKbydqwI6j/lJt9OlHiL6IDtu37wfd+nM1xUU7DpqoXCOk22Y+GdZD6r
YDy7nHZqkKDVySJSY90Y6NQu1pk3InKi/n2F44w87F0Y1jl353M1rQysP447V+yrh39h06Z0DJLy
Gi7ZMY8z0+9tgHjUh8HVtmMGX+HEj8S1xWbffkn2ps5xxsflw0jMfGiCaV8ATAnK4IT4ltosRHnX
pIG0U5lB9Yq+p6sFLHB1daVPSX0+MTBaNoLo7jg2GU4krZ4ZOith0db1YHMdsMYd1g38EiR9AUp8
u6ij5l62LkTC3PjuHvD85dSXDR+wIsvlegxR6LhLSGXJaSlt/1kiWHH3Q+fMtZ3E0Ne59H7LGMPG
gVJMVX6GGknb5JXC3tm0c3dnbYgAboc8jDv1QtaZ3j3sYkDKCY+NmGl/N1lq+ru5XMzNovXYfiHz
JrvDKLv5CUknPaiAgsqD++Hy5HcBr7V+i90zg0bMy0x4CLt4qKI0mMSIM9LeCVVQmIEv2YTwfswk
+s0rXP/khqI79k2TTdO8Zf2CjBGBjU62DEQkX6VRjck7+Y70mQZ+CchpyL6QuzEZLMorNtgTdS3c
yuqPm1un/XaPN9++h/rKSG4Vb5bGZJauurkZJdBNULbbthx+8ygxlmv8QODOmK+j2FroSpQwNR5w
zos3UU2RvJYGqVHK4ep3vbdlsAH1OfV73qETzKq0tOB2fSsHOKacSIfQOS2h3SFfRosiBM4sxPxw
HdxCwHZ2i+3tLpDJaN+hZ0TmWwc2fv8wOzh53scLxIYyKWftHhRael/jfQggGFYxW3+oxwqUr85q
3QPNpuInRRLbpPC1rVPXwekDGTNcAbH3rfpD3SBHREXOFJ1ZfJRij9jKJt1RuWN5J3hd9zfeCaSZ
KVhS0WcE2APNRiSi64PX1e7ehHoKxEdXTsPysKxN0lzLOqlUc1BL2TWntaq3qMZ+S9jvnUM0+bnz
lUOAvScaWs/dOO3vUWdVwPusSMjVlm44y+fj1hqHlU2mZ0JrWqBTEd1AIgAHiWQQ6k4HxxfxHuvB
9YektjX0a2Q0bLdOLkP3ySkksOk8o8Z2FwWEDy+6TZIu78ZyJk8B2dV670NkJfflCJ+yNxIFKPL3
tHu514bS4Xc2mEQct6jqwyyOIfd8i4OswmFdbYy4vORikzqD0xPAq9keAXD1boU2T3jNoTMU3mBi
ie564TTWMJ4Lt+Eu0ShHpVxTB7VuXc8vIaNNfU/2cgCGrQy74QjZ9IA8grUn+JjBg2h36D4MXhdw
MnVzAVCOVhmKx2z5OjhlAtjz7Vaegh5Z48ewVxNCd474Lo/mRLegQiLOVPcLyiRdBnS/NUsKSZqI
3IScMMTQzAbDsUGXf/3qiE8MnoqX9spVjXT5zLTuDj2lcsoJ/FBsl06z8nWBoLdPbsoYIlqA/vVn
cyp4dY15WzfJdl1awMIzsBSqhOXQAQgNVL1LhW4qGnFjdc3Xje7Ymq2Oj9gnR/SKJxxhKcpNUZeC
rri3+aSGpS/ibYmmF9Gwrg8QIkWxpXAshZbL77pTPdhEHfoz1mSrwnEYZ0E/J1ecaOK3UwflXvkM
xWJlb89zbtN48CZu46yNNjo+MNH024cAT5MEaR1ZOi7FWUsZcfcq9zW+X86Jwk0ZjN2GMwZoTcgb
+bKqHryKDGKyeaE8XJGTITUXGUrKDEF5aFQyfGs8tmzAkLxQ4cts12AqFkirIi7EMkfZHF4p43xt
knGRD6xu1wonomz3712NouvntnVjV8RVPAQOo6vpACdgPjdvYkQ1OBpIImJWaGzt00utY+ZkaqME
WsFOxIt8ilCGaGA+gjKn/ZpATLR71sEyBo9jhbr2m/Ucj4PR7mVPMrFOUNUFaUvP/alWKO9jksSa
FrNAfMcPcPFbphvwzyrmsh2l8hEBfTOLRuQAeFl54zQK5rcIIiS/7ZY4Nu+Gvu3ma1FRN56CBU7d
n9F1KcMMDSMOSsmogiXtBXHB7RhCgeZNsJil+RjscMXLEgQAw8EvSs73jbGgWSgWivVp74G+ymRo
UMtuaD9A4GSuAvtNcqPLJ+pMnZEB6vrtul8HO8yjZ+RLY92fnK6oTxFmtChWiM0uRz8OCT3OKCa6
q77je/iM4glj102HhkemQ4X28wFs1nCW5zN8Rwp/LhwExTQTsmSUqzZIsebuuDY+RkuFQT6hCCMA
e6eiCSKUtfmASrZPexh8ydRPm2b5XAsWH+22JPtRx1sQDhAUI25JULqo4NQ1LknU3rJoNuaZGWh6
v4gqXtRtiBKgKHpWL8k751CBzvtKthW4cYBDPTbD0PObsuqH7p2TGJgbT2RnrsMFhi53K+6VwE/b
7+yxXYSqrrcWnbr3iGebcs3ChftmyttRKlTnYiiENWG2YDHrIIM2BPc6R7tDyKToAB09C+iKT5C8
DE2UJQlkDNVBoeJtlpNQbsbAWtHq+XGbMWhoDWEmwFKbiMS/oxh2UHsSVnf7exSJy61YsZKLZN/F
LXIFHtyQoEzQ2eIhtNPIuVshyVXYcq6vulZM7HbvR/B+I+JH+8k1SwJRg26BtERhYTXs6zRynAm0
cgggP+Fk5Jpx5G/ms1pjSR5HkP4NKc5CoxFSt43BWlzOe7K2WaKc63Kv5rOfmTX8ns1lPJxi8Ejd
cRr0QvNq9Xq4JQYqKagEhWgrjX4WS9GgVhmlgYmioEArxjZ5L6sE0bWejBYpp6qhXzYBD/Obcq/a
7S0EAWKLEmNdzvt3OjBafdXdGPankIJodwpR3JruwFmf7VMPQeT6/TiweLuN4sD43/3EWn3rfRUY
1DE2IjNEMCiOo4y2oITcGAOo2WTjuyVUxmXWw7byNOMW2nzZCekyILM5WoNxfEYCrrJIAMK871d4
ZL8PXVeZu9nu0XAtYLqGuABPWAJpn1gPX3Ij4vYrqhkBzVsmA20guYlALDMDZrs6oPbeoTiAjfSc
zbhzPJIE80ozHwTRjMUipxlgfc3OI5hoZOVVGs4seTBi7QOQ3RvRfF/O5+N3sYC8DyYzq07TmCAU
CbHf9e/oPBOLtVcxNdlUSwNOLzJp2BSJOmzCnBIWANxBq6m8J7WwrsA2CiW+tR+a9cW2m95ux10o
9gHBAI+3tJ3a5dp7sW8fpFB6fcCpXdGjQbiSKoihTCmsaKpzTVBvK85c9GkeERwn4trUwLnfox6s
QLeG+P6ODH7qkJwz2CbGzH4BbXKSKWgtxB02rjsUJ+apfotucFTl6wp78rctcHU4F+HwAOXAZJVl
8iw0eKM6G0KU7deroZyn0aYN2GZxOkq0S2mGFt+8vCBfrlCjQl4a2i9IyvYmSLlFw7hNGXZZi1JJ
P4JrkEIiXbuq2EBOhDXNsMW8/gR+r1/mdHGwUJmuFFKOps3cBPVqd418eGNRPtMaHev8z/EaZ7TK
H/TQL6VIKhQetyaYRTHCOrHP4W+/3QGpNGU4nlFUR4VZ/oLW/BPkRnQBPJsn401MKS/APp7EO+vH
csl1hbAGVFVE/lkIrnmPIGTzwy8omT+BblyK/7QAo2DzIKzgEgYAFhoXhwkVlF880M+ufgF10bAP
M6JOGPqh6ms3R89O6vIX2NSfXfsC5oKobFK6Klnh4TGQ1rM/NUtPX3nxC9yEjSI7jAtnBSorB7QH
mrSMkE//+YT62Z1fYNHKbW0sSxpeVGFgsIWvJfI8bPavuvqlEArpNEXPG+OCzABCoDaBpd0+vvvz
i/9khl7qoPA5Uk5vLaZLLRLy3QyNclnIPYGJiSRKp3oB9PMI+D3Tr/ICAw/wRyRNLSsnIBDBCngv
sg/xNJv7NkI14M8f6O9r6w9W96Uiimg95auv4kLJpEZdJRm8Q8kQf158ZPlzjEAL/zPE0cCvGt0+
tXvzFGGmsWNpmqVGaFrVB1jBfd9WCp/Y1AqcwP+4u3//tv1H9TI+/uM+zN/+E19/G7Wfm6q2F1/+
7WlU+Puf59/5Pz/z42/87eplvP+iXszlD/3wO7juPz83/2K//PDFAWGY9W+Wl9m/fTFLb/9+fdzh
+Sf/X7/5by9/v8qT1y9//e0baoj2fDXIEA2//fNbp+9//Y2cAZL//q/X/+c3zw/w19/+63/0L+bf
npZ5Wl5M8GKD7Mt//c/zv/+va7x8MfavvwUi+gtK7zwOaZRIEpMzVsy9/ONb5C8IjzgJCU0IE/Is
yDTAcrHGXUR/SdD1J0kYcw4KzpnkYsbln98iMkxIGALWggoBob/977v94X399/v7t2FRj2MzWPPX
3858lv+eXYyhe89iuHEIXIrL5FLb0EOLuESxrCoIBNafvYpR2kE3L+d9jI6jbX5f51Y/02j88i+j
9s/7+NfP/RG4/8/PTTiej/AYkhd4vn+Vr9u9GBDwoI6NkSP5auj8FmnAhN7AsPz/KcT847MYJIVi
CaV6IDIvOD0YygUat74qEEB2aPg3VWEgtJH/+ROd7/hyJBMhoHfPzy/0klNuTAyt4wifwhHyHCzK
14VAw/iIisRw7epN3QZjeSDx1WycOv35Z/+46/39CVG6YzGRmElCXLJxmVuqXfb47I0xehB1fDsH
+90IeFZB5iY6zDr+ldnsH7xADlQsESwhJJKX5D2K5phFcF0VqEo1WTmEFMOLLJBNrP4FcvkPRpbD
GE1iORABrN7FRpvgGJ1dEASHwOjmEVC1ME/2oTmBP93dIHj/jLThBiWF/tijx/2L0+qCl/mPsUUG
fX7KmAigTX6cqRw6+/hsBsvHdUTRBV6bV9CqRjy+AlengKNCeLwDywa1o6JpUcwkqEfkEbDKgJ18
TBhSCQTR7Bdj8kfDTyOoMoaY1/Djuggy9ojVZhwp/CLjHoimae8zhggXqmvL9AuQ6x+NgBAoV1EW
x9jELhnNAAW6po8btJ+Rf92Ma8m+1qPsP6OGzN5Pa7jmCXdI7dvhtHS3waQAT1hK1BCmbSp24E/e
dFGJeuufz/m/g7QvFhyKXlHEZIieKr/UfWEq1ChNxdi6Ngr0xNwLoAFCL8e80f+LvTPbcRvpsvWr
NPqeBhmcbyVqyFHpHG3fEM60TTI4z0E+fX9y/VVls5zOUwIOcA7QdwWXTUkkY9r7W2v5mOLWXubd
Z9FkXJvDDORJ4Gi8zsNwuvZLczwfKZE89Y7iXxEcFtNKd6iZFQXAqMCnh8OUGyIRj4K28azLJMKB
MlVwjnHskkWpkmwvndG+C1XnvwVIf4dwf/5pnk4onMNo9k0QsMXsSKkkdgybp0tdI93aw9xfuL6E
9GhLXenrsIz1bwpclQqYRuHctLpQ0XgkWx7LUQ7HjYqnq1xpdrcGLfKf8rzFTKkmkwKfMnMqN79/
FN/1PovvawjdtRifzLHucvel6tCeSmWDk5ZhSZtaUufCu5NyO2WCC/ogxm2bxQb9BaqOV7O0vBsp
+nE4Fvy0lADLMF+5lknxsVfgyZTQW/CiMeMPOuHjCK8EsWgrz4ruqnIeb5Jaj983IbzbSiN4+SKJ
UxvcyM9uk8zGZL3YRonudUEIe7Or41ac2zRAbxNc7ECNWzWtSmPyV+NczA+p6VoPEhD4pbO6fmv0
zb+T1x1nEB/sn4Xa9T3rOEv/PIPguTvYEY7Tm9BMhoesmvRd4dX2G+vPz5v2Pz/Fc1zTZy/hL1e5
ao5phvh6uPEjrw2oNX8tK+ctJ/R/bhf4KS6/xbA8cKGlDFQr62Su7THcUBHqAlvO7odGmPkKlo4D
6ODioFvBRoNqizeWuF98soEFli4MciwNbxmVJ9vOn3BO8zeDbcoUhixdH6lSKim0MiP3YYya+JEI
2rd0HN8FGz+/28c5htebHYRtusbixIWIOdFiafobs9TNEojHCx9NRJOfRYvX6spvbC3IDV3bpniL
pZQd9Xlfqryy17jLUstRnltd0gSevsg2vKzpKQQ466puRVJDcx8KSV8yds37WYsqir9Yw91qaZG/
OJlmHUwIoRvVp+Hu9yP2n0vqHxOni2W1eXw5f34lVWXWU0VNZBOjMNhao+ffVXZ9C3fJBO+qfuv5
1rVninjna8Q9/P7Df31LGXAOzjum6y2VyulsWZqlN/6mTKt+B5obr0OtaNaFVrk7SS/7kGl0MUmX
CAPSnVhhDTvdzplu3uQ0eDd14T2mLq0RhRcapVXoG1d3i30F87Xx2xEci0DpoNKrr5EJ8NDnzeeM
bPbrTpjaG8vQ9+e/eD8YDczVJqQtQONif0CAqDFAKLkbYAn3dmY6WYWWn1zEFLogkkbSl4Rr+Gew
J1aQQbScqbwpb8KmjR5/f19/+VVMz6Dq6/g8IHfxVVRBJylJS8ZIgyFBhT/w56GfI2qlfXvmzYZ2
cONZX9VWlGNq2AyrdHIvDbPpbt/4IscZbXlP2AJbNq5invmP18vnaWY0DfgidXNZ9IIgC1sH9nSS
S3Zo3SqzHH2dmdHl1GrW3qxaf0ekRRZUibDfeNl+8aYTFctMBVrBfmlpfBZjZJdrbOw2dVuaDxGN
lCuHkXrRGmjVMityd25kfPY5fl5oblu/YfT1i0mZ5p3BbMkZznKWxyuoCsr2KBM2yqdjELa+tzVz
6z9q0391Cr9KXhAclN+65Rn7p2P5YaAd1jdf/+vqc9X+17YvvnzuOAAv/83/g+dy4/g2v34uv06i
r82PZ/Dvf/+PM7hhv/N9Hr/vOr7wXONYefrjCK6/Mzj0Or7veR4Hf9PVmd3/PIKb70BKDA50nm+Y
tntctv9zBDeMd45P89FnST/udnDw/BdHcPf7qvn3cHGPlQGmQsfWOQ7b/xwuSYOxY1SXGzpNYrjI
5VxSj9bnNKN63NhfhOlJuW77UHf3WjUN7K3autPPIT1CbWcaMIvrY1k5vWEDMJA34bCT/xJ7tJ9u
wG20a13Gc7oLZVUwW451+JRVHucT5ajixVZd/Nwq6V3h4WR4sCxZhVCirc3zXm/KiK61UUWXOPfO
5yRIljuBkGCbFeHgXkx6gVgrNHJd4VyYNy6RObAgJNmA1FbNFYEGJInadBofmqKBgM0aiKuVgOCb
N3Mbp/najop4/oawipmIchfN1zSV1d6TjiuRaOPLR5VfauMcAOZb+o6sJuDL2rYH/WtRZ35dbHuf
rB0PO6TSczEuosds7cl06sxNJ0MVfvI6+lo04ifTRF0DvrYOh146ySqHniJye2hM/HU0O/zS92X/
VKfTCJ4+hUUNB1Ho22PxANWU4w23RACNLPH1ZKFq6Mf4hi6ZXQRmr1WXYJdYNCgBMEOxMaG90+l6
D65SttT9ZSVuq2YCr4siGlaOHiY0kbIPk6GxYMA+yesOLpyT0+TkL+WAQ+O6U0V857egiLhK+FDa
jRgCWHj5KYeDIZAw8/skMMokD1d61TRnYc3ha51CqKt1POnUIo0ytDChitsqSDhpGHj19x+NcTy2
9L350GIntEmnTu2SUtCUjoVzm1RW9cKRhOZXU4+JAQdUfJg6I97PjK8iyJU7P85Zbn8pgPWMdRGP
TrlJPF3LtqYVGT3EbphusIARd7nZg02wR0dqth9FxL1yxrBLA9O0o/I+GzqzAtATbv8pgjNKkReU
o3dJH88DJ+htZzLD3Rw5rfl5lEXOQUs3/Ha+ZrObokzquipaNwlL8zW4iZEdx0VabvXWKu/nyZYX
FGX9wE6dy6FUV7PffetLFPl+hZ5wCgn8jgkRw1YQRyqNowQpmH2g17SLlddfZu2or/DdKZ6l3dxP
TdNsPNjboGfbFK2U673QiqsDE6UWqZYEwhkIk/bpOHvbxlZkqFRwl3E27CWNGvRE2mOX6Y+pFZq7
0ura7XzEkTJi2Xb4kV2qyg9Imk+3Hb95P2VEvLTuY6ibUJnJvvUgbYQAQ0snhPP0MNUGndIXGnUf
5sl5rp3sIimdzayciN2c5X2lo/9FyyAqvPBGm2ZxVzS6y5EKLC4pU8Z+mG/CSojAnHy5nsBNAmCw
L5GO0MWBqF3FYowCh1JLaqMK9UDw5xqvhDjU2nWJKgV6akye0Y31FyoECsmjSx/u86gOEk9FGT11
gCi+DwNLw2iUbPEoInzyyRkNaos++6BBAbky+ljF+XshvDNQKXMvDUwwsr45n90Mz+hKO4Cr72WY
PcURrUz6uAXwqT6uW6GHD6mRO7dtVT3Y1fgRDuUwzkA4bXehyyjb22V/xSE5f2BWx1mq70rybGgm
lyPCPpHYTBYo+qbzsXJu5QhBmA1DuUEP6ayaqCZJPOsHAFtEdzQsINGSwm5BIGfUg84wr+mWiHVT
ZckWGYEO0NdXe5l1n8ykGbakb37xjkhfjZz1uvCbG4jfEVdF9p9G6Pj4wA/cEVccod3Wu9YLhw1b
b982rfGUjWCIpamvyG1K33doN6QUHYSkfdayZZcq/Bg71nPh18B30tfZxqinToVo91QTbqNZxymM
fO6rIknXddqFG3bich+R87XCvDCguN2c21VrcRfMKzPxm4uoFvK8dzmLuzEyXIQ1F4AOd27f3lSa
ZAqpQC57d36xTe8W0KiGMSJAd3THD0Rp5ncNAea0jFUdjHpWB0knxN4Iu70wBnXtNRltfjehBKPr
QQKc3ClrgwKkhBrU5MdkNHckpT3nY2/dD6N1QOwVlF2PpIrN20bWhr/PY5SmcTdUezrgD63qv+RO
eZWmyUVRTVh0T/1jXpofW0+DpZ9D7Vp1k0vfPsvWSN3eo8tTq0Soh05XaosVy7k+UiA9TvRjtnP7
8BiROq1nlLrkXEwOBE2Iwaa1g6Yt907cbrtyGNYWqU4lLnMZNu/rrtZuhn74Uur5+RTV16ZRn7Wz
rp0NhfWe+S2/dmd+c+cBBspEOCvbrr5MhXqw9eIbvMO5Y8UbrNGjQJXl5ZBM/q4xJnx5C+09xFe0
cv2Gsa60s7y2zquh7Z7jYdyQdKbWOczm2hC2XFv4da7juX6BKb7JM69cR1X3At2CeXacFBdWQwvb
G+kRdjAaqR7dzmhDArd1gnzwv2hqPnRdZr0vIemd0b2aDaq4zcoLKdXsWdqBK1ehgEZ9KXS7q7/p
KLzuO0wr7FVNL5xWuCSwXq78Ef9qrCxktipdXStflKE6iyXFhaIEHpyNRyvOJwSA7vFchF6Bd2rb
ll2tXlyzmdsESZEwmmIzA6PPKzNyzb6i0OsdCVtjpJjn3kNgp+MlsWnyDBVlrtnrogOHd94LLycE
GE07K075TRi9W+bQ65oU86bP/JjjRtjKwVgncTTKgCgZq2XnJEBaLhIDRPiTpQPEuhtMCZVn7JSe
+pnYmRBittyFZikU2RZdp7RdHLXFHuxrEA88PFECOUaafq7Dud0oaKT3LUKtZwpUBOUcj9gCCTcc
rLprXBuxy97VYkegnRhMkKea5Kcn1IHoiMwoPUKchcU79D4TjEOIfM0ERDizZBm1NaMbb9ONM0sS
wAJNt6oo/xBOlIgDrywfdDqgmXZA8o68+6xHmPKRA+E4dAESN3AWFj5bFHOHjB2OrFaXYHBevjbD
pI6tW2E4YZAkNmwoOiAUe7sqS+0o5jmMLXFjEgU86XFGRhZjaDZUF+mq1KJdGRnQSJDlFbpqY23O
cDe43VYuoqASiOmojDftdYs0mnkhnVlorgF0mvamDcH+2RGyu34/5cAia4R/+U51kcwIE/La5CMC
008dC0HygD9q6d4pA6feM7psVfmcWLyoG7ZQN42GWCgYZhG6zTbE1O4qbtGgBbnfDETwjgmuEnm6
knEVF8MOG8p6ZirIos5ZFWh8+q8DKVnJzZh6qvvQlbnKz8JBV2EQ12zL1go4jSp7kqSBVmZqvvci
TnrboSWK6DB7aDU9aLnGc7fd6A8riJgw3kHhymIl3UGqpyIX7S0QcuSCvTtGs0GPnIlVMvi1dR0P
KiZLNpuScVeoTIec92XXnpuZ5uxDP6vdXRzqUmd4W0YQs2XO8RbyWUCxjcyL1RDCnY4xOxqE1Ume
B5Xpa2CkGmmjUbuqi7arCbywSyOeDs0UQSaHep5mZ0aF6PAxHjuQnGJEzRhU+Ux5TblxiQ1NMngp
JOhcE3udgOBMc9etG81pPoB9JiuhYrlqvTQ7zzvRYmQ9deRmVvOTCM3qY59JeDsWLHDRBOmlLXZj
KkNQbMS5QaXyPjBjhbuzRC7H6UC7VL5bnjkO4W3p0I97aPHxTGvd+rbMmO3ABnp71bZj0HG7z50j
2DYrT+xdyL1z3WPa4ldqMMqtF7iNg+l9Gbbp3qlD1rE5Si+8rM/Xbpi1WzNxyntijLp1q3v4J+FR
dqUNVfa5k25/LmNNPkrl6pdaHzXfiqlml+iyx/+ahbrzralmla4oAmnPXt/n2Uowyq+Vk8kNycno
eJN0Duq04NSAfLZn35OIbezmcpuarf482QmYbc40skfawAGk7q59PF2O68pzReNlRe87XFNl9W5q
w0mfObPGwJKIbOsylXulShjslrXyDJgQmWA8PWtAUmdNmk97u/Flgv55Rpfao5FN4HPea1HqnEWU
pbe4VnjrXhQfWHaytTWp6oM1DdHGT7VxnVdh/AicqQIv6y581DwAnro88ugcT9zeMbZ+z3yzQvwy
PPlt2AQNgp4g5gi1Jh3G2qu6+9p6Na1V0hrfj2N9kxdDfhlBb3MmM7F+8FjL0zmTayN38crIcl8E
YqytB5X0D+FoxWcSE8CNlzuwuW4RlBGAbFTpxrkRIRiWmGq/5M3xIOvm5VVegDIbvSGDVLbZXR01
nB1H2DO886snfglb1An9967Mh4mTpHTOaMfO19RfK/QZjcsPH9QOoYsK+CVd+kfX7P9GTab6Wtx1
zdevHUWZ/x8qMUe309crMZfJ8/T1p0rM8e//UYkR9jvDwunTNyyqKi7/+Wclxn/HH2KV7uvwAB44
BP/mP4UY06RK44A86J6AojhWk/+sw/jvLFqAHqVk+4//+2/qMD9jdBRuBQSGA8ame0foYukh3E5m
TvYCcKYa8nrld2wyN16hJTeuETV3TCvq5of78iYD4aK2oatgU/vhJ1CRWdq52S0HaGcgmzVSpOg1
gKhBy8wyFGzif/9JqFp/qshSYrJ0EpfxhTH5cRS6Fj103fIy6XXsRKm0iMjYYKMTxvod2ivNnNgF
1EOBS6tLE9zYRL7S5YxcKcfXNjO2eePQXEefHndpQvXEkBEuKR1+La4xtl/M1sKdJGfe2TtFqbuX
mWNW16BRgqo+OoegxaWFTCcPyDvzlNkFWo/K/9Knh1qfoXMYM+SrVU87QMuN48aRPdgWtys32jnu
7PBEhK7Kel8krR2hCjPaLMjTNOw4+HhTv25zL7euQ5ck6pvScRKxYcs/pVeyitRLTyzzRZPMlfs5
R0FoXbEeuDfYaYZX1JwSvCuyIVkXNrsn9kdtxXQQuv5sOetURm2HONnHxPuQST28Kpn9SaBNXPhc
NJUd9zJwwsamATYaU+ld2jkqrTUyZpI8jFhzYjKulVNzY3i9X6JoMLKPBYG/lPeAzWV9oaaebZHC
cFqUKBFRPlx4MUT7tLJV6bU66gcDWekqEk5rT4EuQ2s22SF7haV2WZlTK1t1iZcmCDr6qhw/YPsx
1ld2pBXFvTeWR6OLoqRa5jN/6oP+6I4KYn1dCRTA2dpNQtP3N94IaNttaf2VWrNyFL0YOhehdhQF
tWU9+iZad9Te1rnMNfZ2nBhqJ2/fJ1C6LlV7G/OZaK2PIQ4uSFCsqerWZWy7843b1UaRch6Uppsf
5t7t9duwLer8KSKkdcY/uSLkLiCJamw/ZwUrn8/IAwV+zw9gi4/tftvjWoCpRNvUa7uKywytmh7T
c11hHzjVtxwT2vwmT+iWAfdp7bY1kiEPFJLLo+E9L1E9tBTeqkaUWsBzdCjYwbgjh0maGLOlJDPT
YO4cme+HtJm8tTLcEK7FzZuXWVbtvOmqXg47HBHNCMFLXjas9I0gkHs1DV0fHTRUy9F64LAKGcC9
LgNRyCJe1S4HlqAvfbemsTd25cpC3uTvQt9O9qgq5pxyU8RJr8g983C0DeFpmpIbViCRM7+Mhj1W
52Ob2+W14WSeeZkNqqbUMw2xOXCaRim41jG2wX7C7Np2H9YIGq+NTJlyJRgV4trRUoohNMog+DeW
Z4ciwIoo1dmAwLOsWJ2d6qteQnsd6yVTdNHi7H8srxjNc4uqKVuldqJoXmH5eV5pbG7JwbGFHs3n
IHL40G/aJm1Ze6GsZ7xAaWxqTr4tbWU7ZH4RaLKjZPDdRCSujF3b6lOx6vqqUCszxnhD4DlkrSZA
7jwIExtlYSxiu6eNrBUEpdtUlLb50OvrEal3sfcMKunbqCtUzmYLQ5mNyW7Xv0n9ym/3VZ+P92Qp
iOgqZCB7O7sWvXEXKYvXd6NlmSUfyzJUzt7sYNY50FiFXUvOSZqWaWuokaG7ItudzC9dzVqyn4C3
tKC3EOyudEKGOaWxQ6wuCyn1+EwTXlbvGlz5vhTmkR6JcU4RK4dg6WTNzi3iZHgsfahSn+8SIxvi
re2Q7QuZUtQXGCB47FZQmg2bIe/tIcAlAd8tZJe9uuOtHN1giu34KG0XalQro8siYj4t5TNZf4TE
qPJ012B9LeePky8s45aUkdkLCg0pc/mJw84kxEdDK/BNwrddMprbKMBOsUCGZxm6oGBYdrPXj1+i
uija2lsPVki5+hmuJ8QWjVr0oFnjF6QNbV4/fF+S/nd/9N9HB//Xt0eBTJ4BOZMfd0jHf/HHBsky
30FjGgZ+ydBdICM0FP9oVVnGO7g+9iach/+gRf/aIBniHU0tE+7Dgm802V/9vUPS3/mGTXsZxy+w
CfZd/2aH9HM306U/AGVFNR6zdh9oUyz4cL/U8CbryMmpKZmwpoGASDf332ATfvkpHoIIXFvZCy65
6lomyNwnPsVLrekyQir+mBm8sj/c9V9svgyx/Bx2egYHKIv7w7YGYuZnBoLhmJhiREiWQgmBR0Pq
s95UIVIUhGXtbkpdi8Oc17AjpIF8rKtJUDfcHW4q38FMtRv64h4qO3E2uW4b5dUQRsI8r1Pdwuwl
apS7LVLXHDfkbydDgN0AeRdN0as2QN/aU9YxsMnAiKffGe7MqSyIyNTrq1WoSpevwnJQ0GYKAZfi
TK8vIr8yw7WpAXqvKjxb3qOrZU6EbnW7wE0Kx9g4oTJfLH9uvb2lOmPnUquhsO0VzbTS+lQewtJq
zFXpjOoCxbF9i0rTSw56qfRHZosQ8wtHpg84czK1Rqoory0xdhldq7ovtprkWLWru5AiBAZDM+JM
hZRy1UAjjas0HDA/k7NeuljOeXq1aZrYwAACHyjL2aswDh9ZBDmF2iK0vV1FmCtWxpkfyl2fOw0a
4zAphguk91g7dlAOxbooJs66gt3J5Wizs/hsUX7NA6ftyuKxoMl40cjZqvdN6U43YUKY3cpoRtbG
zJ/Y7LoC3wyq+UX9WVah/7lFwP6AerD6NmAynfN/0OlHg8g+JXpvvwzJYH6z2EcXHzU3nOt1hdOC
scEPQ3h7P9ZY922p9cnemOmhbTpvrOS+Elojb32nw0kHA6BBrqLaAyTQpSIFNzdUlQaW4fTiU9eQ
FhxQSsQHoxOdFW0slmqUeH5djRvcizlw4y5MxdDWlVRnjRMOydYCbaY2FkkKr6s0MsYPXu91NGjs
tKj2deXIgz1Hwx/e2/87Pf+3xTh/fXrGu6H4+uPcfPzr/8EITOudS+YezSgdexDr6Ev+x9zsggrA
UZk2x1qAdoCCv+Zmm/9FpKOhk2R5hOaOPvh/nl5t5noOr76FdMw1of1Pn5v/E5wLzrWYxboZaTaM
Q3SjF+O4NZlw9iWRIW/Mlj/PlX9f/fjnP6TMo6kOG3Z00U3oT1QFSYfdNhJPjB9u8S/m4teuvuCV
0sEmpG4wvAO2W1hM9VIdla3V/rSrs8j++N0jV6SOfUwGqUKsYjotuar75i088LWvvqAC8YZFhKor
G+86/8G0vQdcCE7KxeGRLpZZ+oZOUlvCOuRxvENKf4GjRHDKPRHLZNu5wSTXlqZ10HT93g7Z6KZM
6W9c/Nfewq5YBtuOJV5ULltGXCvK9Alrmv68wVv1k6+zFJbUQDYZzPo2L1qxTwiGCdzSkadEFfHZ
iwJHg2uoUUPxHKCk0CNIez8P4uW0u3YsrvwwCnLE022oeCC2Gg+R7xNRouPoe9rFFwNYR11QOfZo
Hjr9eFKeo0ORpW+pyH79mrLZ+fmbu5rAksTIxMGenJcKGxAKL0x/f82P/8eDF3jq50t3RoMQJSzE
YY54krM9XlWjECfNDOg+fr54CbU4YQAvDp2srG1paPpe4KezPu2rLwavTj5vZJFQevBH2tRj9D5m
pT7t0ouxW01lkxWVR0GCAIhAhej3BK4E/2qL/Od0LJaRsbaZOXpnatnNBPtD9wHr3Zt+sqkgnPTt
l7AkvmHD4A5NfCOnDsuHhBY6XlcPv7/48ThS/Y27/f3tF0NUw9DadpssusH56l6ktR9ATNtkxkox
rTinDtsRuf9Xx+9x3wS6wTCwczYTm867DhuZwNYqeiy//zKvDIwlTs5Jy8qU1tUHqpm7Jra8vSiq
t2RZr118MaR7zOAS/KLqA3GXd/gZlWtnDk9bNIW3GNIUN+ZSdhXGJjVMmF1Xzyo2/hW2+vcTWoxp
FJNdXVZedUiEqz/g/oq7ZRq+8fxfuyuLMd3PiWFruaoORQKBu7LmEC8/x8QB8LRHuhjV+OCxc8/z
ikJan1Cp7MEYqZPdn3b1xcAm0tWpenCiQwEVusIiY7yylTl9+P3Vj2/GL4bGMjLWxOh09vzWPYxD
NdL5osU69oV9jnwmDn7/Ea/c/mVurBnWOGNQFDugWtqEVhyvfPPER7vsLpgjLf2qtpxD7/jxzvTT
igpioZ02XS+TY7G7F7VpKFxNXXFF4NNlHaWn5N0eKxs/rzOFg1h8xrjtIGTt6BRv++mpCQHeTrvn
x2fxw8bBG7MMxsNwD6aBP692rzp38/srv/bCLEZqaCVFrWeTe0gsbK1DHMEfxZDFaz/pjYfff4T4
uXf012zgLgaso+GJYDatd8hdb+ZEbbTkUnZ3Ved2a9NLEidQWlQ8JuW4Hub62ywjc1cre36YzBaX
mYl6L/4xuD/JoXDOMWWl7hHWOVQkCZpR2z4jTBlWYVXe9mVy5qHfWuPx0Z01NW5q5yoRj7//Ia+8
+Uu5iZXiEpJ0unEAVxu3tswcDGUa+caTeOXqS+0t9klRU2thcejETIZAKrqg0IvwlCwsXtDFtAN8
MVS1mMUh6eXLMI7wEeL9SbdlKcEeRixvI632D642Ppl0N+e5+HLapTkp//jeZ0WBpdpc+odeF/De
enWgp3bamZSIiJ8vnmOAFNPJw3XWdi+ci9HI31j9jt/uF5Ows9jmh70nvI6LHlw306/tKms30dEn
kOdLS3Es689ejKzL04y30iZfGcXLWFzc63tcg2moUQ2eLkn6S899zFnXUaf+nTzwr0G87Gp7ljHY
tS79Q8mwWlV+duUO2WlnrmUqrlG0dhrD+ByoF5NZUdb1B8iKk0J26JYvph+UXmzRyUk5eGl9Tk7D
p0rEbzzp1+77YqtgTk1uga16h4bcmWuEtjgcx5q4CD2Q398PgV/7dxyb/T+/pilMllfMpnfAIdn9
mE42nqMOIRFxkrT3XWGX710cVvY5nkjehv73vEuTUNuMZWHsaTsaN/nU1UFeEjWhKlm8/P5rvTJb
LcNTbd3UcpganOfNmO6yle4Mp3o67dqLUZ8mjkMvXLLD8NO9R6YxdDLetqddfDHqabB5Zgi1eujT
RpBQpcttPPhvbL9euyvH9+SHdZpqbjyNJCdw3GzJpWt0/2nwovC0iXaZbmoORkXATiIOpL7ayC2i
AUWE/pYe/rXvvtgJFDEucANM+SFKs+4sj5sHVDH9acuPvRiDMuqxxLe5uBkOt9jdRZiM2ie+LotB
iFBajpmkNkEr9kL6VVDIev/7l2VhXfDXrLd0pwC4tfwyqp2DREV+0WCG/mz1bnznhDjiyl7i/kyv
q7u1sjBaeWXi3uFf9uJHRX5PklK3NhzlPcX1VDunvb7LNGov7ZUyczs7YFBSxasBGOl9MljOac9p
mUetR3QPcljJQ207Oxbd59nByPL3N/OVF2wZR23QAqMd6GQH4FG5HdsmXll6dlKSNvYay0UX/lHD
uj07JJrrXGG3uyojqz1tgTrW8n8c1waokIPyPjvkhXWHPBB4Ow9OuyvHu/XDlKE5le2GHZdmI3yJ
7SF+DeenXXkxoFOrdqKZBMiDr2fPczIDtKQnviaL4ZzPGEF0hMMcNE1/BgOgHdlN0Yl3ZDGeaZRK
vZlEdlAWRoSjFO1u9GrrxLdwsZy2GbAxUtvwEKrquyq8XmeT8ZaV3ivv+HeDix+e5hFwnYwkmQ9G
5fp7lSHsj6T3VifiuEb9YmO5DLTVkR+IOtS9Q2jpX+ci7zZjVha3tWuVe7MnPK1N5vnspLfHXKyT
Y2UMlnJd7zAR1HZRiijfKDNrT7z6YrT6XglFQ/jOATiLjnLY3evyrWjC157BYrD2Ec4TRUuBopeV
i77Dire9cofTpoIjWPHjeI0HpCPzGKYHDQp8l4thS2aU/sZtee0BL4bs3I6GI6s+PKD9lWKdTFl/
ZfdjhrtkN+o5GcCJd9xoAc2f9pQXA1m357E3w4lf43AoXPXCQOYxVaJbn3b9xVgmuTCEMBDy0PVa
ElRWvUXkYmxOu/hiKGuGl46W2aeHKarqFXbq0xqvTPXW2n+8zC9G29I8B+P1VpqlRtGlTogfdwss
9Wcj3eWtHpJV3Xbn9eBPbLnNYlU2vvW1K8nCOu3BLCNxmzAU6TEz/JCDH0D/7U2/OcVvEGRlMbLT
utZrXXXpgdyXoI+trypsn056It8rQD9Mf0CdNREw7XywslrD/l+sUTecOHMf+e2fRt6sKcvIW3nA
OigkG4v4yPEtd5hX5ozvjM8PXxw9uiFGM8SWVj/qXTm9lbV94pFj6eyBOHSoWMvUwR0H7DDH6NpR
+VuOOq9988UIZsIn4LWUkt43vuC4H7n2x27CBfyEJ4rzwWJG0pAMSSTraE8N8SHJ0k8EC5x46cU3
V0WfTGZqZdcY3m2x3SVXtLE+n/a1/zHviBqtONeetek9TKuJa1d50tjknizmHUzFFUlISXqNOhBX
b1sGaAu77UnffFlNKxybAPIuOUYB4H8GUvZ5JP/mlFkFBGVxsvYmfWjyxpPXCTG0kKikGppJdcqm
kIsv5hUkNIQ7RlF6nWjTC352HUb0+CKcdlsWGwY0R0IzOoKeZSe2Q6c9d8lwUnObL76YWOw4rkdH
8TzRhlgA1uWHNrJPmWy59mK7gBJ8rDLyTa4jhbNhGDr2Gpw22Z12V5aj0xeG6cqSmMW20e7qbDgv
jWG+O+3ii/FZKWPCx3MkwWSa433pe9lZlY7hGw/0eHP/sbpyYxaDKPNJAa4zU17HupUgLJ+breHY
ESlmZXPa3VnWqBCvRPPg9um1WfefbJXd2oM8bX75h0majbE/QXLJdW1U96pJn6e+fGPf8csJHW+0
xTDKJG7V9dik1y0Sys0ABEbeYBadsmfi6otxNBZJyVaPN2ZUPclaln+eEYX0xjN97asvBhIFdT+b
clI/hUWesKvH/8PZtTXHjXLbP3RUha6gV6ntthNH7SR2LvOimiQzuoKEJJDQr/9Wp85DzLjdVbxm
pmiM9obNZl0Q67HT8Y+ZW5lESj0HI4rgIm7iIDtjHImC/6FTrMdWIqHvMWi5Rdh1Zxo/sADGlQQs
oiuLfl7cV2Ld7n5J2H1SCdZ2ARRo5un461LOBwLjOnBXVse/wDrxTA2nv2CMYGMd/hyhv5zprvnu
tjhWqlJFg0WOKfKoFc87OBe57sl0cBrcbmjFMVRF0mrpCpDxR6h5yy0r4b3kOLoVND78SLZZUYzu
R3DJCZ9NELmtiq3nCjRGEMwM2yNIbd/OxoMrddtcbJ3H1Q9Az6ZVW7SbvO/X9qmDkseVMElfD8XI
CpNpY/Oig6ktgoVDUlOOlD5XoagPkNmcTxwKT2XOIPoB52xRBz82pUqXi3MCeeOX5Tv0o+Du0W4c
pgxRn6kZpkZoLv7rFEV230VG4VxCjgIhmgT0OIAAfoTQhrqyaOdoeSV/7b4Ll2nPTbx1hQf/RT2B
gK5T18rGbrQkyybXSBGUTZ0On7pgiEDg0frKGXjhmA2t/T6pprOkHcQSOrmlECAx1WPq8fjfuT97
ELstvrXts2iGnd6g8RdMPcy+VA9XFfCy3Aa3MhhPg9F0ViQoxrj+h5esgMLONSHJS9/V2vU1tD6b
Zpq7wpi+oNsIzUjYkbrNO3gZ7hp+dHDqUbyAAdJ4g1fJW58Cqe82uJXFq4Y/a8NRI8AZGk+OQfUo
xe5Wf4RWnlKl+3WtkEprPEHtOJRh+zcAz+2VgLyw5nZXZYhMM0Wt7Iugo6DcJiqF4XlAK8d4sRsn
kPryZw7vtQKmIp/h1dPDLDPlbpFut04oTtlGNgLV/Oh3eRR40EKp5P+bIUBA8XUt/Qu5andP2p4p
qc6VX7C33X29L/ud13GwOLrAu3UKHLuHEi6Q+jH90hckqiWUfPKBQETn7bEvTd/K1ApSMxUswrrC
J8CuZnjTn25kt4mPTT3qK28a5yL4lZ3YbqXUpOylBpitCMk+3rAd6nZKwAWawEcxWyn9pirpX/mt
S5FqZXBsVjzwwcWwSCtCT6ZmHNiiyPFyElgpDCq86Hu44RUaGm0w4Ewgxfb2d7g0byuB9d5BGQhy
Q8USxupGg7d29KQTQg8svnNd8UejLJzW2DtbOhUQJAUcNajYAQJNV+AUF2buW+2JNJpWyUFMLsog
4Dmhizh4ofrmtCy/tdL/mLngpk9ZubcFPJZ+cmgCZ/6eXmMDXpq5dcxC82npeLKgsTKE/K6PyuVd
1Au3xspvZMgfM58SL44E3rjhdlkC0bykP8DAfXZblfMf9MfYxsBgAGixtgAXDIrCO5xEDak3t+3m
N4L7j9HbHtj+KabY7OPtkwxWSHEG6zUHiUtrbuUnhbLpBDmE7qxLWb2rk4k/Qip4dpy6lZ9Gm3qc
SYJjcB5+sWB7D97JlY3lHBSvbGK/aS9/rIoCv4W0YYswByJvyZY9JbfT7sMQGO9t850Y/ORKzf27
H/HKT9leSc0OI3Iv2frit/ly0lRl1kGI9g4icOo+nhbwmartnxCkd55HEArPOKFzptp6vuNSNQ8T
AEm3G1T9jiWMzXI/JvVjmKgI2l9EfYS2SQ3Nx9K/G4GRuB0WgGlKhXtRHs8T3I8D+J/eVGUZ3q7p
2N/AtLMkWQP3uzsKczNZLEOz30S7ea49wUEIg6zGrb8NIEBCTQLmbgqs0OCm6sfgqWugQ5CDQsb1
oeal9yEodxg/9zy8IeTMb21aHR45aB5Qmqp3CufAOu7vAbb2RWaAvyi/Rcrnn6NdLX0ODGnwhUE7
75GmXnBPGQodcOvGxw1O8le+8oXwtL0M6j0ZDO9w1KqAFgFsYsR0zdPswklrM5vXGPglWPb1hacb
+AkOTZm1AIfdxJ6u7p32Bds1Cng5yKg2iNGA7QYCruTrMC7bwW3w89/1RwJ48Cmk+FKou+GDk++g
pt2c7YavWJtcWvjzv/8xOpcl01CUaws+Nyx7BtHSiVAHzyH7vsD2syAMGopzB3FVPhhgOhGdbsUl
sfYzPLuyARAidHD0LHI2pf3NyuZrHhuXVsXaz6pJt2M4ji2I2PBPDVV8mkPqeNmxmYaxR2mLJitK
Pw98/lTAH8WHhJZLtDCba+gHPXpzfOgKbSC71uqHhrsRlUBvtSoOojtA6eIOkViZCkaYpHpOdRU9
vT3z15lKGN7q5ZKFxyH08XAzhhLZ+xB18T8d5AQgKjNu2W5K6PhyqOgsIxmOITbDW7GSsM6lb5L7
Vqxbg/8T/5dTgDH73SqGiSdJYFsF9eqhfYjK4Ac0V/SVDeP1Qw1i6C+zLvHLUEdN2RTcA5g/D5gJ
CqiDG3KQSww0ViChw+cYEdb+wUK+QsaoawtWlw9DXD+yjTih1PDJrN0jheRSMC1lW0DMs0OxBf+I
FvIIN29HxOtZCJ+0l6sk0OchuIC1hajmLWNsjiAHvDm9NUHd4+Xg9bgpiEPSphASor8rvFQyPOA4
1UOQsn85eFND7Lun2J2GdIB2l6A4Rbf12l3rYqZYlxYa7nvaTxIt8sjMn5t2i49G+vAgIws0siY0
8x5MUpUwI+LNaeZ9/wj5BZii6L6E4HHcq9MGvYYrsfzqVzqLerz8W2EUCv0ukKcB96uPY6rynQ4u
7Q8Mbf2d4w5RH8goQiqDGgL5VqjIAULaeG7D29czCn01vMBUoHlsIzTsl/Sz2gZHVqd9PfOntqsh
Cr2dxi7+skCeKBc+LJAcMoMG9vUMuuY7YOvVdoLmyHwTmDXNBDj8B7fRrd2pHoGI2H3fP/W0jX5t
tIP2f6/ZF7fRrf0o9WITyZnsp76e/vEDeUrNNbDOeYj/FPBYFms7CiLhazLq5VSbuYHZy6qyEeqf
zxNd5ye32Vt7UtonikVULieadO1HT1ZJXnMefXUb3dqUpm0I0Dun86lGbXM38ZF9AJT6mqHw+fu9
tjxWptYV5HMpnMRhSCOiv+GD1kOTuR2PpirVUaqqk1fC83xiv/ZDVt4maxOXyzRMJxhmJFk3TvRv
qIeOXzZmqk9LBPXtbFBR5dKDpYF9bUvTEBcqAz33QMa3TerlXuOIrrWvJSHc2veabPJElGmykMHI
TMYwfHP62vbNpO1WuN5znxXdIB8G/zM8/1yuU1gSK4MTyBavlYxYsbcKfeN1O+7R6oQAweBWAjeC
pXqvBaYN54kcgk0cjgqlU6sPo1s5HImyj8cQ/ileXMNaAk1X4ajDYd9IRJhu3koCr2jpcBfs3uOK
LoLbp7QSt1FlBcE5zDqBlvfg+1laOb0BYEGsrPVYQFc17Rhaic9kQDUP4TqXCgtjW4lKWnC1YWvo
FTUsCuCyCMML1HDXtoHzJ/vvNgA5NPz7H3fLPoDs89TFHvp8Kcel2/MzqOy59PmgtWZdRmIF+BCd
lVf46JLBXkMey6hNnD4nbFBfzlzrtKkGE3nF4K3PHmnyqqtc2raYt5WaQdWW6Jbhc0o23MCZ6L7l
4rtLEPq2tlqiZjhhM8x6Ft2tv3yZSe+4HlZSah/KnRq2lwUh/EEDfTTOtdMm6NtFvmbxZPYSmRMs
0Uc9JQdG4UXptiBWVvpEdQoypPClqOSHTW1nAd5/3Ya2shKSc4sZ0sUDY5VVOY/V93i+Vt9fyhsr
K+NUGq4Fxh6imEHHe3uMAvXsNG9bzKTfDF4kZoQfdGQ+QQAOTRkI2bmtt61kAidHCJ+TDQEoKYyE
yB0wq24RaNsRQ/B36oI2TYEKMgF6lLhrqEjvt26rYiUl3BIkGrgrAmXY7hKoj4LI5Thx67ScuymE
Si6BDSIVNxPkGSBl4XKFpb4tSoITLJjjFLOutShQP3jb6HSng7nAy/1v7dZKTaX2CtPCcuR8CsNT
3an/hWlbWcn1jG17pmkRSfPsT9EOVRJYdrl9SSsvZRWt6QCR59MeKLj+qPDZhyL04e3Bz9/slQPN
dhtPF/imVf4+nbp9+NK0cX9r6P4JUnOe03kMG7yX6z5Py5zCqQE/MDZn6xzAfuoE9dXb07+wr9hi
JPHoozKJEgjN1HWVtcLPBJgNjoNbR2bcrP6uGzqeWqbCXECDNzP96nZo2mIkHTurvoQ7Zh6r/qZO
J3YPDdNrrMJzlr/yWW09kp4E4bpzKAf57QbsKzxo4GY0qju44sVZD2Odaz3FC/FDrWN0hMnrGOH6
c6IhRJqzFvQlqKaH6RN8FJFjb3/lSz9i5W6p+x3IdTOeZliFPEY7pe9Z0/4QzR4f3/6Fc4n12nrZ
CTzCqwZvn9CXiKI5gxdOAmOUKgIEb9z9T3LqvYOEFuntJs6+XW//5qXYtfK6YUZTb/LOZ2L4VEKz
FO5x00+3sa3ztoFZ6MpKKU4B7ArulExgCIfOs9NdDATnlzlNIWaNfh3MsWBJl8IZar+XrXHjlvo2
R2FEcwlX7eosX1fXH8aoJJ92v92vvIheWHSbpBCgh+hBPlej2dE+RXr9vqrYCR1E4TXxclkqCKrx
MGgBo6Tdo2yrR52MzC1YbI7CKpaWCD7Np5jIIBu78RbWCn85BYvNUVigixtJuMKfSKV+liR49Pve
cWgrcxW8XiRkcefTrIbqIYKp5QGyJ+pKm+TCvmArewyzTuPaY/okmBZVBv8GGEgSkFqYXsCWdFsd
K02H0e/hQgr21si8EcDG6L0/q09uY1tp6vteAFNRaU7Ep++8kn5XifrlNLRNfvBwosTrwlmxzV4C
PyD/Ae6X5OA2uH1TlbJOfN3UoJbDsi0S3SfoWrqFjM1/WKDZpPVarpBcUI/dXv5Fl2B0+5Y2+2GT
CrDqzUuLSQL64Afzx5g59mJ829N+aXbVqJGnRd0gUMwiJnil9qHj1M8b2h+dBxQLsK4HqOK0J+yB
MPNQttOT29e0klRAuHoToTec6IC9JTJhFqLTmbsNHryct9Sll0iZTidYbXyvIrgBwHJQul1yYis3
wyhGiQYkHWRF5GODXmlbX0vNCxWUrfyBx1jV+S1OULIm/4zCr3JVJt/VMid3A3Xsl/r/YT+ksLco
jYdfoXj5aJfklqpodTumbTEP4ScrhBjL9pQIvdylfpNrzsWViukcd69UTLaaR9vrGWIhI3insLQ/
Nh6LM17Hbhx+VPAvo4bPIfxndN2egppC8hcE7/x3n9ApJm05Dz4MrBbD0oCVnj55FWTUGXHTTYCQ
98uZw8MG3iIBaU7b3hz3uPy5e3J12wNsygk0Kftp19DZD0T9sYnbf2MzONGrqG+TToLOx6MY1Xhc
LRX9AB978T2qQ+/KSX0pWqxETXnDPRJhVeDB/Ynw9dcitHZcFesQpXPTeWEzNKdBjh5OOrJkc99E
bnFuM0vmcIR0ZkjqU8/IVxZHX1Q/OyEYIRVrHaMqWSgQCLI6dQaaarC4uotkWbltvDavhMx+RPV8
loH2GnB6NnhwJkP6xSmDbFoJBGuCFpY31Yk025CzmOus3RInXgbW5Vzv/XHW9ftSz5rpsoDvXpNP
MDK52Trj2E+xFTwo9wbj8Rl9tzb9K2DqnfT5o9uyWCcpXCn3fmgH9IGa5CjD6Yn2vmMdGloHqdaJ
0SMQbYXXxgTmzUt1GCbROkaLlaDwJeUdrMco2mPpV/Tg4BqSPLstipWfo5prWQYVLTq+wq6xMl4G
Yw63FbfpJMAMpNGweWUxCG++S1P/6Jne7RnWt7kkYySgWDJ3CRQKNvbX1prk3y1Bl9lt47LZJAMs
Kce1hiu2GSXM3lXk36gu/ddp1W0ySVnPrbcuW1jgTfaZmvH9Pmq3Ct0mkQQ7lG6TNQmKakrHbMiD
NnEs0G0dDjWTFn5/3Vp4fSRuNDQhElXzW7clsbJz37uSDKxai2hl773ofBCFbt28wEpOmbYigof9
WsSGpKdpD4m8hTMw3Ivdpm6lp5GMDdCDWYpm7zq8zTRr3i+z22ZuY5IgHUr6XYZLEXqzyMJw/yc1
xC0MbUCShLsiBLeCpfCA5N7qimS0Y45bog1IkoB8azh9LjBjBRZceZ9Uea38v1Cw2HCkGDCYcUMv
GRjGsAZTBABxQJSenL6mn7w832p4a26A9y5FJcRtwtNv8ARyfHy0ySLNrJcNIrlzkbQRz4Okv/3t
8ec2cau4Tf1Q7V1FZ1CLoudOdY9Uc7dNxaaKdOs0jRxuy0XcRmmV+Uz592aJY7cC1LcStG1UApkc
dh6+/sUJmq3JClNut2WxsnOH5NGqm3guJOyo8xge5bnc589ug1vHp890156NjosN9hY5U3WcBxMc
lJ1Gt5FGUTzvyP92KEp4jsNE9AADWLfK2UYataxepthvBmAlgsOo/g5wu3WbNH2ZPyrlPIYH7VDM
yVbd8mobDxUNHQe3khP2S5Fc2k0UW1ryB96tQZsrUIyuiUFc2FlsrJFKVa1gMi+KIDGlPLRBNJsj
NM53N+AOseEHsq90Ssi+FGLv38W7Cg91urqtDrExxoZ4y9oH/liQvYxz8FThDJ7+evuzvt7OJTbE
2FtbM+HqjLFh9fmuXEIoWaAEG7JwHRwPUhuLtcML14DSLApQl95rNReCERfeCYWR4suoxFvOrOMk
FgVUbeYm8wFfpZkfe4PbRmDzQ4KtCnsvlrzQIx5r83DaxL8+DME+vb36l+LS2sT8XZWQxVyHIu71
8MUbyyTTHg/cCiQblhVyOae1X/Ei5fNTF8tfKpJfXSZObEzWLns6mrFVhTR/iZn8jCLqdCYRG5C1
z3Hp9R1GXlY/j/c9E+aaDsfrq01sOBbeERXYro0qNJlkJiKSt9XkdrEgNiCrPVvvBqJcihKexz/R
MNqfcUt6cltu63LOKkjbA0EpioZBk78Kzedkj51AGsQmXyQLqxpWRqIYjUxv+Nxvd3i0uKaueWnN
rZN0DHcYXEfrVPhTMjZZqddhPzUDDLG/OS2NjUQqOeSYYW89Fazy4jEbsUw3xovCX27DW+0iEwJG
vVbrWOxJdeo1SI8blKGcahhio5EGVRtG4aRdtI38EGzeqSlbJ1wjsT2SGBShVLtz1F66fUr1dIzj
yWlbIcwKxrgfdrwudtjGW1hY4+L4xBPvh9tyn8Pojy5U3S5aiqCRhYbbdtbu4f02S7fnHGLDkXZV
7bUXVhK6LOH2kZXBDiLtWF0pvc6F0H+b88TGI9F4X2BB4Y3FIghcxNNBs7+Gpt7qjC9Q3Ygn1ect
T3rHkoNZZ8c+b7JsJJeFt/lRXvZ4rLphAMZOh7c/xQULGWLDlKZWMxKV81SMUA2hf+8+TOg/sKUU
3/B2zdQzT6AQ2EEsuqLiCNM3uJzAboOMX1ZCg+ldREHLzxvfm8d36HK3IkNzTplsGbsW1YUf7vmS
ttDzZZ32nkrZVaDtTuRpm6d0vV9LQ/n7xltCddSiNlnVVBvMi72QDk5lOLFRUqAID2bcgrGo6XgE
pvvbtF273V9wUyQ2RoqBDhvCbFyCFqb25N2WDoR9j70G1x82LNPZPMvMz8NguvV+VEL2t1M5wzpt
HebQqX0B/eWXqTRX3RbOwGUXXTndomn5A9rJbme0/aRbDTXTMywbi72bDywdbv16vXJnvFCP2m5U
LRNrObFdFrSZVAqbXrWRw7I3rcR1xmNuOCBiI8HIMPjj3IWyYHt0SH1BD10CT7u3M+e8Wb2yE9hA
MOkFXLEukIUho/rk91Te1Kqa3b6rjf4KEh8WfN0iCygGyCfBeXjbwB7arbCztWcTuu49PMDmIjQl
1Eox68Rr3d5esAu8DMmVgYS3KMSNjNMtC0v2rqeeW0zaVk67hqZdsEDgwPQl6DWp7jNIp7sZ9xGb
xkuSWNVSbBIdnnjOgiq+p95wZckvhLyN7FLlwnWpS1mUex/nBG2pe9pQWLHxrbwSkb+7c6+EpA3w
Cvo+IjBLw2HBU/53J2aYaJfiDls8lK73avsOn9HyveeVw2HbiMnmjqs7lZL51peq/shDXR+WfsTL
59bS+b4uA/auhow8LLvxn64sxIW8sQU+BSzS/XlE3lR19+/U9zpvym07OiWlDUJL6MI7AvZ9ocPm
4x7K+hBrwMvdBrf6FxyKFu0KHUUImvX/1JW5H6WbvQ0C7WXOhKHme236qYji9EYl3Xu4D/xym/X5
O/xRbFEPJsLxPMgiGJh8QOCld2rmy5WYu/A1bYOpZPcH9Baxk8/t+oHQxzL2nC79xIagdVsylINK
ZZFK/4mqOjl5tDVON36SWGUVyJ4bcLwVOmjhhvuKYSKHpcST24pbt6FS1ZAN79BES8XQ5axmEGVk
SKK3R6evnzs2/KyON7jUV9VUEIVGLhQH9YfWEPFujuP+HY/C4QsqK3WFNXBh17KRV1UFc6EhnnAx
6r0yHxTvMuMNwPECKux2PbLVZyVlPp22cSwi33uHe+lxmna365GtPRvWXIwpQXHUUB1/6dBz+Lgl
4+K219jas1E81HXX4zPDoNbLIRUDFNDg1sskNv6qn7pmWz1kbaO94bZf4fNLK/bj7RC6kLQ2Agtt
0qipSz7guk5/RdXaZtvIG7fKxQZerUNVGtLh/pVM3naAA0aTQVjO8T5kI6/A6vFk0KmhIF7zfgez
HbRPXNed1sVGXu2E92qd8SAw7PW3EcX03Gu33cyGXZWoidIOmgpFIr3l3TykOZ7XJ7c4t1FX1Vhu
K/h7Q8HC6ABv66+d6L+4Lck5hP44PfZ6wKsRw9AJ4GKHpq9+Dnvq9qJGbNSVXBdZqm7E5YXAk3NL
qr/mPXCsz23YVQgDeA8C/2MxLHN3F0TeIyuH1ekpg9hiv/O0likPiSg0nApuDPBXh6Zhjp/TOj+q
1h/HuDv3Ab3lB6Qf3wtJr1y8LmS+jbnicav7bTNjkdZ1eFxVFWYBG+k7p2CxUVeNt8KxbcMDjN/h
jGgq717I8cpJdGnm5+Pwj0A0soM2YrWKwhsPfRTFINiH1xTzL41tFXbRALkYluCcIFr87Ov5voFP
xJXj+tLYVmU31xO8ZlK0FtsQal9lmU+VYz1qw63qRu8QMMQ2Dmn1L1Bu3+fSrd0ahi8XuwMCUvtC
I0wSCMHLnEZJ6rgewcuhy3GtxNg0fcEYxhyXss/X6Mrt8EK1ElpVHVuCLqhEghipUlQqtFXbv5Nq
oVu37OuTW4xbyZluFE2YCcKLuOT2Nx5rT1u8Srez08ZcoY+ermkKcxWBjpkXlfeqXL86zdtGXE31
LkxAcLZR1r0LTXRbUvnr7aEvLLuNtpqWCmTH0QzFiNvm/RIJmbdo69xHdHecvJWg7UAUtLxLFCzr
HNz4MYs+tOPoJtNCbNTVYCbC0SceoPmsbiM+1UCO9I3bjmvjrnzj+eijVSN0qeJjlxxE7ca7Be/w
ZSapyesqr2vqAjAgkvVi/rx0jdtua6OuFMxyNBgzY+FJozIm6Wn2PbfjzdaAahbdRv6EHRE9nG8Q
JvrQTJNbtWLjreYuoDQ2/ViwXn1Rhn2Kp8atZrbhVqFm4TJMw/mJaNFZmo7odMdXVoThi73St7HR
ViHMXzo+8hGeJ2TMk7AOP+EVvD2yZEkPLC5XuLITL5eVvPaM8XtHee0nreM01jtvZsqGopeL+Wbm
FdxeqH+2NyqlzXve+Ph17U/Z6C17n0087T6lO0H5OtDxazux7VMiFpWjm6BOnV/yY9e35onwaDlU
Df0UtlOfD92453Oadg8L+OxZ143qMM0jOzYjRM+ndWW3rSn/GmbuHYnZSOV2xNgqsJqUsW8WAz+T
JPnYp+lPv/SdSI7ExpexWFWRR8QIleyFZ+AgqWwSk2OtYCPM0rGBbH6CGFtmXCbJTvesndy0coit
d6VTwKcJrMyLpKrgnzk3uYE84+HtI+BClWNjzPpWVEFJOwG9f/+GmqDNypS64e2JjTAbBk3ToIHU
rs9hz+jF7DENm3/cJm6VDLT1V/AnYaxT+fJbEqd3sHpxctYC8dsi8zI58Y4xJA1tq5+Vx38EK3Mr
FGwEmAHfMy0VlqT14+W2ozcbWg9udxtbaaqhiw9HIFpBaSoY7gMy9A++Tq9J8V/Y6/6jNkU9vfY9
bJLawO+PZjX93Q6wwLjTOu9o5B28SMTZqmM34T5io8K8QXS1xntHMelA1zdKgSgXcx97kVME2bgn
VVM+klEIbAnBMYSqYuaNgxsDh9jIJ2NospQcV0HdNM9etM4HWe/p0W3mViluSgiowg4YwrVkCjPd
kjprYjd2D7GVqPYdTw0EdjuFRMs5K7ughyc1/eg2c6sIT6JwWnqOrsTgyW/NFsG1ahFOXYkktVFP
cPr1QuCph6JudYlr/cMOTdkrwXI+Xv9z7GLsc1b8cYudAdYIgroSAMeVJjoQuDrkYBPIXE5JcB9x
Nb8fKuFUDuHXrEO+oZ0yEXgygOU3n2t+HyXkq8MHwMhWQd7huRvwzQX2eKvoslAka0YM//T24OdB
Xluk8z3jj0XyR08YTgMg2kx6W6fpIW7ZkaT9d3+/hgr4faS+9hvng+yP3xBN3ITLDlsyszCy3axJ
80vEonn0ehAvPV37T/taJe8rny1R1mnSPcBQE6c9V6F8jEqKmYz+2pjcL+vtp579/hpu+OLUrLoe
0gm+IkCZFY2/zzLTI07TvirHh0ZAcyTnIR+gah8Fzd2Ie8qxplP4EFEv+CZME76jsjN33trXHwZK
kwOAX45mRDZANQ0qyENLjxc7NfGhJz3IRrNT6xUBZZ3DC9mTqI1wDisI1N/Ga9DnJgUW8+2IerU8
wejWfgGVz8RbhnmAjpquwWNaxaGEbJvb6DY4TU5BEioxou3gg+W97JXKttnp3pGktkxWhDbXAmQ9
rr5khfsT3ACgrxpe2Y4urIsNTRNlrUxC4fwX7ms+9OTfMvB2lyocE7e2CD9t0RTg6Ar0M0WoiKjN
oNp25cb0assBg1tbBNHj5CWDwNtL1db5XgdbLkzI3m89d4K/4CesHaIXkN6L4HdW8IWxw7Twd9o0
10Lm0vytHIcWV5PgOYCDucfWewbl0LyDKDOSWVKXqwrmb53uTROiBB9aXsgknp/7tXkMvUV8cUoo
G5bWQbKJEwgVF3iN9AF9S79UC5AkboNb2briJXwTYsXMz8wJOjz0zHt0GtpGg9VbpCdWcu8DuuBJ
BgfmMoMxyI+3B79wuNuPysEu1mD24WHVL5uI8mrsyG3ih+2XQUIkRNHEPGwq7G/e/rULuWu/hJV8
pnWgoYBfGsVzSaanuaduy2Q/hJmhblkLVl+hTD3kOPjSfIkXx53BfgsDYkAkpoW/I49I+HlN0VHw
g7W/EvcXvoINyus5ekBiQmqZfbgp++k9m8XdELKbBly5IKldSlBYVVu1lRmnNCYlMqCrym9plT6k
AvYnTp/Wxq3xMg3WPWTnsfU/EanvqjR+envoC7WVjVrTGk/WMZCIaOxJtPZrmCjcE0CAjqJT6dcq
Yt3nt3/ofMl9pcCyAWwC2tGUbOnZ4+tsUtAng8STpxHHZSfrvTBwIxXRNkwZK0kHDNCsrxFRfvcF
Xvlp+zk0jYWocdxzdNFH/WFbDflElwgCRroSt8viqQzwjzRvRAMd2Ljy8kC0zVMiaPPAd+/aE+Hr
Wzyzq4I14qza1dmGLGV/zTWYWtUoPLiBbvOVN+XXvyWzSwMNP2MvreMG2BtucoLnSHzPSqA7yWLd
5fUwutUJzK4Tqs0vtz1O4W2a7A8af1rW9OGVv+L1fQyvPi8q8beD7dIYVjlAxyGZoPIJ24pkhWvj
2sKkqFNHt8HPP/rHVSFW8ENPFa7J0E5KblIZmxvaec9vD/46hjhhNly93ZN1Q3XaFv7srzl4t4AM
1VoDkQnJIFye+/luSmXfZjuNTAbJyumD14HE9fbPX1o4q0gIoALB1djANSMO/m6r7giPjiv78KWh
rYpehIYtSQI/uz5SH6mBziN0DJ3UorFqVonQSwlbJolvIuYNOPNled6Gq76xv3v6/91A2H+qhFUb
U3pw9BkM6aFPKcvk87yhMZ61bBd7top4+NnTbi7zcoVz6qEJ23LMu50sd/64R8d4Kb0vle6QJ1Nf
HoIyDN4Z7OhogSwsg2ag/DGVAXGhaiR4Nn0ZoAAPrRTYpqYAMeCWLUMPqFDlVAkwG1JKd2gojWav
AKgMaZZGhmXe/s0p+GywZlgm8V6HSY1lVnlvhudIeY5Dv9xU/m/EPWDpG78ugAfdD8si2wdIGTuh
KLDg1nbD5lV6tIdVWp2K8HHZ4uVH39HObb+xC5g1GIPJU6YtEq2eWCtASNz6yKm0YHbZwqswrmHy
1BSyyZsNDzxxHFxr7V7IeLtsoSaN1hZGcYVaA3OzBYEGH6a6slFeGtxec38aOxnhgTPm/JeBvXWJ
lx2nCwezaxUYLG2KgbdRRN7oZwmrTgshTnUis6H2ao32rRng3mRafl/ikIInr2Ny2kj7OEinvd36
pijpWOXp4udUrqtjpFj7N4UCxFaptCl0Nf89B63OwirUN26pf/7Kf5ypuCnFMz4n7mFx8rli/HFI
5Se3ocOXQ3edCEQSbRi6F2OehgM7zCFz3Fes85IB1gBn1sT7kLZ8zDd+HLd5cVtw+/oYjnHQgjzl
fdB4dM99r2yyaByNW4wn1olZU9JtqJEw837xH2Jk0VOr9OJ22NugZNDewjLWWw1Pz+6mHg/p7AQn
TZhNF+j2EKdlPdVFxORRDuudidYfTpFic6ciLkMINK416PyGHqJkMXhsZ5tbXWvTpwYud058TLzb
pzmLfNh6/Y+zM1mWG+W28AtdRQgESJoqM0/nlHu7yp4oXG4QEkKob57+rvxHPvikM4JJDWqAdUj2
BjbfXqtXzIuaxrQ46ZDtPbw7NX7OqVzC88Kq8JBQUfgdC10mu+oBIlRzFeR9o4p7aOJuxwm3KL9p
dwJUxhfThjEu8lrat4GZXs2d8FzlLpNd7ni4AdqIGKoN9jaNgl1ge89F7mTEddqpwDtr+ToQ9IGT
Vj7YNS0f/GbFic/ESuz0yqrX8bbrUxWq5MDNdqs16Mru6ULZadRAYG/B6MPyZku/jcUvr692i1AQ
HFZlT3CciCS8EMSUd+rW0+e1m5FbhLJz3BBBAhwP64G942gYzmqaymPX1smrZRa/ZG1M3hXl/DqY
pvkwzZ0XKyESt0I1Yqcry02WsHiA6UWx7fNJrqY6+k2aE7ubuJi7DUK+5pi0odzqrJ6kX9ZxRTID
gl8ZXk6AwkJlD1GwP61R6OVwhWlxIlcYqRcZMPk66dXRsunA/CTbMbSzsabTEsPzkGDoQlSwG9i/
RGV347Hg2uJ34jbs0EYU1Bi77sU5Vd2v1oB+8fstnbCdFlHWaJOW8BOTKjPhWj0sOJX5XQVcXLta
mmCtWY/Rx2XO4A90MsW0+X26S2vXtdCSTka+bqohzMoqEIdphGKr18S4IpnQ34a854qJ2fvmM/TV
PqVj6dUEIhJXI1PCIapjWuOI15L5gRXmU8li7ZeIXYnMhJh+acIZq4VGcNMOnhbV+FCV+G7n1Nvi
gERtmGBbXeHMVYQ7zZbEz80EozvRyaXpBCRE5Os42PjBLhEOkWXPbyStS3J6oSbiimRCnKQGypQG
eRWQIoM7NnweE70ed5CcnjPvxCl4jnSpCQ3yEYpl2VxLtMvDrNJvPTqBmgRtKkat5et25uawR+rD
QLr/vMZ2sW06EVi1a5rmJQ4yWzU/JCT1C1IX264jaasWTvN5jO6H14ak08MYL8yvcuSS241K5qUu
tzSHG5A+ND2Jj12xffKbFacGE48K7iXbBEN52I4Wan3Vx+bGrFyGeGExusR2Q2sw23YJcnh1mTs2
tMtjVUTj4yxG/i8qVdWd15/gYnboiW8KOfcpWAp5DNZtA5gmvExwROKS4Zta4mTHNS+HzNr0VEGh
72Fpq5PXl7tweCLTpAksDtnF1oSnsUM/wWyCWwZb/1t+L/0AznY97bFUekKoosBbHcMwbJ/qDY56
Sz1/W5ce6Seka442JpUtxfQ2Zv0bbcLiuKUXmfpUvi8XIe5XWJcd4EAewpJv/9BGXB+6jof3ky7/
0ZOWH7jqHsjYvxkqEHUhT9uMx3N5JqSpDpDj+Ow3V07eWdZN4h1lL/ISfxBdO6hci+6j39hO2hGU
0iQhQZJvinbHsijfilXfagW+crBxmfS90kat04abFGvOyQpc2GB53oixa4Mnz+sorYGRQxVGaV7Y
+Dyy5G1ndr/M4EqAjiYog0ZUaa77aBkyvYaBPVg2NJVfsncx7TRdqr6kJM3R7TYelin9CnTJL9m7
kHZEpp5M8QyzXRlKcRxntagDMUF84wR/ZaN1OW14nOGxcEFOrmvZHwpwag8Ln6oTGeXulxxcWpuW
K1X9KNK8F2GuO2OyIWk8Lwkurb1xtW+znooc7JxoMrAEINXW1ErmV5wgTrhWqQX6U6xpvo+iA4Ov
zZ0JzC3f42vL3gnYmBaTZmhryOW0vu+D8N+Ncb8Pd3nwZZ+RI3eLiKLbsTGn0Jae+5QDI8AxiraR
bRFQjN1xvEW/tpzceqC95iDvItuRBuM5VxV+0XmqjquakruB7sOhKVb7RNuyPmKP1N/wVATfdd2L
4nGJbXDq4lTfVxr75QxZ5RtL92WNE5G4OHchSDwJGxV5bMPhySa1eUoXFNsytYfy1CSawQYPin+f
+6UvmgMB2jxnfJlBKlIi1BPe69SxjuJuyiZSbU+N3Me7yxOsysJS1fekRjv833P/y5Ecu5AsLslk
Kvsuyc0YmVNBx+i8m1V8hGZU7LW9xK6La8MgQCCWKMmVZN8ltd+6TnhJe4jYlQwsqgYNP32Drats
GUxCep7Nq/A668eulOqw7uAJhjrJZUs/8YHawxTaL3+f95dDGL0hz3cu8J8juoySOE/6QZxKvd9z
1g9Hn8GhjfZ88BWAcCSnJM1DFrxKh+mecP3eb2jnAocjWxCzGKfNbqefTD9CoGfuvYy4ETfOpJQN
ImHXQ5pHE3tf2+WxQbD6fbeTkGcR0Z61I1JmkbwtGvptTumj39BONhYVHaKBYOiBbk9VkfwKqthr
6NjF/Nex5EBqEToRN/WBxyMaN0AI+3x37HL+peqGdtZJkqdiqY/FND3ytatv5MBr69vJ9iwqmrVF
GT1fE2mysG52sIax1yKMXRA7hQxmFG42ycleTPcFOP9jz9mHv0/Ly/e22OWwGeywVjxBJ7hvivl+
aaowY3GxH/WyI8NUJL1xr73MxJ/Xk9hlr9CQQ+nApgSn+QmlhAWqgyUEA4g9ChHWD2E6m0NUQoTj
73/WlR/EBbFge9btW23jvLPh19TAFooQrwognkaep5sEKCMtgz7ODR4cMy6mNzuv3/p99uVX+u0R
FswwmhihvpP3fP1gB/kNCsJeR53Y5bNFXI5CVhT70tAW8N4r1Sdo/npJfIrYRbMFZem+wlYpT7Zi
PoK//6fjMfHKZrELZO3VTG1RYPC625PsnDLAZH+f78vN6aVVSZ/P9xKxkpaQEM67KmKvoopVT6qq
5vsI6qeZjjp1V5MpuDOhtDfi7UocuPABLCLKNVm6OFeGo47ZqUw18le8RnmMl5sj1fPHv/9p1yLA
2QK0ShPcQ2FvtcFk9LUNBnLQQexHqcUu7RVd2m5LMcc5/Gmj49pdGsrWwG8fcGGvve4mIFyVQIVN
66OECdVpmG+1Ml2ZF5flqdqy70VsRQ6Q4qzX+t70xQ+vKXdJHq7KuUbvocijRKXHvUrfthchbb/B
ndRQT0O3s0lwVBaQrXFDLD+Av5E3HmSuPO2hJ/95JPBwonSsWyyXlIVtZmBv90+Z8uh1ug5fWtJt
p7bexxOCZcq6dR5f4bDlB1fHLuwzJeGwgq7mOdOBPI4mqu8Y1cxvb3aRnGluqdz2mOdkKyJs+iF7
s4dtdOtKcWUDdfUvNS17qPXGIk/7kp+TTVRHtOvixlL04fpux1OR33kxdrUwy7DYKcf1KxeEDe+5
GNbDyrW9sUFfiQsXWVSShE1VMZHzMk1OPVpI1tDvMgyft+eLC3AB2eZ95Pls+idpox9yYh+9wsIl
FnWoZEdGyvNw2KYTp1v0OPDFHv1Gd4MOS34Kq+0y5et0aFnDjhwiyX6DOyE3B5Ho6oZhVpalzlDZ
Cx6jJvbyZhSxa3Qse2P7mWC1xKSFynG9knsUoL/7fXr0/AdVs2I0qFIkowAS0i3N8ernpRWBD3f2
5CndtaxLJLpB1GFm9+kOpoSeWdQlumCFW9q53XkuhyA8FrpADwDEtD2Xi3M34t3abkqsmPNF/Ypn
sRys3Lx8iEXsAl1tUYco3TRYi9pUwyEcQYmKgnEv7SqM7wQpjE5SJEeNeZ+39yHqd9nImOf50AW7
NjP3LakNz1UYFI9jb3/Aom30y/Au1yV3jpcn4PJ5Om7DYzEn7Z3q0WLktdZdriumtRppQSnu0uQr
dOfOazd8+fvQl0h/4fj5B9Q1jMKSZKc5q2v6zqyhebR90T/Ita780roruIkjwtLBRoThXc4Gh6aK
MyjxC79blst2sbAOCW8ClkeEd5nk7R2voltd11c2JFdvM+r3pAmXDoOrZczSjT4Js/vds1y5zYCi
7hLw8rLWQwg4LKi3Q/bYr0QSu2gX+KuCoEGY52US37eNPoBI9ftwl+6aOMeSES3PoT70s6+qLzXl
N24mV+bbhbuKUpKo1/jqqE7e7Gt1P5NbsvzXhna20XEvSmNLRfNIt/y4Lp3Nujbw4whit7lMF+US
V8zSHNJ1X4gKjkPIfv09QK99+OX//3Yfh1U4552CVtGUQqgEcg4mayXbj36jO7voPNMdBHDL8pGY
f1KuscoBufndF1x8y0415zOutzmeA9asrqTMFLA6v8h31TZ5MtqFBzPL0QxsMygR/7evzb9+0+Ls
onsXy35IF5a3TfyL9uGvpOOfvIZ26a1etUmqZkFy20OcNStDpj8blsx+NcY/+IGwb2cZdjQfZMsz
1oav6nT0C0+XDetpInqciyh20PAoTB0edFn6MXOxi4a146LCQpoo54X+wfDkorVfBP0Bhs1DSxj0
5fNwZ29JP75KCRwP/X5N5wBN56UqZLeQfGT7copnjbquTAq/fd9Fw0yXqnRjPclrrQ9saz5Vlb3x
oHwlrbhcWAvgoI5Ih6EZ/5nK8n3Tsju/OXFOz4bioQ9wPs0FtBEOyIY/7eRZ+fxDzLPvZxUtG81J
NYanpk3uZvic+ZVVIyfq4Y8gK3jRRHlpzKdobyTkj8Z/vCbFpcFs1ItgHtFH2Q6rztZevLUoQ/ul
QpcH29o1gWu3pnncCvNfVIflB0nKn35f7hSbL35vW9VONO+DbX2IlvpdO66erxZ/2CYXcKmXMyH5
1gXbXTR0wTFZ/PpPYhcIYxGsByt0tOejNR/nuIPi0eglPydiF6UqrWpQYxlJPsu6P0iIbmY7AZrh
N+dOCMm9aKrR4lKr6/bXKhdEEPw3/MZ2qrLzmDZir2iYq6rh93HQjIcoQYeb3+hODMkBZk0lsWHe
7Aa2IfQcsOo/r6FdsKmEHZulRofIhnte8uTz3CxeTRyxq7W59LTrVl7seb1CHviATln2aZzW4uPf
v/zKJctFm5qRQep9CcN8WsayOcZV36KEWUTBVwlrmRu1nCsKB7HLNwGUnbXZZZhHjeLFgUVWv9dh
A43NvdWHZJ9stjKzLRku3oRCYgGynGuANLoHcvvObVme/v7nvry34GX9+ZE1bGqbdqzZ8wS6q/dJ
IL50UzLfSNLX5vLy/387D7c7K6MpLbbcVt3aHYZ+imuYf5IEaiRFYla/TcwFruwaiXgI0z03m1nv
t24Rh8b72O2yVsYWox0GrLdmW36lIFAOrL5lpSNevtG7qJWZ03SLV7LncQqMn1VUf4EFFT1tYcOf
pr6tuF+ou8hViPmQisY7qmR8+xIr3h9ISsmt54BLPnqhMuEKttp97lRSqT1Po3Q+oYGl+qm6RHwP
QPE9wqyqxM8edv2pnXdyFBxqNCwmAaTR9srLfReSV85ClrQvh1kjme3sR4xUnPWh8qwtuBSxJOvY
4vEkzMna8kMDSfxI1f2N1fs/beMXJs+V61wCEls06+75NoTyYdcQwFi54uex3NpjUSXqnls0Bi5r
Yw4F20mm08ocatJCrwyeFJkYYAfVowu8zJI+iE7bpvGWWs6QpGLltt1XNoyaY2H6xusiilfm52G9
zE1LB12vOZzrptOQ4l17Dze/YzqEeZ6PbpUVly50jG5kmeFlfr6LWbJ4fvslEn9LSWHQN0W46vVC
0aCfc9NZmUi/7Vq4MJemwJCHPVnypcbLlNFLRlblWS12IT4Qt/B725CHAgI95qJ6aPEfv/TgMnnp
to+lSts9n9n2tdNKgyflfjUol7cyTCSLJGbPITD2bX6719V3n60rdqVVRzSbwIJwQGI2TQcBUbjY
w6cJ0p9eSyV2gSsd7hod3eWeM9okr5LF2gPrp1sC3i9vvLErrzoVs7G2sHsu2EgziPiZ0waDL88f
1DnawXeQtl2H0SGWX2Si7MJs5rXXCUy4XGGAPoCt1GLLO/gdf6wGsr0VwxB4fbpwwcIW3gANDZIt
N2WrT3pDP2rKRr+eOeGihUGlWWtIN+dw9fiPkr46tor4qVQKF72SdQWMrlvRN9HM1WFYdHEPblHe
2Cgu6fXPfUK47BVONBE15bjmRNTx3QorWX1MVRifdc2rb/xi5rrGEiRBOo6ef5HLYRVJtNiZqSlf
SySbrkevd7h5VUygAfQ8FaOYoTo2yCkHqzA9FhEhdxyNwn4HW5e7itiiBYx3x5z2BIqbKo7vCd6o
PUd3tpHFkg34hhjy2rAHPX4AHu8FXkEY4PmsDFFKx71lQz7UxY9Q/VJQCPSLLJe6Ys0azwVuZrnh
+x1k5PpsXMJfPskYzYvPPzuYd3Sb0HEAVfsqrlebAb5SN777svO/sPBdIczN9BVHi96Qp7bv77jd
xhOAj+ghgs75k5kL+i2W862u9ZfzsnCFMfVMcCku8YfAEp1kvEnnd+swVF/9psnJyzod7bqPUY+e
nGl/BN8+Z+Pc+MFKIL6f/wibaCX6sJo+h2D6z6UIc45+aa8PdzmoyNRkaGPW5eiW+cyD9atKA7/N
Srgg1FjPKcyKsOTNMLR5RYU9XtKOX6i6okYtD6IiCOY+h9X3YeZhmKWr8pOrwDP48xk3VTnB+hCf
jlxWvYp3oCQ6sF767kK4pFM01MEqxwWCcdVeHbdwQiPEOr7z+0WdiAUsByM4SMjnth7vAjjnZdDx
9Os9Q83t+bzEuOqLYRZdDh/a4GGo0uZ+04NnjLoQVRQQWQjYz+fG0A9oQjg06/rt77NypTKDi+Tz
L1/R5oSfsuvyiA7ioVjjh26ZsXW0hyJq3waEn/o0/iLkUj7pUVavmAH8tK3NrXeEK7u8C1Zt5YqS
z7J2eUL0ZtHSotn90CX0uynL9QyBWkmyRUfLN9WVld9ScIEr6HSzbU9SmxsyDOe27e3JGNZ//PuU
XsmoLnM1Yd7qBEfdHKaS+jgH4z9W+90BhHD24XCZKjLo0eaD+byiwJG1g1lubDvXvtuJ7bjl8Ogw
rM2hg3rsyYjOiFt1n2tDX/7/b7fQDQ5+0LOoMSVL8uGO4D9+U+3EdG/jZKv0gnHR8AOx/TpjAfNr
VhUuaWWjIUi5WG2ONNfdxVArPUWEFQe/T7+Uln6bkpq3xf8O5/kUFySzssl69Jh6Du4EdQ2NtUkH
pM2XQ23COBs247l5uZwVWIUR55OozfsyNGfR9fOZtn59tsKFrBraDWWieJMPijzu8/ipWecbJegr
S9BFrCgcXCq4IJi8EslXtKHJrFvUe6/f0iWsatEUoEG2NmcJ/TgH67niOIP7je1EJayqaajwLpcH
TFQ6a2wlzxASUH6p0GWs0nVioaZC58k6dQcFT6wDjNY9t0UXryqTdisMTU3O0uJboIo9m8bBL/Zd
uopWtFRlEmmslYGc9igYjjVRb/1m3YnOthgZmh4vs96HD7iifO7hPvr3oS8/3AunexeuUhFT8EDa
dI5OB/FvmwT8yHe8EwxFIbwe0IVLWEHfZ4uKokUmZ8HHPoYdR5QGfvc1F7EK4ohWq9h1ztY5OQZx
L4GIGj9JQeFSVmEjJiKJNHli5u0QN93TDn36G6F0ZeZdkSw+lmI1QWtzSDkM70ZGl2NcJN0rXYDa
9/pxXdjqIkKPnkLV5nRHOO3DWB1E15YntYa7F7IoXMEsK+d9ScYKMSXafN7GB1jb3Ki4XMmRrlxW
2YY7bsh1k6+0UfnWzsWpWqP1xtxcG50+3/Gqelzh+zzYvIEYcW2LFM5oy2e/eXfiNVERNISCtsnL
sNkf5cKTs7Vrceyb/tajyJVbOXP21AUiIOHMiyYngQ0/BMuiVRbVy/BKVQl446ASp62k4kaWuDJZ
rufkUNmh7yAol29meyPUf/CZ9tsIXctJqDLATw/26Xm/889p0L6L6shvaJcfC3tJwaYlbT7Egz6N
/XnvqJ+iu3ABr0CnekNdGueOto2zppqfCFzf/JamC3iNKpy7dImafGxLKEAEc53Jzss+FALizpk9
iUNIdEEKJufk15aANpyV8Cweu9pfdT/bgS7K5vVWoLyV0vpxmOZbNp+XL3xhq3IZr5HG0aCCTucj
EJjkiVFeVgdQk4uBywmXPzW3fhoZwmW+eoBq82aNhghueB+P8wc7F5/+nhuuhJIrBLYMCa2jdjF5
3dTfUE371waQAPr72Fe2FJf5ahcA0rbFIaRMS90dtICnaD1ItEdWUMX0O8277Fcz6bogBGe0dVjm
Q6L312NU3FJGujI7LvyFkwjaYDaqcxKx9EDE1Jxs0osb83Mlabr0F1MBT5txwH6edt2rZSlglRi3
TXJ5ja/mA6Gxvd8aTW4koCs/hysPxoc2XPZuNnh7Iy1MDxYKTA5NjER72W/iTugEM5OcaPSoYosM
6iyh8K6gXPrpEggXCmuHYpimAoMvLWPnhkz3nahu6cRcm5vLAvjtwmmWIV1H+D7mNdRcTmnZ/YD3
rXqqKdU3fuxrSyl6/i80aRw1y0CaXNPlMBRwH2Br8/HvgXZtbOfwMKbLpoJm0Pks5M8ysJ+GoLtx
oLqyRl12a+qCYZfb0uQdX8b3ApjlPx26PSX8f3mftaozr0OW+LHEwsW55mYuejyc42fgityLtVPH
tGClX6pwaa45MbtAwR2pohp+Kjo8EKhE+22SLsM1i7Wy+2Y1KtalOa5l9EbUozl5/b7ksmp/W52r
0eiaq/HhOqbJMRU2PtVQW/Gr5rvE1KRgSELTSed8rV5HuLNkaT9+8/tyZ9VPJSMlIBadt6t4bAdR
ZjKVnvchF5hSZg/jtrB1vjB4xYXLUzNOfjd/F5GatqnC0YRUuelKSJp17ZqRYbzzmxTnsBzQlE11
vFQ5LH2aA2if4CDJ7ncFddEnlOPWcdqJyntTfK5xT9z1eGPoK7nAJZ+CsVB2QHtiLsY1RDVa2eKR
2X58WsKWvJVBQH42ha6/eM2SS0KlUGAyMENTeZtM6QOFa8kB9cziRrxeSfguQFMOUgte7yqf4HT3
ddnG/k5Ssj2NZWBupM4rWdnlaHhRbVKto8qNKtCeA7fYg+4IO/pNz+Vf/S0njIVOoGwrMTrfHud2
LU9rJwa/C5ZL08BAfrVDIyR6OuY3lk8PxbD7mf0Il6QhYh0LpiOZVyAeD1qKKAsU8wOwhUvS1Oic
NXO8yXxJp3/rsrnr4/KD34w7YRtPeoopyD+w3fxTMfSvm8j86zM0d8Hbgkk7Jkpj6CV5mHT7D9XB
d7+hHbCiFzvsv2UnczUN0OdhO65wwg/P43/gedHa2aINgnOsh+PSDI8zsf/4fbdzlqTBEqKGhqEL
Qj/RXdisCmCJ5je4s6F22KtnUSmZByjZnVYAyZBcgP2v3+hOaOJ9eWoVTYMzD81bxda8mLyc4mFg
7+yn0qA7TK40OCfKxm/GrY3fyKnw2vS4i0PRaZHNaEuZT200v0lKtpw6OKl61V25y0NtQbyQreUS
PBS5dJ8r6MSG5MY54+Wtibs4VKkQP02ET1eTCsosDVj3hkPH2UDun473E160jyQNbt1sX36X5S4J
BfRyTsi0BOe6CxQ/rEGrjq0U469Ej+IOxTZzt9kuOOyMl14pGaqPz/M9CWBbp2IVnLd9an8FSTAe
caEovLoPuQtIkXUmch0m/EHEfhtK+TaGyJlXNDiOgP9XFi1vIB2MvUT8grx+e1SU0xub4LXfwYlj
Fg04iphA5iaBEFMjrL3byVg/aY3XIB2lcPhGW/8T3mr9CszAD5//DKKY4Aw6DsHZrFjFSTWgP9b6
NfVyl5sqWTpj9aK2RlZ7gkTnW9vLG2e3y/f9Wa3iLjZVpGNUgUNMz9O8fWqW6vVebV7nHLSgPJ+S
cl5UYNCykLNiizO7bP+MBfdcPM6eGy4bpOUM9lwWbk9RLH41ae+HM3IXkKIUtt4C6lPnyQyPeiua
jBIS+u0wLiI1MWghc7kU57puHvXAvmzoX/UKKJeQGso4GmcZBWcwkz+IXew9JaOfUgh3ASnYyTVd
v6/peQybXyUBL9yjnua3MbqAFNNY27TosQVYyDIkev4ah5PfWzD/g49Kbaf6xaTnrdq+wGjm3WyX
f/1m3Nl12TiqYg15cVY7ZEL3aP629VzeSL3/e5N9ITRdPEp3nAmJjeQMsR2TbyQe7+YxmV7Lagqn
J4VLxH2HlvmsMHFxH0sevEWKM48brCnhDdlPy78kHeVbSmBilEHQiB3GdUyTzM71+IOhDeZj3Eb1
90rsTGa0rMW7qTKxzEwjUMeRaTT9UuAD/41CBrYp6GoN0nGhJy0TfRiTcPpWJna/wwMDmoKXpnlT
lgSuu2s1LjBmxUE4s0E6TlmJJZO3gu2HLaD0IGRioKekwyVjZYnH+aWPXwG8qL6sSVBCnjOZ+R2c
keuzbAJ9H0BM91Esi8UnLakfNAfZwOe5ybISvhBRVJzhOqSyvRrwlO/n7MhdOGzjAzj9Pi3OHCYu
7SLabKJIIn9fci+/LnCX/LKxKevp8uEWPe+/elz2HmFL+lPFjXwtaTs+/P2fubItuLDXsNqed0wU
Z9KF90WiPyw40t/4E66NfTmr/XZDVUJD/gYG7ecixLtOoLcTZ52faQx3WS/dJGIHMlGcxRSdVcE/
QZ/Q76Dq+oEWM+ozOh2SsyZJkUXBh4CQW613L5cduKuslbRxGyJ40nNRowV+jDZ53wwTOZhh9zM4
5sJJVqKZh6npyuI8isFkgm15Bf9bz9+UPv9Nlx1wbh2I5IyizCPZK3JoZ1L5bQ+uwBadwUHH9Z6c
Rz5vx4v11aGr2+7kt9Sdo4Rs1RiU0Gs/d0PxQ7XkO5xe3/996Cu3Dxf74vsIgapwLM7lzJqjknQ+
xRH8tasE1j2pCfbHHeL5N/6xK2HlYmAaZZkVaunFebUVRRHOvOVN7FUK5i4HhuZy1pcKWWcb0+HQ
petJLrEfMshdEGzmbEgMH/DhRajvbGhfy6HwU9vjrtIWWlMojJjx684mYZAiSKoTF01y/PsPfG3O
L///t1TGm1VANQCnomEQxSEgXZWlO7V+QeWCYIONYfsI0bYzs3j2gwfInO2s+uT36U7Eyoqoi/11
ehZmgg1L+EOxwi9RuipbU7n29dZgVqBm/JB0D23c+d1WXAzMSrjHBTtJzzB6ytFiC0EP3vtVOVz+
Kw56M7Hl8tUCDdZhUR/iJPBrAeAuAJbUZDddtafnFr4zpQ3WjMHTwG+duPwXlp2MCsPS89qmr00z
9ccyrJTfEnf5L7VFAzQFZHxelbk3VTQfqqT0DH2X/BqSqtS1kuKsVvUqaorHZPU89rvE11oq0Qpe
inO0yD4zZLmnffrVK3Zc5MuSksDZoBLnevg8MvOmbme/JO4qbDXQ0Q7jSomzVoj2lIrHkJm3fl/t
nHkbZCaSbBbmiGNwDuavUb1/8BvZ2ULXgjQmJJe5DkR4JkEVPKw9ym1eo7uAlG7gXdZvjTijlsch
DLCshzohNw66/3uwfuGW5SJSU6NXWD0AfYNYMcJ9M1N4WCshH2HjguM7T3+kQVxmW7LyVyFvxDfE
cvOwDcg9ZdFFKpN1uJxENHI8MwZoLpDY0N6slpYEb9S6OGxVR/wSqwuGRJAxF0uq+Xkl2WVRD14P
j9wlQIScWl5pjBsKsUDHpA0zU924xl7ZIl1KrKADLng0ihGH9Sv0WkYZjWM/93LuUmKLNSkvySbO
KHd8F2HzZUI0+q06p4RoYFUuCE35eTPhclRhv9xFfL9VoLw2K87BoS6rdiBS8nM3sw+8tlUG6Mev
DuRSYWtKYNYDTuasmvSA8+X3dN39Ch4uFRZMsNDmAePnFJdnyNDMqNbUiecm6XJhaSpxMhsgagE5
vZ9zAk03Fvl5/XIXB9t1Db3xGZCfYjaAYE7XQjXiJuVxpSGMu0CYplHf6hmr5QIhZfPFiCIWsC3K
CPa3g5FJ9FYWtP8YFjBMPRRj2qsMvlbpvdnG5UDGbvNbti5qVQzdHAZpQS9Gca+D3Z7RWeXV0c9d
0EoplBf6bWLnoYzOjW3PpJCeQzvhkKhtEsYm0TmcwboFMHyOxuoWTncl1lxlL+Q0FU4momerpmMk
9D3ZZ7+bKXUO0aPldgAcSc94SD0pXr4qV35j6CsVgT9YZqbwoJBipkVrDWxSt1/RwLvjXlPtd/F1
meaOKqNHFtAzDtKPOxmevKPNpcPaaqlCiGTR89hgTkT4zurUb6m4KBjBQSBd/5+zc2uS09ai8C+i
Skji9kpfZqZpe2yPr3mhHDsBAZJAIG6//qw5T7HiTlfpJQ9JTGOhy9be315r3sIrS0ubJ4Eowr3y
295cEIxEou/7MNywvQ3NMattkkPBRvlV6lwULGA9RTtSTa79Sn9uZkBdRNx58RuTxQXBqE34lth9
v4o624pevk7yaW7yOeOeUZhLg0Xdute2p/tVx4PMs7L81jfZvXv0jaymK59ljFGiSocd1bN+/qh4
1bzvlqH+Fq2ieuRDYzxvBS4atiP5yLNoW1EMyF7QXwlWdPILdFw0rKQSPOQSLdd07rbHoNL6kNjE
rw8EnlW/ZhpIhiJGqPH0jCXHKR2HcycI95uZLhs2JdveVvOIUbFyyYMpex6QzrsTvt+Ymy4dtne2
NTsukVeBzeYgQ9U9jiKtHua6pXf2yhs7vIuEoXffZqlC53OlwbJA2OtgNL13u771/g5wEpCgo/1G
lmuyJXDdDnt5haqKeJ5L3vvF3y4RVtbtABOOcbmyehgexwAy1g0y2UevSNbVVoK4jIZENkaHAUfI
O0q/scT6xZouEDZ0uoHVV7eiaaWBqEGW5Aa2TXdmzq3P6pyuDbWDgW3PeiWRns8MDjgPRKJv2W9Y
3OswycK0b9P5GqfqaIR5XtR4Zzu+9eLOYp0HlpW9tPNVBdu7tKvTA63s6DXZucuEIV03Trwn5tpN
wdGqH/CF8Sqqc1eyjfIonrt9Ha88C+H2qfRpmVu/AjJ3kbB54NNKt8BceaCrA6/S90FT+1ndcteD
c0i4TBuix2udfWqJtLj2tL7j/bov/CPHG2QzQQMDnm25/iaq8QO6W71WJnc1srq2b4eubkZwHYHI
Iec5sKnzWjzcJcJqyZD+iqoRN0zQETUlhyAeUq8Dg7tE2LYqWZn59cXreT/0urzEE6Mnn4WJufbr
gK+thi4IXH2uMBl705Lk+5Y1L36PdhbmPkAudUW73bWEvEvesOmdyPzOf+6yX3awOEZTaa5Wkr/K
Of5IusULeeYu44XMsWmXCY8ux+5tuT2QafS6LnKX77JRWfcZbKKvdWirY9eL8ADPhnvF6t/vg9xF
vDqYKg89rFSvI6pgb5gK4/NrCt9vI3RFsJCk011UBf11y9aPVIVv6r796DVPXJqLkwYWG7rqr/EW
7+dOkp/Bnvg1s3CX5tr3fmgbdAFep2r9kwJMsdPdYOvWiDtHZlJmmdo3oa9rsryJTX/YltUr6c1d
nKuJ6ha6+6u6WlgcFlmczU8klH4CkNw1/+vBe1gOZumK0FYc0H145CuM+rw+p0t0sU6IkCJRf1VQ
Rj71XNtTkg7hO7+np7/uV+XSwaFhpcN127KnKLqyOb4Tovy+fsxdokvNnDaoYahrVrbBdBpmDbJn
JFb/SGBs+z6c6/QxWbq991tRLuSVtBksPcMJ48RjcioTmx3a0Xz3GybnHKWRhI5vnHTXxAQ/BpXI
PB1K6XdmuJBXib7RcA8yea2M/hTCoFhkoVcwx113zbgi+yAmLa9BYtmjHaNjV+6ZV+TPXcYr2kRG
y2mS1zECkzwFaBJOCTKGfkPunKTYH9Ne20ZeI0n6o54Nui8hz+/5dOcwnde+ltDUVte9Sr5LvV1L
C7XA/37z/yfn/l2W4S7nBP4ozdCEqq4YHfsYl32t8kGZ7Wi5lG+h7CXO0RDu78yS2DdTM24nGerw
KVJBg70vmeAHJjp5fN0Ms3zhXTkeIMU4FGVj5/AUGVBfdJAbRhtq1IeOIxzQTTW/geOsH+4PBdtf
9wViYdg0CKxetiU/Zx4+DHbzyjVwVy2rpkmzhXBvu45Dmese5pqR5X5peO4iVJLv6xA2yCN1tIQD
1/Bctp7+5NxlqARLZ4a9bCtmLR87+OD+XS+6/vnfk+bG4edCVNneLrMNm70IxPxTjtlxoZkfi8Fd
esryckCWut2LmjDIToUjNK3QneRnOcndGqde23RNRRkXgBDegqNc8kY3n/2GxYkJiF4BYG9yLyBQ
PxxWdF0+jAn3k4XjLpwVL2WQZuW0FYldaVFy2eRQ9LBewAdOHWcNySlNexlFxWrV/hSyRhw6sW9+
cYHLZzVZiaJ11SZFEM0fEyR18jorA7/t0eWxEpgT9XVUxZA6YVG+IJLMmyry052DI+OvAzNJVCSH
2G4FePLhvIx1e15KP99WXPt/fbiJILI2JiErlij5Vilx5mPv1xDNXSCrIRZbedSyQkOmdcs+qVL7
naWuKhfKAGkcq5QWLMPaT2rDDkgr+12UXBZrZiMCDBgGFkFji9LCY5sknk0B3FXlalRcKlzXaYHO
2e04Zgk/NswvRcddGitNk0zXw0iLfQjNYdXIMJQQxb1zUN/Yc10iK1Xo4w7nci00r7uvkqbL+Fjv
pCZ+mQYXzwjQDwaNjY4VSY3etlTkkrR+IDJ30YQ60QHuAjuGPe5NHi5QQnwV0vTadV00AQZwXbyp
fi3IMq+5rsfkaHBA+W0uLqy2zhROD7DkKtqwEjkkMy9deo9avfFJXVatWmApsncBNnMt+nzpx8eB
zJ+8RsVF1bJ54wy60LQYWM3PKkATwJwh6eD3dGffShfWQjtvWotm2uihpdNTGYx+FDJ3WTUl9ni3
VUKL+NBtrM/jynhORJdVk5Yl0V5mtKhW/gi9LNhlynvll1tfk/26l2fbkKTtEMdFZ7OPy1Se0dJ3
T7jt1rOdyGKWfdJWakmKsGbv0FH8Em2J38HvmkH2THWmUdlamKDqqoNp6KvEf7TBj8NvrjiRRRxu
YWgSjhUEWU4U8r80tvvi9WhXX4p0qopFiYMI6RiYk0w6hptlLPyuuq6+FJQ4gazBIa6IKC5BFcpG
78S62ke/d3emS9NTxpRGJKcDM+ZJn54hzvzB79nOdKk6qKUHo6WFXecinJbHbd89d1vnpjvsUbxl
20wLCIqu54BblDDThXgmMl16KJtWQLAhxrzfAHjokjUf04QFfmPuwkPDnkHEO1Zr0U0JO6cIeU+t
XDu/leRCg+EoJOSFhq2Y6pDnqLMvuSLo5fL6pi46CEnFBmawYi1kvDRAPah5VCgO+OWMXJpp4snU
LbVmBSH1W7vMl21OfN/cyUdlhmi6xcFSRDPJLlm9zY9xuHK/lD193TL/UTWSMxyK4De3FM0Ol66p
rbtPCTfR0W/UnVUaZrxHEaxhODDSY1ySE1zBvFo9uIs0jUsiuBjlVjR9POQB8joHmB/52apzl2rC
rSUexg0vnpmBPmXpJk8llCI8F5Kzp7MhypqKY9BJ1IqnUFhTlHK/J0n4OjF+k5JyoaZkXmrW4QaH
TaCaziFJ2M8ui+UL26y58xd4DVR+9xPpr7OGTKYLICkeFiZR6XOVCnPsYhOfVpkGOEOYH9zKXdAp
G2BWPixJWCS6/saT4V1ZMr8Iz6WcumAOxkHxEChcS55ZylReTXHsl/hyQaeZclzrxOvTl+Q9yQKZ
W0P+9FpULuFkRNRD4GpZC7iWtp9kVy/PS8KgM/7fj3/9hr/7ts6aTTZLErDQSyGDfnvpQ5ja5DB2
7k9dS4PjzqR5J0yF/gdZ1/Lzf/9m8tvfZP+Sv1hxVEG4yxa6C6OHLcDVVQTBmQBy+wJH3+3dFA7I
hP73j92IBl22apuY3lrDsaFG8wf0AHxPMuF3hrls1RDXS9QrnDJqSQ9Wj39W/e55DrhkVQNX8AGu
STPSBl19mPsZtYPUz1eEu2RVlHQEMv7DXNA2tk+wfptPuGsOfjGsi1aFnPcWGjJzMRmITrwWomDJ
5rmQXaiKdQnSBOBtii7SLE9D/KNa78zLG1PFVdmKaNmvwRDixcMlOK6vJItJpJ/WE3dxqoYkoMEI
Zr2soIOzBHNuybK+95rlLk1lVthudLBPLnCBbR5FEpS53Yb0TsXvxgHg8lTr2KHJpe+WYoam2seJ
Qm0u7xrUccOphpbd1HhKHXFXbiuYgq1EJ+RSiJ1+m6IpL2fktf3GyInGR9ByrVLxXMxijHKoorTg
aIevfg93DvleRx2o32XGEVApGOBmb1a7emX5mMtWzVhLsl0GW2TJ2p3gbqKRokx++rw4c/EqaTVA
gtkuhan4+DD2awoNDVjF+D399Qj4R8AJQ4IlTtiwFENVxQeyzzInaWQ8n/46X//xdF3COB2FuLnY
xWDzdoT2u8z0PQn130dWzLXEtKPNdAeF/AIJXH4m2JGvFdfp4xaXrdcJwlzUCmx0vcxVNRZLwN6i
GeDvJYz9HD2Zi1qpsGriocV0p30znSJLthxdzn5lVtgm/Dr0k8ymcirLqQj4pt/SXs2P7RQldyLO
3+/EzIWtsqwmOKT2pdhMr/OVZi+NiF68pqRLRL0e2HE5NXOxcPLUyD/myq/LhblAVMpbGkeELoVe
Nn3Ypp3mO7Paa/tiLhQF0UomwwVjwkg3n8g2iSNH75lXqoK5UFTYzjQYMmy8hG5NoWwNMXwYB3m+
++sS+8dCXSwLk3Fu8XSoj5/FPprDkI5e13HmYlFZm7VrQMRcDGn4CSKTb5Od+M1DF4rCFLeqbTDm
mkp1alT5TpFgO/tNRGcJcSWgbEXYVAg00R8qYtRhUHeefWPvcrEoGdkW1EZmC1gbrgfZm+5hncb2
KJbGLyfHXDYq4rwW1SSmosF/O4/Iuj6ILvIL25kLR6lKkXXY06lIwbVcg2D/Es5K30GKb4yOK3e1
zwxX2oSsBTKibfsImb/ufUuG5mmsaHzvR27sYS4mlVitYAcdTgVtpkcV8i9bUntFexAS+3U52U3y
7tXgo9ChYflkApO3ZLvz8N/fCJHj//XhAuLNBN7B2B9FhP56M2enZbVwbQXN/BJOVB1oX5HDUKLd
12shuJgUOrIo1KjnuTC9oQcbk+5Eqt1PKoC5pBRdoi2EVIgpGjFe1yh9xxp1J512ax45K1jwrqdk
Qto4VpQ/BcsA9N3S/jhASOhOhHDrJ5yglaToWOsSFOzSmq5/aZI1p8Vi1eVGZffCqBv3cVcaKoUc
lqYT7rHZ0NgftqnJyY5MHxuxhU9VPLLHaCOdV6DM3PJmYPGNu71qi23XP1UzNKeY4KLlNZNcPisj
0GBNTT8XkqVfqn4RuanQ0+r38NcF849DrAbFGpA1GlEljP5C3/gFTUN/+z3aCZN1w5HGm16PMPA8
Omdq7v4cxj70M0VhLjzVxqIO+yxZCtrR7rkqa7h+ztqr24a59JRqehHZchyLdM2XXYmfpivJD7+B
ed1c/zHmCbw4Zmkzg/SU/iKpeG90unt+Tyf1xWAVADJg04UV25iPVfQ0tPRORvDGJuoaDtbTa7Pp
EOmiKsPpwOqCEiXyuW/DvI2WZ5GU+znq/CqezKWdShUjtQzxuAKUnDiwsI7yOO3Eo983cK62Gckk
NKQ3W1hW6T+QECGPcwhFbK+nu7QT27JZhwpfYYQL+HO5teVDOK/1nQ3h9UT8d3qTubjTSridgyy0
xcQ3pnO9pOyQwEGmAliBk0wmNPCbTS76xKMxhdogGYv5VWhQw1kqp+Wm7uTUbhwDLvsUxzKYW72b
gsRb+SIULAS6XoXnKYUEyJ3fyG6MlXPwBzpQdk+rpcjWLjxsCRqiNqqCNwu1zbHN6uqskXnO0yWk
kHfErdVz5Jw1DuN3MrXxGF6itexPOzyzT8Hqx0cwl5Ay80yHdZ/DS1DVLC/3CDyzZycJcwmppeMo
LUZ4eFd3Koe8n45SvxPB5aNiw+KehXh0FkP3JJ2UzCfgXX5rzlnRatvnWSd0LrJ9QSjBINRcDG2y
3inW3ZisLga0CRFXCQfW3M21LfNh1PW1Ugkr5JqyO1Hq6+T4zcJ2caA2oD1ZJfLjayz+Rq3oICao
W/z38Pw/gf+7hzvHcS0NPL2r0RRAXusMAw+KeXutHdRwGz2hS7B/LKvWPC1bIw9T1cszmWV5YlrK
v/77FW799ZwIP2k7aRd8pSKSUElN0+9xOXz3e7SzzFu6rpPaxrkIwhVeTh+axE+1mbnAUDPsME3k
E6IY2b6D0Aeb/WhB5kpbLRGQSZWhYBFFwXvkPr/zys+Mjv1L20rVJXqqDNYCEX/HCXqRx7T902+o
neBdzSU8nbd9eHVX/z6u72kweS5h18Kw6xZlp7QOLzKTCOjWE5PZndvxjbnnUt9lyNZObRW2Hgms
IemXA1/UF68RccHJNhv3mpd4dmUF+MNRoQEi9mNKmAs3ouGjYaEWbWGV+sZkVAhG/IA15tJTzJKg
L5OMXGq7vWQ8+JTY9k6seCNGcdEpoeNFqSkgl4oN9jHYETnwvk/fSkuiIxSN9o9+Y+/GuxNRek9K
coFqZl625VuoW3/yezT9NUwfkXpv4EYZXspM/dWM4mhhLXtnN741HZ1F1ATrFsVLSi7ogfmLJMnX
zZT3VBRuPds5CIOyjytVYUgq1b8dJI2O8MSNT16D4gJUWJ6YhxQvPsj+nUgH2Ghmo598EHP5KQNP
4GYoI3LJFvNcMftoNz8VaubCU5CHy2Ta4tHpKg4pi75XMbnXQXVjwF10Shs+93zkeG2G0nCmfwS4
JvlNFFcJqmV9WomUkUucth9V139OtboT0dx67dd//49rqFgoFKAMXpvt4dMssgczRn73H1cHysBP
KxHD64jU37XZLqmK76SObr20syiJVHTuQowH1e0pnQ6rFGe/me0sSVY2wYDI93UnaT+Tds+33q+H
jLnyT3SDYqgRGA7TVM+qa3PBOr97rEtKVZutIxiAyWIkc5+nct2Pez3eM1m5MdquAtTOk3ixbUPh
wlh9rIMN+mn75nm5dMmouqYLI0bQS2bLb82cfUvb1e9Edskomw7LyubXVTOUb9UiDrEiflPbxaKk
rrNxXjBNSov73FQJKIaVydFrDrpcVJdV7Vah6bgwohePUO9nR9uwe3fhW1/TOSs7IO8kkCEWfGa/
zZ05rb31E01iLpGUprtodLu3oA1ZmjPJ/+yX1S92c5GkRtC4DCoZAkkN8mm2D/siPR/tnJWqWUuR
zkFTUPgh8SZfx29eX9KlkRKqZVaueDCaOrDB6oO0qV9c4qJIEXQm4Qpv98sczSxvYrOiUxLqI34v
7lwT14C2ZRRmTTHb5k3YdD+GePCDqJjLIk18bxNRNqrAAgJARYDSshzyYJPf13RpJPhczEtLxq6Y
23p/jCsmj/Hsm9JxcaS1ascsGltdNE3/h2H9D5MsfqL+zIWRuqCUnVzVfoEVSZxvdCY5FdwvZnP5
o33QM20SuV8k649clp8Yq++lFW7sKa7Z35BKYoB2qyJg7bdyR9v7KCPPayxxVicZ01RrbenFTuva
HSLTJJDbb2Y/b2nqMkjlLLBZhaYryiD6I4DeRkMavwifugjS2gXEhFWiUEkuofnYj+uZiexeO230
20wRdSWelpGMEDLLdLH1vf6+tJx8MNqKl2rO2IPPRkBdoacUGqE83Zkq9mX7o2vkGyqIF/sFZd9f
I09DB1KGaDMuMi3FG94n5KmNBntnuv+fn/93pgtWIb8+PpmiZl2XThVQ9pbHZJXDmWm+natuCw80
4vOhGjQp81BM06c9TveHBXP4+xIs01eUBaqvFOd7eYSvefnQznX8fTVIccShqdUDNCqnAxx0wvJE
SWSOlRjj8z5GyisCoC7gxGoLTUCM+wXFpyMM+9rcrC31ukxQl2/amNgivkA7NbV73sj+oZ3u9QP+
X5f4d4PuhM/NzmFYEWpdiABb8EGAhj5CmdEmjw0wmf4wwR0mOpBmgPobXL8egbwG/SEIyvUwZxU/
jS1HVjCamuBIuzRscrR0jB9ZF5KirGbxUFczObaQNXlI0En+1Q5p8hZN6mgkF1lmjmW44cOEr1GN
Yjz8vNiyPkNY17wxFOVlKcb1CWqFuiiH4V794vd7H3Whq3IUbTOMGM5Y/jRLVhDrZyBDXZg8gUeK
Vf2oEZZw8n6YpzWnU5Z41TYxTX9dH/EEYrHpo/AyMrpv78p47dYmn2DsnnndSmBZ8usvdLrNrOk2
clFinmxhsirLLn1T0c9ee5N7XLYMhS+2ReySRCdl+iFD4WhYyjvjc2Nzdc9LKPJxBoGSHfm8ZZye
WNCWEKDPEKvQHr2Rfiv9XydnZyEFH1XsMqdcf46NWr+ULDV+W6x7dCahodMYw7HPruNkjkEA0Hkl
8Bu7U1f7/dwP3aOzb2omdaW3S2sCO+Z2XNM6N0Hfes2g0D0+Yc3AIO5k6GVPzZrXr6D5GQYWZva6
7YfuAQo7gaXiS00v3RgmB/S9qSQPNh2kXltt6J6edWsMUypdL2QPxLcBFalrNlfZnSPu1ug7KziQ
iSHjiEQ5kxIGUHJIzHESzeZ3UKDH7df1S7ak7Plg1suU0U7kHJa3R1Enmx/2GbqnXJUE076FhlxC
2YyoWMsRB13dSL9LTOgedDAlTctlwAruCI9OULqHAcxW78t7n+0ndEneUeEiHUq9XLK2Dd/RpdXl
UcNPPvVcXE7cm3SzqS2dt0vUlfa7gt7j447c5Qevt3ePLchG9MyO9XIZK7IUtRZ47zSVk58vXOgS
wxQC/WBuMTrRPmYaTF1IPoCuW//ye33ngtoNjJst3dZLJ5fuSNqkbuH6x4wf1hu60PAcxROyuWy5
lOAGXnDZsNupbdtI+u377vCIaZ6nrELUAOu2t/HytfVsI6IuTJ3BNQzZOfQGl3F1hPTAtzSI/Fq3
qDsquoWVcxkFbTGs5iWrS7hall6bGXXFJdskoB1a+Ouib5Y2n1LTPMA7z0+qhrogtaRrovqu74o9
GNibNdEr5Ms8Pc+oy1IDEo6yss5EETfJ25gQgJ6dVwaJ/ssumKxMdpDCLNCV8GcZmE97yO8EOL8/
PqgLUvczzNcDIUSBoX+XBKgnJnL1M6RHKejXs0M2QnO4CIqiQkYw3yTglL5qvNL/1CWo0QcWJoFc
ggtvgj/aCfUWdKn6nXrUJairSQZbtU/BhW3iC610wTs/rhy2O78Oiuhq3lYaifTJjM2bVYmnQbL4
nc+OSF1yegy2Lq7TuUbDzfgWMd6cN2PvBzJRl5y25RrxhPdVoWi9Hm2vYFhU7V7JRupC0kxVvIJ7
KFijUJQnKBBsiAWUV6aeuoy0YvCDDVALLWQXrCdNyzRHL/aL35g7dah96tN9xSq6oGY0PUXpvh+l
oX6AF3U9czedLp2tw/Qy7Xx4I4FFPBKZ+cHj1EWjZb3B5wEmnxfD1/mgm4jltp4Dr8iauriy0iZs
F8gzX8Ywaw9juB/Xofaj6qkr9LhVCcL1eEsvgdZp3vDkj6ifJq+wi7pSj6OBml4ImYeLCFj9tgzY
H0E8DX6z0aWV0ynshhSB9SWum5dSs+XURfu93ufXuP83yReXVk7rzsD4oYwvkDTg54Sz+gJ+eTjq
nvldmKir+Dj0YdCuNYkv02rDYzjQ7WO2muzOhf7/Yh2/+xuwXzdItu8DI3WXXEwy0uQP6CgkL0uX
kbzeRXiZYOJ1iBkkW+ehbN9xZWCOOIbby1bz+f0Em/efE+yYujOPoK1ddh07R824fEhoSZ45UkVn
WG6ST6HM2oc53rODhT/DExryFOhJOMN77QkuLRvVc8jnoY0uEZP9W0iFsjejjiGk5vV4F7+GOwbA
1TKOLnwpvw6BfgmRIPJ7tJO8CwNMmddY5hJ04YYr97Aeqji7lye7NTudiEClGWRihzW6QBtLQnRh
iPcDjU34IRSz8gsMXOJ6ohF8LVcboVRQbd9Sm26npKvv3Sdfj+nfzE6XuNYEzsIKro4XASLtQztU
61ODzbM6DDYb2YH0BlJ/Maf31KHjG7/3+u//gWYAPbKz3ofosmRpdoSixPZQIw11hKCYOCuEKT/u
fPfXT/C7v9jrJ/vHD5Fwb6dmAZ1BOxvOL5qnjTn0RoXHtDPyoOEBkm8s0i+VjAg/wq+ZosE81BZf
cDTwCspeu16oifhT3Db8i4jW6mPbbtl7gNejzvkwM6xHScBN7gvgmwDeJQhq36ekq5+bKageoH+5
fOwgZ/ZklanHnFQqLpC0/7Q3vDrpWrcPEu2spstTNocP2aa2h4EF6lPHdHDVXTwteZSwJtedGL9U
FPmQO4NzY2ycJIiaWtWJodwvyiroGIdqPSWC3SlV3vrC7n5nZoPKQRtfGqzqB8gANedIcn2Srek/
jGJr7uTR/u/r9Lsv7AQq9TY2g8p6HA1wByBPvVwG2G2BVswXGACeQBirLxAKGn6gNTE6tbT+K6Qt
z0O5dbkAhvAw1lt6Bwq8ce/4F0vLh7Ct0LVzGfX+c4QmXF5KDK3X53Jx2mDQUN7lyBhyG/+xyrwb
pzv7+o1v5dK0LKjaJu4QvJNArfmshDkQskR5svP0YEjmlzihrhBf28pYhOVA8aladgjK6UElnt1S
9F/s/VgNEP5PwgvWUvJ3n6Tl2cAr4s//Hvz0xlpxtnhrN4hj2pAjY5VlnxMyrRfWxPLKm0SfxqrS
56VPt0vC08WvPOny+IbMWzy3A780KH5eOKbqEY7Gpd+VyiXxw3pAunCS/DJk3FyEUmFuRJi9/Pdo
3VoHzm1w0zEjqF6wi9pXpXKjEZFUS0o//ffjWXqrBOpaSaPc3HcCBduLJnFd8UPdQJ3dHDRhAad5
Bpkx8mFf5nj8KVBFzlTe7M0KnR/aLAGk/ERKo9Lke4vzoM9hLKua+F0FtGfuDmYM7VwfpjROAc3s
etzC9hAkrOOfp/8vwXxaATH9Xdkhq9YcRXy7v23iNqp+QEqoRWpqrWDbFOb9Lhv1loqlO5ktow8V
PEyC00g0Dot1tuJRQmYjPdVQUvg6lYN5AER3pe3WwAhYbSUaz1REDlzW0RHiyZBlDWscwNmEBvTH
IUijawdl3/ehICU/kl3US27Ltj7DruDvSgT7z/JV4K6zU5MPJJu+lMlavtVVF3+T2Wqfh1qRc53A
k2TZS9n8vY2b0Xm3xl35bCBe9VWmKQkeamikdM+JHTE98hHRn8QkF02QtywcnjPRmuMoSZNDGw3f
eGvn9GhsJHHXZcNVhKL+KfTQ523cvfTtzq8Z/g6wa6in9YDKRHmMg7Y5tI2V7xOzwhyZmiE59/ic
7wgE3ua3WVeu+lBGKnqGQ0v5HJSJeOysDIPcwonj0O7Q40f2eKX9C5qhYp3XMvsaNBBUTZMqpkcm
6SdeCfKj5PTveGs16nTCfI6ytNI5moGJOIDebo/on4qOsh/Ho+GTPTdpNQLAFEGJUm4COV8zj/3n
fuwoHLi6Gh7jps6ofVzqnZLnLFjRAlfPy7A8NqZc2adB90NyCrTCn7dbtL5WgblqD3MSy8dBxOET
PoDGW6oGrW1P/VJBlq1fkP2ZcgFj3OZzWaULdD/HNtvqE7ZN3UyHQHWpuoYp/mjOhJ4Pu6nIOyEr
wg8d+pnPZaUlnOztwm1wnMZFV09T24n6Wa3WnAXm+7Xb4D9sWT/CYDbpk6MaBcsjXErUUXXS9O+T
Nu3IORqHhJwVqoLxuYnWzJTHXu7ICeQoYev+WSWBTd9EQznUn9UwxORZp+E+xXmJyJEcVK3aocWb
DF3wgOQh3dVBKIAcl5gr253pNi7mDPmKin2fp1ns74JSwZVNoGmu/4raQLvAl1Mzugw5BS8w520/
z+pKKenYdQUWIn6IvQrFNRQj/leJMYnew0OOBPmGjxGdaxGp+MxGk6WPiypNelCkBN6d9wQedod5
3LL0TamSrPqWoDPFnNFnBlW8VOMPHHepA0gCLSufyvdwYIKYJlqt4uVcDz0Xf0FicwRJg8vZXD33
DBPxIbXzHF+07ht4rPZS/I+j61qOG8eiX8QqMCDwlaGDsmSNbPmFJdsSAJIgCEaAX79H+zY7sw7q
JoF7TwTeMMoVGrMF9e7bUydWWbdT1EBS5aTbeDHn+85+9mmaju8uoLj5WWSGYmIhAq9ntsZjejmG
jPuvNlHRhqyDXTvUqfhIXlODIKQqVm2rrgtT4/KZ5lOb3gvSdst7N+VeXGCH0NF/0mQjBkg7cy+g
h2zTrBR8H5s3/KphfRodPQgv9jQSw4PmZF7PCDxma52ZmQyvPc/8es9jPNcI5TcRr13CwvgT6ZYr
xabZKzzHKKnKz2O35u7+SOWiLnnbGveLHCIx9yEbZxmX2+TIKgtUZKbsyhEANPybmvbbzWnh6Ty3
MZLBLr03Qd6OMDzEF6ZyTO5wUfn+uPrcbLssO0qtrhbis+/TdY2j7edwMLucxtWN6V2C0yjQ2mrb
tDedhqH555Yxhvw9NuQsKYZhbzJZwMgO0WyPs8JcPX6m9nmC89fWTd7M9Iq4ENq/D02Y+Y1CyfNJ
T4r2537H/x8VIIdtamRxC/fcJCiI7Is27hJ7wRgTdlPRYSP9BXZ/7YfTkQsUmoQeX8xDxDJocdDv
vhp2xkUE116ca71cd7vuwydHxza7JBbBBIVGbJQs5olNUzXOXR//O6YtWs8mRnRsW0wT30LBFI0q
Occ6MiUx1q0fNuGePA390A1tgZNGS6Q8xsRJwFQMMNLc5y05iiO2uKByanTzBzkae/TCXRyvNwNy
8fw5Mz0Xd3EXb+Jva5M4/m9BoOBwalm6NL/SeNqTe8Mzt7xkLR7Sry2JNn5VEE85UoxREmd/kA62
TJf0yCJyOw+bHwoKv5375Nu2BVWkG5isnzzRc3yyGqal+24hzN/tLsVyVPSbFN3HuqxN/iDiflbv
Hi/CpoqM73Pznwi6iU5tsyfslPDg5Z2GfS8qXRpiqiqTZCmCb6M9OnfT6ujtDg2Z/gB2lPQO3uEt
bueq0UkOnIXgMiF/0UNLdIU/yHRd9f1yzKFskHsf9iIZkonwOmEx7e50EsMjXx7Iw9r+HcbN3Uc7
0Hb5WA4dcaxnoQ3/CSs69ZpaaDQ/116nwVaTiNhKT0ynwJPqZRljcYf8VjM9J21EZnUxSKMVe4kk
h8VdVuV8Ki9j3ujwaWAWw/WgaZo1NWIXcqML0bOR+oIdRlOGWgJkfmTFkozRdpcIp5tiyJuM47Zt
mhkx9GxaJhrXUOUxMVcqHajNznyFYuV91oixo+cdfUQIww4ZdOq/25W6JZRs3SBVM6GBDbsQYZAb
K9gQR2KDCVf7c9MLO3fnBoEFMq40y0U03ACeX9PnZEN0716mPmfuozXDOo5F2sVK31j1HelYZjru
zVH0YucdnMPbeLBKbMvAVZlDEUTO7RChyRBZsWlLr4h4Dt2FR0O8fVEyMn7eEx2NZwXoSVT0YNNe
zty0GJi8nhXVp9jyRvYgZTY21KzdjnDu2d4l71Gjhrn2q8i+2oMP8Sc3W9pdRo+6tCXJkrJf9PCU
RJ6SgnVxm517jBviNpcJ8ahRpcKHCz3i9EagcyLgvt5Nd2qmaCP/DWknj5rlUUPbs0x8F92FOdri
v8Ik5JJlcdaeBVri2xr9FzPdynxDR+69ViRO7q0PSOorgdIl0PJC4/MkjRyQ2WK2zcF+mIZrtE5D
LfcVYfHjinzhDQk+5xxj1PQbIirIxvEjQxBwnbp8d3mhBp/zWqQCuuPiQCnRcN0xWeLU0K1eixz5
088CCujBFZiq9mw4h25Jkpf4YF5Gp5QT528Ms7p9juIZAbIomUgwruHVjZGQxdMhV39klLrpIjS/
iaHuuaoE8Y44YXP7vo85skHdfHS6anlIxJXG8yTw3+YhmosIKJz+04UG7sdjU5G6wWTN0l/LhJvr
ERJ7k7w040G667YIPIAM6kAQG0tLF3P2U+TwNxFddqwXfH++ez4YRdv4bPQ/kE64DNvmuEiUG39x
PisId/Zt2ManFK0Y6x0fVWgfU5iC6WPwAHd/hBQmmAtcAkarYusVRTlEn4ZwQiHSbD/zOI7oqZcL
Ee/Zytf9B11hs/rRSDM1f1v8XTHvdJwf6nez8IgR2HUOxR4Pk7cWwQV9vxD8ZIQNhSK9hrVxzgLe
32nefFwCsdWhsCTj8iqAb59ab6E3RnriqM9Jt/EZZ4Xv2seGrTLCRNkTdExDVKhzA8FmvQmRTK+U
ETQsl0SbKfqxWqfHvQYx0dDx0vdtf865wFW98EbkqpzyIUoxnB2U/2sQgJq6km3jTh7YtlN9TfxB
bZGgZeJ8mKz9wVsjR4z6HHvcybY206LYyUrMfSamYVRF1wrjHpKm621crCysDPdzNCUzvrhItsc9
8sLVast2DKHAv48gbe6pWp9nXBA4/mBjaSB/krMeqjRMfvxHmxA9syPD9m4Qcns7YExfDpxoyXQA
r8si+YqnFunjHKHS+3UWGKILGLkDeYgXJ0DGNjnN5R1DFW+GkWGzYq3xG/eXDjFC/lXxMd/9vcvj
0T3ttgm86te+J88YFDRBkEEXFnmKDGH8Zc0xrZyGia3iecpHtZ/nlTd3mVgQ2pFTecbIJTsYP0mX
mzMMUGn8eGAMNPWY4Lmy9YSEj9ldN2rp6DBRf+N7Kt6ie722bvua93bhf3YEHb3tLBGfWE5xmJ3y
YBDzvyWNX6sRQd//AgoSSw0q8bTMSHprykk0MhtKHD7pFup2h33WnbMViKi7SjNaV2PBzztRZWtq
9lc1KrkvFRjZxckqyg6RoodnnZL1iebznjyhSj56124XEKtKbAaiTMOgO/GGzRhpXms3osEX/Y9o
hudlG00sQmYjoNWMViobFkRnLvlyr3xKPuaUOTWWvo3apKmSbYxiXpgWPrxfLs6ivYpSP6xd0R17
s907v7eoS1saTLIr6C7SJ/XsZTP+FnoUe93hjaAvAj/EepM7vtO+BOWzVK0bwwrZlrB9YSL2XRw7
IJM+wbo79tuHTWkcn4P47sMruY+m6A2HrGETdteoC/WhUEq2F/mU+IwWbkSs8Zl1iqr74Kc0vezo
AF8/N4FAM1Us0oBumQ8wE/QHuvW66c4glDrJkcG74iZtSFrwqbO4HoER3LD+uzM8Qy5yLfaVVkMq
06SaOuLf9S6iM0+S7HFYQxRVkcf/BvaefjpkmoynpXXtPZ4VdpuJLgcJtYSoXLYxvZo0bK+tZ/bH
ymnnC6SJ5ljXAGQuRQy2KBQkjbnNX1mWedAQw/iZttD4AFqH5ARCt6PwMmfPYsOKhZEEIbAx1sKz
xkkLIfiRwUC/d09zOuGE982R3mhrplu8XXNcWhTZAejOj2uHYKsS8toF0/e+XShZMKD4iUJZKEwJ
D9N0bsdNVjGUUZc5pc2Zy2a/aTUOKBFvthyNpfdxDMAmVmOLgQ2ydJE1E7pnDlLzeYoLJOJ2pUjS
vUTjsD1vWza+z9uMQwu5nlXb8LhGEiTDiABFYyr2n9OSd1jLMgxOC1buo59JrVqcGWvCj7Jb2F4I
iyLxkALwWFr2lqptwSMH2xkOiqaOgJ8k+Ayi5rR0ZMLGZJdriPzfJRsZpkaJhc1w/H207XwZ+7nB
5y+TeC5Nt7hbgREBW0C2fjnH4v/GHsdHpqPtvbfzXrpsYk8oT23/a9O2uaLquLlphRtwnri5SCPH
SggcZR10iuy0mBlZw7OFsUnlLrpAVblWwbUY6VBHtfxeQyuKsYF5qYVO5BWebbBNLJUn0STm0o0Y
AiF790dW0sg0iMzF2hygPTpDYc1uoTaxY0FxNJyl3Rja7dN0UbVvMmEQHkn9H0giMQBjuc2eXGc1
1n/ux09YF8hlzqLwkiF24Wwl3zoYDg98aFLTSraO1H3qxr/DtovblbH5h/Rjgic/0SBTGJBkhYfh
5KhE60U7ZhfaSlOjqgIP+mSGS6+ncJQhX/aTiVynCuIa9Sl7ox/bPJW/7N6xItkiY+pUxfatHxof
Th2klexGE9udtFnYWsVZP/ygUo7PY9bTjyYe9RfaVCMUOzIMZrkQ/x02itJ71Aapx20amuueqDwq
PHKfKsTCYAYI3WrPGiTQx4Jz0F3YAZirapVszi1t0DecjT1R5aGbcGnyWKrakijaC066Nq5GaynA
rXkLE6Cjdh2qDtdX3RxNiN9n43EvFxqy8ds448fyltAFhTc53SJd99hj5hrbepYV85Grh/Tg8j6N
WbeiOp33AJFM+EtIMO8MeoN7FiFqFd8dVkSslRvwBNyTUb1wMf1AhikStqcVRWNfjW67sSSYoR5k
m3gGQ8eSqYJ3x/wkY4yYy9GuN2FN0Lc5xMLJB7BhY/dwYPyVdbdk8jFL8iGvDum+15Ee80UpcNV/
MOb5FTo/e0pYNH01C5kOYJ57cwNnjeLFgFmVlng6Wln2BN2hZQLL12PKd7xG+/ZdI8pjigiefop2
eko85VMx8TxHLPvMR4MUhTZ1157j9quNSd13JcioMUEa+qwSN7P7aFrEP8L1oEqGYknseK0372TM
OJ5iMACkhiAGYwrHt2rrXoTlN2a8+SdKV5tP66aUFrGIZFKyPcNorNZhgxfLY8ssw5ZvK16WmfzS
dl8fcCjEH5NT++cEWu5pF7DuF4R0eCaj/Vju9z1nN7uS6i/rF/oHIxv/ORDDsZPJYYtuA7pHvlSD
+Q0i+yy0lcSc9LAdszrKzKf5bSznBIf5Micv3YLprSB4/lVxbL28TTCBqNK1QzKfGj8fw0nO2Wav
LLbmxsXfEAjHH5YX+C2GBXOnAajRO9WXKXyI/KcWMusrSVfYfBJY/Gi57mgAflgo6ZDUzUfYwZ9m
z3GyiQzn39NxrE30y2Oqu6GTX+oO0bKsOogH4orkwS6vIfBYfiCkGB02JPOCogiukfnzAa71AsQD
uxkORdIAGBK9vXMLIa7kQ4jgi3E4L5R1LPmp5Jg/Hom3rzZGpmd18KWZygx9e5B7u2Y+VlwHfnY/
epYdf5cFMaieiDmro2CGl3TJot+RNfxsJ7Ho29WlGP+oy7r5Enat39ih060i2Gefd0RZf7ZH13cX
SOyOtZw8oL0TMwhNgB2xN+89zEiPsD4PDyOHZ7ZuqFVTDcyCbeWAHUTeSKDy6wW/Ir9JIDEazimP
WVtlbLL4noh2svSCTGPNGBw+pSJcYeeA5mOplilLn/M94AvF761cwdVwPBID51BhcVmgSiv1uLIs
oqqH2122+4em8zwVLvTgM5jLxJlk0wIAJQQM4dm8wwO06W7nAGelqlQSoqPWqZf2Rh893tQOUo3k
is9NspqmS3vVORi+fVhick3w0X1E6w7ovcdgcp+n8AWeGjLO4cq7zmbXIc/4r2m1W/fEmU6GYu2O
AS8EbjbmrgAPVFdPHADZ5Yj8xspsNeK2UT7A14mWMMDabNviR8xeYcGWsC2qFJsnGitcu+0V7Anf
92/S2Dy/yEV2PzNN1PicL7GKnnmIk1BiQLf+HM0jGlK6wOOndRvaj245sEhTHQBnIlCtA7cSZ/Hf
XnFMIKmgs6zjZYQFisCgsN5n0Mcv2Gk34ivtNH8c22j7My2rRj5mZ/MaGx6AFRhrxx41jKr/oFub
VvxY2wSPethUNTBMBhMWM3sS+a7OE8IOeNFpGv09Ns7vgUgIdg6pC9fv2uj2bzpO5GWbpMEuNDXm
biSrcU9cpeQKCPJJ9Xv6GKMK+ga5rPhkbbBINpiShgNsHIxKz8PsIVkd9Crfx7wPbUHidLsatrRZ
mWgvz0eC/phfC+qAauLmCQO+3e/GrM2wpe9+cBX1VJJzxOPxpxvnJK8w9U4WzjG7jmcXtg5X8orF
rBi7RNQWQGVeGBujnmvL1HifxKJdihmTpSmy1CwvakDcEk6X3Zxt3B//VLqCFe4V4tUfxmSbljrP
EbZxQx2OfqC8AtMF1cP8ndgXYVgjiUPcV7FQnanKs8NudZLleXvpGBGsBDqamhPCEM1eDYTpvNwl
YnTYvDNwHoHBl8E0EJsiJjtO1DQb8gcqIl9GmdB/fdp1G3YMTbZTSybL0cnsMfOQIE8sGfK2iHI0
kWFzQARuIZU1y/UYxuCqwQYlir7frKmMg4QNBSpjd+Vryh6BW9Oq7VP5IJoMz0mi+RtbEuBVAmtu
geCpxrzJaEErQefzHqNem/+/FDNru4qCbvz+USACKfZ8la7Y43Q5wzFzkMLMaV97Ss17s6rllOwr
ln41G/AsWz69rJMNvylZKXJtDAiEcp8wcter1jgJoC4X5Emh2+W1P44OCZjN2L1EHcoQH5xAmRuW
9R0xWxbURKhpE3mgo5Aoj2frgeKWePH4UMwjulsKUGnhxUoX1gqYPu6BZAX+VywjGZcrkT3/kLnq
hq8jHfe2wHoJtICMFh/SgJb622ZK26QchmyAHrdR0fHkmGy682SjzWFCXvI7aPWXp2ZFdGnNBi1E
pSFaWyrP8+4op8bJFw9f5VYGJBy9glmbPseYB1SWtXF7oX3cnnHP42aSztwY4GKwGGNr/GYWNvWo
dzxTiIoNPb1VblfzTdCcjSDUgDNcVpkbX/dt6D8cwO5a2kb/2jO2vSOQPfwLWGxuAMDjqUuDf0V2
ItxvPayy4tQ1Lntcsdpc8WrpvQpp5vpymGAXxnbT8xTBgWk0v8Y2W9iZGduP12+JfChBDuwPQwZd
wC0IrCH/HfwRg42bMH3jwJjM5zhO4e90qESedrLFr60EOya1i69QLrDbdY8b1HuPdD77o9GY0EHG
fC5swlMghY8hn0lHDmKYOey9DXrSKQPwt8Gp+Sr2/TFpaFYZmnXbBQOCLdokKMwUbvmXWz9v9+g6
H5J6YPK47TKWXIVLp7tlN/SsiDjGErCcosB80WVYucb4q8UXDYAUKfZXw2dccJjm9FwYn02AHQCX
okIZRokz5PXJP+VAqhRbBHIGXq3ta4P7VuOo37rCSt28hd55jsdr5raS0bTh4Nndck8jr79MlmMI
prDBUTQZZWBZuNT7/bgMzl7sIrofPlIgOWHZ/s/jasNlPB8aAKbPQAQ7Mdw0Jo9fQpQin1hFpN7G
xNYxAVfW4ozBQZdiMkyF4jXia+TNMa7DaU/xx8dkUadZW2B+OcxOqwHJUwxcqBNg4VEWO9+0q+Bl
dC9dl2MTQ8g1qPeJNPejthh5t84vH1vbuaqZKMWtEvWmGEVynBqNfF1wVrIp7ZYnl50P2xv369qX
y4QzBI4Tfr8bPl7S0AwZuB3NHrGBge8GaVYOPZ0AAjQyfZ97vZ0WI+UzlAOiWhjfKz/S/ecazaFK
QDm/OB71jwZlZSVgTntRvIne8LZDLkrQYFMADYvPazORep8BIOAulOc+hacLuo8Ga4lAHWlpjMZ7
aY4BI1yA34Pt6iOOHcIPqLBY3fT6MBnoPUWDubeMQW1dkhkYAJmkvl/TISkAiXqsnAuiiv2UTQX6
JdF4kGdpFYx72aAKqZIURmbqOb0Y2/hLFoOMHYYQ7rBshJPHG/G00UhfIEmi17634rRE5jgj86u/
W3qa14Nr/w4wkpf4pbBEj1Oji9V2KDoPVofK5j5/6lpK3nZtkwrEJHkEqNs/jNrEf/Gwp9WRKVum
6dY0lbcELIdMZGFTRYpmOJq66bb2I5XADFND5GXWsaq4PGac4lH0AblZA0BTf8SBmTNKy8VpE9Bj
4bnI/nEY/1dVHygmkVXLeP+suF5OQKRBizbeV+nE1zNfAo8K3Wx/EHQLaKZdj6uz2T8M3J9O7uwF
IRmhWhHq8+BbcFY7cPpXIgk/g/ZNKh35/CryKXqYd/fBRjvWnVNgV2STo18b1B5WkBa3ZcuzVyAL
8xmgVXdDKCzjEB06XOSh/UyyxV6AQ7LnflpeZ97rt54wlKKumAHgUJobhKN23S1yy8VL3GteHRPw
iFPEclN0asqTwtpgirBwUjVD/Beu7hmf50arI58M9CsqMF4PyMyYSihZhiLf6baXCuoJhcse1oXK
dZA1Ob/IJw8XadIiw/ND7UPqkdPNycCyWqJZuVzVoUx63pcVF2HHIvAxTy60RN6ZdU7S6BQYrFVA
pZZFHhQvgKHbz+3I/XDB2Bb8D0CprQVZFaYs/0/NW/aXdsGqR6I8d7WNRZi+dEiPpSv83tGxUrNy
yf2Ro8zgQ2hH7A0+boTF0ARKAtDc06geExS1pHfHZLoqk5tJfoY0PtxN0sUGdGO67Mq95LCUTbj2
thi3JOldvP8H57hynyLamQvFMOp4gpwX/wHTBuKm9wLdD6sq16yVwHRDnP9elx4zdMaFfAD92cX1
tA3N/7MA2jrhy/Kq9lWbYp/FFNXN5tpQAtTlGC2zBdJx3IioeIeGdLSJ+giuy8B5NVHG+gctG/eG
hXLEjNTjuDGl7o/wRtDMMT3nWuzqhFjJmJR578Z7gCoJ5Axd041fG9R7w+vY0jC8xKjbmcpc4+L3
6N7ap7bQeFnbOzuPzpR5jHxr7J2gsbIC1/IwPA7LcuCTlgfQ2qILAKzLfo8nUA1pBsnMTZ6nWbhD
2kIjfy2RDeIR0xbRb2Gnx1gcazbub3pweJiSBNRTXKdhT95BvIr4qQPIIr8Uwne/Vg4lNgJeIVTX
1UaJwDZrgTBc7bTGaQmk6YieMPossp6Fil7zHU8J0uezTjkCYYLmMMZLR6krZLTqAX2qiwZuvNAN
vQqlUGL1PxYFcqbSM1RPUcEthL7Q0trFG9C+pCHrV7yPUPDV4PNsRu98r1DWN7MG0gfc+8tU500c
rb86Gg37Zw5ISSSIrZ38NGAeQ5K6Lx2udWDKuJ40yL/Zj/Jn2kZgxJHOlYroakY1C1O1I+RmN30C
yVEHMh5VP/d5oCa+QO8zhes8RbOxFZ+N6B9mP/n8zFUrRndFeaPEWITK++N3tq1GljuB+R0itBVM
U2UMMuj/U4C20mePQqLRVX7mK2sQVUURqVew+KAPqNHKV5DWCRQaJMMntBW0gWBgLKJI+rs5RseD
ucVOim23GBJElf6jgVI6n9KN6QPyH2UBWdwiVkPa6eT1BgxsJZL19w58WP8XBNZw/JxxYNGvNl4I
iEmm+12TC4ENNDOYFTi0cuC2Ovzs1ZIYLeL6iNkwYHdSS7QgP/yII6ANZ4MvU/ZXnCdY4FAya5Pj
F5EbH6t0XoTuXkAWhN0+CJJwQypkf7njD4sl8x89X1UHhjuw/o8HIrC6k05TqU6j0N6N5ZzQw93L
AwQ22h4YMj084AFzPr6Ta17GA02/IOC3xZXgQyU2I4Q5E5hCW/gTCuQWJ1/A+zte4+3rxVaJJUz3
UKX3w31MsZrZE+5SLvqiWSn2k5DinMAnbfrxD17mNrsnS6Jd4fZ0z05xuyi8/R0K0sstngXSv5b8
SyqiPzbMP34Bz6WomEv0VudGnsdMHv1Lw2Zc1wcx0xMOE9ZeQW4Z+qMTem0ed9Jvy300Qp16g5go
dJc282QqaNZp3eJxw2yyOfFP5W2XFz5tHV5RibECI6NbojeDM9vW+Pn7tdaQRvdIrxFpHTNyrA9N
BkDng8qDjb+h+Er+udQfAtACCFTA2rvI7ihIauwcoDbSc8MmCK5im/cvYtQ5+js9I4xVW0+SCWE+
Wf9LQWSzPuZYL0IJYpS7e7jBhT6FFO9vPeYggYt09ceYlE7BGvi222VP6zwmfi6wPxyPwdr9sMUG
g8dRti3w16cIqhd6AsWMWrQWIR0BA4l3ty5xqy+bpm/UBYmtCqykCmirw8sDN6dN/IuT0Z79JDsj
/oMMIomrsGIhBzi6hTefxNuE4Rihye9bnNvzskOxlkrGr3m6APaj0JaWSdejXk8kBK8SgIwWL7rm
QLBzdFiVOe6xo7IWKoCCHoqjwAYPQPLadBQo0dhHPbzqbf80Z8KxxxnTLoYWtawebGFrbrpO8+PK
kDBzhXyd/aW5J6qGYIP8gpVs+yHxzSL4d3cBiemGQQ3KyfQyQSPA/zFg83+aBm/LxXfDPlRIIQIy
yAlGwSsH+57dQJSwPWc6CwD5zSBQdUjJ9rB3Udvdtp2ymDZSs35kY576B+Lz8Te4PP/PNNx0ZT42
KivsmmVg9SR8IhHUq+WeN5so261VBhcHeswAM+IfV0zCoJrwZclCH1F/P/aC1YM025kK7ls0veyA
Icj3i2yTHGxIGKffakdsTDmDTsddsY2SAwpNurdk3uxnD6LwH/oH7PHjyKj7HSLYDp5bFBE2t9PU
RUj4D9GWnxow5FMN4eQxVvkwGwwme6qGBxr0jsdWA0Q5wfPVRi8M+g6YvY5u+gNK7ltn/A3Xz4X3
dgWi79UIyq6TZGrAxMg2LXe9QgFHQ5pbFGiKtMOFSknzCAAXXq8Cetdu/kKzo4xrBSkLhi2Sr3lX
DTSY+ByNU5T8Irax7g1vFd+//Q8AuHaH+u7HHDD2VOCLM/xzzsfuj46ti/EMHas6IQV7ZLfQkOGq
1jN8XyzvHC+PKE4uECi1yEZRABaW2Y7PG0scwM0JUgX9JBObyRcAVewFEGwn/7EZOwVZ2+2XRXLy
MyymfihjhvMBlql1xtkfrX30InF2PWeNl7zkfKOiZl51kJ1yF2X6du/HtP/ZZeOA41KqiF52LGD8
kgtARifOAI+coPDSa4XwB0hUTBDw7lDpoPHhfUvC/zg7k93IkWXbfhEBds5mSkaviFCbypQmhLJj
Tzrp7Jxf/1bUqCDc8wrQ7BxUlVIZQbqb2V5723PHP136iG1vLueS7zaBVlt2/xB25aRpZ7/UC8Pd
ZV/Z9epsSox7D+nADp+tC5XEc7XWcx1nrIhnPDvbIeBKxFoWv73PdJkl75WoCnFmIDQlQezJJHAj
hkhrt3U6zxeXIKU0vmczZH+s29xxEaH7jnNpLEJ1GgI9v0i1dllkCFtlUdjVqA4tEue+1mN69GtO
+sOkRzWzChmAD4GDc+hOarXad+CjZvnccisBtTeu5q+XSgaVP8Q6tu52Dsk82TrTPPWbec35W3g5
+ePemDTP4TL7L2bohd/tjic5ZpmqafzVi8z436JJ/tiD078H5uS3uwUFayIwSC7ptloZHccGZZn3
y+bsM7JoDMn4egpmT6zbqc5U9+ri7Dd2Fcliye+GMsP/vkoxPfapXd0ZlDpPSgYdDAqZMoe6SoRG
YxhHPzINt1AMjn1NzkY0Vk2XPbhdU5n3kwWHeq6SwTjLGqKFm7PRV2lQVkFnF2V57YYMTQXyE8NV
nVXVVvgGQRp+NawCtdxKnZcGbu7YWoOXPjR1n8UzXUIkaaanaBZeeOgb+M6pMbofLO9TYVSldnYv
LYLvHgSnYrZZi6F9ozNJAQA6l6qrZYjTXMq66tn4yT7BCm6pLLLYDNyFQ6yxQ0LZnMXmjAqy9c3T
VhuDLavxhsvbD5VSZvpYT0XfPges0y6OfVZ1t9qfVyVatcN4SU+OeFq8IYe9tgH89hnVfz1EfqJX
2Bdmlc90JGG77Xp7urp2Iy6pTLpjSL0AaBEatvME0bK4G5otpV7Xygav9Gevrl5ymZjNNk8XiB0L
DYaJ4Jyo9GqyDfq+tMxGoDCUqtylc1IHh0ZOIj8D8RUMiKduSP4iKRTDWxdWsn1JnBVViEJq4BtY
a3VJGMi6Oxj4IWD0OI38QzW03Z54K7j/NENjOoTtMM3HCrL3qRjt0t5JWybVBmlYpw/WmiB1ZwYw
5rVGDCPerbbozSOntc35aTVGHntZpsOAS4KbT1wQuPlLNLkNqFjwVuGUF8qLmmQduovDwpr64JZr
tiKwDLCczMjXvWqNelfB+By7maMiKvBbTDGF6nBVhhpPfUAgXtO26WPoq/Y0TDa77UPDgwYyNPRU
j9YitoLd4pcU/StuR4M91l2fOM4PKgrtxb7hts7RXcX6t5C8RS/zWuWXarG7d4XlJI2Klv2iMe36
rC/DEHrwFVwdQ4wQC/kntWkVdyPq0LytO0MdZzKG+TW71n8QyS2I3hid8aormf/sQ0/u/WUw8ScN
zmIeQPhFvwvn1Sfbd6VIjpvblOfELDNhjpNk695lnfj0JwiF8GN3mq0mHvOhOYIh9E9da7gZ9aZ2
dbgRLVdXDAY2Zw/TuEIh8CYOtGq++Rd0oo7robXLLX945yI3dJ5z53SGDI+q7vpqgx2M7bJJSQ/+
i6d6fE9XPWzhvLAjuF7S9ltp1fT2blXb085OlaQgNJZ70U3BrkiLUsfTOBLIOVgcVpu2M4d9t6r2
NxVWuZ1EOZ+Fa9U7HJPjZqG8O48pc80Wz8H7HLYFD6QsiSFcZbtx1VA/WEUi632V6/IeaaQ+ZNZS
33dG7mw5y2w0x0VPu55aKCrCNTwIWegHPuVh3FISVhKaxDOHmA4XutSR6W5M0QseJZdNzxdICNWz
ubChzw3luAGpIEp9SUdgVbcPIbrb0u8ZC64z94VSLppI219csaZvQrqL/a3orcFy9zMuIvtH3xc5
K3+KuTrbyhTPduYF3xPItzTGY5RMUWAgEvuYV1XU14X9Z4GOWiMznOZLJtr5UDklEEy9ItA2/W1s
wO6SO9aXBCmffe/8ctrSa3eIq3gHkLerOp4aFsMc0xV+orbsVB7MRIQOJYFNXqSZume+McqApU8A
q0qrY6uA6V6TIGdE6knXGHYCd879kunhwg/5AbZFsAlBBOsz3kNMrWXQl1acZKN5WAW00TatSqON
e3i5lUxE7opgVekxnY0lkrRfB/Bx9dyWvZMwU/Im/eQHDYOGlVzcNip739BXgFm4cIo+45s3Ocjh
cz/d7vq13Vu2CIY9Qpdetg1XovnHNEebHUmQTmXMYALGcHacat0M9Ln6nrkwsBoHSyfk1litembX
g8VdsWLsafdkz7nGpkMdzZ4Ql9haOBohjUWEuNdRWBZmaISnpMiSHtinojsKIY7EnT+MKKSaC/rA
MQiYNTQyocGc2+mBft79CKXysBy5U7ZEleGmrx5w28n0je5BkKXpbt21b60r5eaYbKwWRP67mZcG
Y0HTCLb+vFAt89AGh45ngrqNAjuLBe0jspjFts4Npq5RR7Xvtf3D2sxZwjBvsTom3ypNIDpga5+p
VKaR/zZPsWRUbfNCSLhvnGZJx7dVodV9c9122XCgpC9sb6K0JdY2p/zO19BjQSqSVBbBaXMQME7k
FDcRAa5k01J0ocpPW75j68OkMdlmoyvEjqsSViEFG0LzKqmko34uIU9mDWF7mShYvZjbdFFnVsF0
xc4CAtEP1tgpC9GE5XO72znM1jlkSTOIRAXFEOMlsbJtuhae9zAveMMj6cnFuw9r4a/3gHzZfISL
uO0NMnmrLgWvan2afKHcg05lTu9nLrO7D9vEyv7YWA5I6zVyRh0ZguscmWUSvIVt4HoP7LhXLi+1
kdk4jdoq3XiZycLYcUlKLx44FJq4lwM2k6iDfese9cDdy9GfVkBYMVnJZhOTX5YgRozJAM0ZawfY
9hyOXS+AaBlmG9/4dyf3uGA7Zi29E5zrvm2Ti9U7VbKdmyV9dcYm+8AexrjbzcTsb/peC8a3oesG
4ytqrNvc1bOP6MOYEmwTnLWDy3Y6tZMmHXQ0YZmymavCAGxK6HiGRUp9szHtyF2t/NzcN4E//Ukz
SXyhtyp5GBz6hYi15HrnQ32mqDPjeO3aYax366SD/qlZx9IAeslT1jQlmeyz7RQ25S8DEV9dmywN
1NZ1Q733fGPW0dxWmREVN5cB9XKd7nSS55hHMCvH3uIFv+HM3Kcukfk5a30U0CCz6WyDOQc2WddB
73pKiSXGJWPKF3RbPnoj9U2m8CxbKKK0mpzkMLayTq6OsZo3t+fQOADlJrTYxSUeuHlrZ5XfN03j
62jUnngRkuXf9OhmUJxtgWvyMivEiT9p6ePzWpvMf+5vGBcCHRryyWWiXe/sQqzIUcayXniQLCrp
cl4PSonkoVpBK59rGvYHl0sXhgBf3SYRalnPdpGX/i5A5n6n2CLR1m44RfMIznn9bg4i7PEC9pDX
gXYmRv1j7kalvQoenLZ7U2HXbHqUnz9eampKFdJkD8Y0Z9+zWTUvvM0IlyKxDyMq768uF+vzsgjv
bDdq/anzotqRiVScfdP32GcF04D6AGCY98Uvgi5kE1e20JiuxXI2APNUPPbdguqX9j9qDA20pnL0
rzXOUG4I7k7LaGqciSUjct8e5FuYewZyWrW+AjEu9yvq47EyfLyDdRLm24JFMnfG0uZXq5rojNfE
YPrld0Tj0IrZPoR5Ou46y572oCPDO1yZcT9nOQo7JOYdxtIu3GJoa36DRpkxjhmm9Wo2XoJs7p9a
LZcPdmIsZwuzysPiL6eSB2lPrdQ9m1PH3WX6/bgHPk9PwdT3x9awoauNkhqT+C9za4npF3MJ3Dgq
K85QYbjA7MVidVoo3gCHJSk+S3i7GGugHHavt8c1FebBnht98TmFAU7q9nubAtUafCO/silv/zaV
h5llGYyXBWroiTyD+VxOy3h0gUDOjlP0v0vtGEeGffORH0VnQ1mdXQKvDM/pdCP6VGJVkIQWNs+e
uriaZL/hJAsYPFpNihhm6i2aKSokQLZgPLbA3IQF2iQuelww6ejJJzKZlgkELDC6iNazfrRtAEcx
G83WHvL5Rz3VjFwZbmXhRhPqeFDZMtAWszEm7guavslx8430a5sr1QQ6ZS28IvNGMOGO0yoEjxhk
P8IA+l16UUYHitAnbRWbpfWhSt84sh4qOSXB4r8thuswlAvEBQ1k+KkLYwTaMIvX2fJRXcbZPiOw
zEdjWsc7jDDNJgn7YJsSj3ySo5FvjCJdXpFFiUEPzCUaqHxv7kNr79C8kgS+7DBIffjwtYdhDacD
zazzEXRyuFOraB8ZGjJ9dRS1Nsl1sSH9qUJuMV2OvNzYw8aWWBPMcLdgwiROO1l/rRZOswIz+Hdv
aPqfKQ6aR6RxDM8zQqU0qmnPitSBG5LHCPq4HzcMsGwV68ZfX3l+gVa6NviWoG+VG3sy07+6bIwt
QgA9K5r11eKdQ7wdE3OgKjWbi9KlsGLhuNZzaohuQZo365NOS0kjXSz2hS7MPEkETy4bliEAMaPa
sPLIUnAFuXjNdD/EZTemecSCTyzSwUwFYa9qU9ojEBBTFf08GKMMdm6pq++B5zKFZQS3pR+ClfMn
VTzAhDHVYVBgHLUM60ProAGyJBfjEGd0E1H5lxs8d+Mvr/HyH/gzFKKHPxM05pYXmWb1U6i01z7W
Li6CLJP1D9WwJT4KNWktUTa4AQ0OvmgcdRVEkT2UV1k6IFyAZftKFMVprBPG3okzLGiAiz7l0jXv
cGj3ewPtpd5S+5YvC0Uh/B8uN8wYRoXCyBpQYUvne92W703gdfiOh5GLcPQKdvIQkoIw6Tl2bM3A
1YdC90C6ZJmiQOPa3lBVTBuPmQL40Fjv3UKLDxso76rwkmzsoOGm5Wv1uEVmWqAMbSKmKi5jnrLl
1QQyGyOkMfx3Hjv5jsJcgMk7RYeeGU2+m6Eh8LWjN/gn/JDOYzt7/WO6rvrQWXU5oS5nI1RTZ/0t
i7U+YVE34flrA+4wdGnAgLK68E/HZDWN9M36F1sOy+BtdywvJOAM/h3ibiGw5tMaHkDUNXQTbFER
Uew0STRjSjtQCgaXLuuTLcNgcJJeOnHNip6f+NoQkiHBhq2puuFbggfT+k6UQfi4WBpQI+3ysSoi
z5nxAGJGGXd+PVjHugfVwfI57vSU4vnKujoZ48kc/FNXpaTytWHbLCeLbAJKs8Fq9oNaLLLpTbk+
CI+ivQzlNG18r1q/J16WxHVGKvq+JI7nPW099YeiQhw0LdVuFZW5xT7TvthrYL2szmT9kS3uFTEG
CffSiuQ3O1X6nvWTnYH32O45q5thSxY7mDHzHFFGDs49BnAzYexhblgniIuZOeRgvA8hZjwGzH75
rZtr91gPufHBiMFtDhoH9B3mMiLayzo/zmbXX0RqNECeYdudS2Pi2WCD3zXT/N1CQW3LG8VIioz4
DA+TmsOI6dfy1/VytcVxIPidTPEys/cmj5C80eWgd5/JAEsuJvDKNXVks2fcJvEjdXo3MD5wIyOd
ZLYlfq99ntqOZq2oGMVkhdNedd60P5vcaB6M0DMOwu/Wlw76C/8nw6g1HsJRFnhdCiaVnhfu7LGs
Htd1dnbWvAqGD234x8OfRIDBat5g7LI8DKQYsZh8CB+cPsjPZaLn1xsSc7VR9r/5vjv9qDKqD/xU
6+/eUsDiw0TvENHAVidGaDp2+lGdDPj/x5vJENuLwUMRd6E5XRZVY6YZ7PVXZjrOkw9qfSRkvH4o
7HX86fTO7GDe8MqW0x6pAdKXKSsxayUiAE2dwgJhcRC6/pjs3CWZrpB8hBwSq9YUsasKhtnAER5k
VBq034IJz+yWm0bfp8NYNFvFNt9nz+SaKPG3/lxGF7RoCRGiryZerOIjTyx0JktDiYfMTv6akIZb
tx+r9U9OFNlODe4Y3AeTBVc0GNV47lN8Fyf2FpqvSjGm2mbC7EAAB+kXxyyFMWkZCqdDuUlUAYOT
F0Tj7XFeB/UzUSuhtVU6ay+QwsY3WzKE3oWN22W71kfBjkt4x3SHmUj8llnitXvd4ZSJsoD7mzAk
uzZfS8vzrH3PZlQ71hVfAoEa07T2HtRfgyt7GY3kpPS0hF0suQbIrdPCSnRMwzd3Zyg7zbLesMdO
xTipmASen2zU9KCYpHfuaDgF8wAwm2XXD4M4Gr7u7PcaQT4eqsSanrgE/eFlnoM0O66tPbuPRKut
S1R2Bm8uzZxz5+t/8HKV6HvQr6A614lRkeZGIV2oq1BdsQzM4ax1R1IHSPjS526wMWQ3Ge3OEV63
AUK3WWHX+6aU/KvkvI/mRme+Ob8B59/kQjpdA8uRbANiTQiJOVfk7zmvDXpS+II2W7acjFWpv8uM
CWx+kZ5yYBqabra2Zk2UoN6rVdPvIsuW4kJaij3HTHc62Egyx9vpaRlK2qDSA36pE9OVS1wIV/UX
ZLQgwG1Siz6FI/Oh7yKRNv16J8fQaZ7WHvLu3vRM4O8Yu+HaPzgBfTuUsxDhi9mYREUvkzsuZ6Zt
+kO0ITBIhE9m3LUZOmcY9Qk4GwW1L7yJpZKYVwgtIEUfmKJ9TABwsA2xqffdWwL8GQwIFydGP8uf
amqUH+iE3YmvUD2HokwYIxguZg1fuD879O73FNPKaexcKH1rJsKhbWqmSiGK2U9eFwbjPUk1dJv9
fWYNedwKCEMR9CAo8+DhpsDA99Y4Q0OfGFYXncnghVsh3Lty4GLKS+5eO1D7FW6VHoEZ+IaO2X3z
KtOR+BqIV4sgGay46G9UDGPHOq4CGq1NzsyEzUlts/MqUHalikowN00qdwOBZD+UVSruhn5qT5Bt
7RMo/U9Lhjm2vUK9UTYWO2V7xVanvBqhW1vPZiCHByLSq5dlnJJHRXCAiKGIzYvX+/jvTaWm5Lm8
jc9jz5jSadOtBjcNumW7s0ZN4MHapeUPN0y6+XVOcl/uw4I5AUklnPZEsvUp155ruROUpkv6QzDD
N2+4NSZWebVLk+0zwUlMRZ73cucVCxfrlMArkmAQMGb/ZzJaz/ZsHVDhg0e+j6Larktghde2CByC
OQaw/k1ZBVn7OyPsI9nlJLd4V5ihWsfsxuvri98sebGzs7Xr9gLhmpNh8Y1LhXsFNgvr6rs3rnh9
uzb/UDYY3Bb0wnkwk26hvvRIjke8MZzwjZglVGkbwEbuunLkVV5CUnqOXuKvwxHtjrnD3DfqYwa0
z49YqyoDg9vCKkQLP21I3E0Bq+iD1FWnxpPzRzf7E7gFqITLPKILzMjpTVxv2I778jDVDccCiIWy
H1a28I0PXpAWw74XtvZffGi3sz1omW+1JgjkwPBoQrxXYznEoC1DvU1Faq/bStt5/WQzVaDpBnDC
QAHU0f4o61VP567Bar6ZsmKkjhatZUU1ECBNDrWAPLPAnpLJNxHFtiVThHiZ62V6aEyf37IspNFs
ZNKuYid9MUkwmlKtEQYym+amGL2/TlVzpXDF+K+jLdVhWPLyPWBaI25juolT2wuPJneLSCK4X2/E
gFqK5OJPWCveOjPEvWMuCBdPSph2ce7Z9mxGesQjxFaIfFIPOkPhz+vcelYuBrYNLma9H7BQ9QCq
TSAjO4FpYbiF72zbLuxmiO0lbWwQYiYeO4Y0LJUw+WKBTFITKRh6bCnucaHId09JAh0n6Y6UQmQc
LtFMwAPKWdpz0qiJ9VEUA9P60qxF+l6UauZ49BvmjBBAHik4Vi5xnuPsWc5ZUfk/9Jy5Ii7ZqJQf
R9bTbAt7aYyzK8tS7YdbAskewrKSEUGO6bK3GH0afwhGn4pY5Wl/43PCIv1V8bLNbMSbbA19bhHM
+mGIUMKuEsfTlE86TGpepXEoiRsYEzdzf0950dV/h9pH4WewX1ZHTXABJUqyEI6T9VU2bUK7b4Dv
gqDH0bFmVZ7e6YzdEu84l32f28FvhHwKGzNzs9ilfZpOlTvP/h4n76gwMLVK7J189vsDcQPNE0pK
+NRLa3oZZrnY254vpd5wHy/1xRjqcb5jZlI8NqyT/b5Onq5iLwCJ2jlePSe7iqCaQytdeZc3JfNX
2n4EFyIorNPCcxdnZRe85kOP48SlYP2V24lOTk5LdfFWEAjk4YwgdhROT+sPzdy2Y0PZrD6AvYlQ
m0ZKzDvRh4m/Z+Askm0HqnpJSyv/WDAjPTuGdr8P1D4I5OAuHEoiy93TSKiCjno5mkQgUekGz6gH
c/dcJG0MDMK4qeYelUF4l5AtsA2KEXdbgC1j2ZKxBs0PXjI8tYxvd/awmldNKMEFIVFAghjpQJ4j
iUbknjFq+QbAUAColmmyu0FV8F8F6A79mcjjehTjsUgsMUbzbIMZmVXznla34eU6BfMHY+jiORuX
6s+yoHnGvGEQcwNF0IYDrD4wukl2rN1m8wbinnwdiSPbT37m3dUJARJuaBvXMOXaGSWz531qzTNo
rYESV/OTr+EQ+Pa+Wgd1VeRSYdFUiX9ePKiZIrRVsc0Sqsu4NMvyJRwN60cT1g4pv/ZoHelkC5r1
tFi2s5O25oY5vUB/AunniliNAmqHAdveTRyxCQMLPV1qvyWCAxNKtMrawgxVD0aCPNvnjPEK/B2l
Ipyg73wT1WzVR4HxkBCczl33Ca1HRO7w9NH5csZqXw7hfBxD7e96ys+d6IvmHh6KIB4wl+rUFmya
Q+Gbr1Vd3iqFJLs2bZEA1AzON782rPJUVDXe7hGN4hoMXbh3itDY9CJ81KZrnVwyeJDnkjI80QvL
3wOKycEvFuU9NF0Sqgti5beU9mVb+Ha76fRCtlRoZJxMCGa81t36yG8hLtqmIWBwrwiVnQeiwgAX
iGKpT/hWXerTRhwVjd5wXxEyg2mNnOCUaIIADjjJs/qPQVrzXbt05QnD2RyvXoK7r1TpL9DR4UeQ
Nz3cHyZ94gQUkSJewMcrCOSLrImhNFJDj6eVbYTlmed92FekeWyralT0C/hFb53BTcCZxx67pwfl
vElcR/AbsPVji3fjOykVIvYc+bu2pXUdGoL1OGEwGmdTvW/CVbyMual+1UvQo2gM4bHPS+e5hW0h
35imMuVVsGBsAh+MI7Dk3jEYijGYQZdnZ1hHqYHb0YtINdB3jlpmag4qt4h3zHIZF7ruAFDZ9AlD
wZrhkmxLhq/eml1gSYNTPXUL/5+IxDXGy9m8Lp0ltwn5LedMusGHLGf1syWm6Ky9WyaNp6GgEJIP
2PksgC/kkZPyiAbxbTe9unPlPXGzTpvaYrJKFIZ4pksxzl41j+fOyqph4/LtNycAQOvkuey/5eUn
UqTFnnrDAMbwtYGvt+KFOzk/u1UlP7q+tw4yC/hYBUzBNnWH4lATEHtXJuN8s3IP82Fize0RPXjc
JOlg/6Q80C9mYiN1B0vX9oyq0m6L7dXbzTNLiLyiCA82yxTxQyUVJRfx3W9KdDD7HfahSEAS75ma
8jqy6EnqrUuzmh6Ctuxegt6aX9lGkYKsNQYJeBJaYLF5MMEU+AJBZWQ0qYnyR2EWXikFn0hKFOfA
+oeTmO2OmsvgUEWutWVUD2ZzpZQb4M4Eg4BkhSSvsr476Eo1F5GFyXZwk+FuKRDWoXuTk9sZ5ree
+WGP0GVgXWhvWXCR6szfsqO9myu8IJZnZU9c6uW952XdJrU9+WqWY3UAUfAuCKlqp+2FM0Ay590X
3RBumKWVJw425Bovy5s3B9Rm2g716pFaSdWRQNfd5CDeVeTnN9PS4vusRmNnLG5xoWvCLG2N1dZ3
wC/TNpgIayMl6XeJ5fvnejtvtW+X9/Rqlt4Eeb1crLHFizmuQ7ElKMLC+9LSp5GkRWbnzK6FnMRU
91jZRFDpXciKhIKQhZxs9J9F0dryXHCpZbiRZtEpdtWA2FcRoWFUzFFv+CK5mhlFG9NzltONT0CW
uVtQFMuauWdBEg4pjE4WBjWsJ2lhsE8QQfWDR58uyHFJsoGDtfbkqq6MvekvaF2GurznHsbdHLVe
BWN5QV5nN/duJWIk/aNrAqd3wQrt9mSAmLV//v+Zqf8rkvVTEPaQzkA4fmqdqOauIUhlh5/9az/6
UzYuOQ61P2tpn/hw3jq1nJre/I8U6f/xWzshcbz/iu/OlWv5VdVYJyySWML2qhq+uJXHuSX9/utH
GxZ0SkkZfVoGTeu2epEyZ/m1rGbnUwBuaiTMPvrSPqVqvKfd+c7V9x+B1//rI/kUna4TDjGwPPtE
zB1m7fTZKAG+v/RNOp8eEm82YUVsbBJtnfx0B/3u86h/8Wff/j7/+rxRGeBcHH88kWJTcVZbx9z4
4u4J53PYuIMt02bqfcpg6jdObjtE0AT9F7/MTwnj4PNBIUyiECgpMTmVO+Cnr6X6O5/2EtSdJJgh
F/JEKnDU/nAK/R+f9u0b+z9S0Z1P72TPBZrRk8mTB3thxBUcHPgMEE5OgOwX96zYn95O1xcYL9qe
P8Qq/zqyvscLvPnSk2h/ejsXhgPc8Y08VWHwXvbtA5OMv1/70Z/fzc4Zytov9YkL9d50t3hcv7bt
x/70ai7d2CMo5fpkEkQfLA9Cl18Llrc/vZiEzuU4pVN9StkovHGt23YVmouvPeD/7Cz516vpS8vs
bGUsvPaBcw8t0R0hLscvfpWfXs5MwRarYJxP3jzdKSvdm23xpT2F9j/p4P/6xfkm1458+unU2MOW
9U1vyh+++Il/ejMDhwDAwVLTKWER9RbQRmz9Tttf/MQ/vZ7kYeF2B945WbpIrv1Ci0tsff61W9P6
9F6WhDd0woFVVTefuBy9P0kivvabW59ezCKEY5h7EmNFhvIfGi3NQu2W/3Fs/Y/Lzfr0bvZGLZPa
XgdSJf0BIJuZUpJZX/tKrU+vZxCqrCS1tGb/iw+sn557t/1aCWR9ej+NVAXllPbdCYwCxL7CVt1Z
BHp96cSybp/Wvx5zN10EEdQkl3OAExJhpN+KpZi/dgX9s1fjXz+cPdarLcpRnhLLutnRfIrZkiil
r/3qn+7OwAIlWf22PaXNGhCUMV0Zyrfx1374p3e0IQOpsHJ+dcwgZUQyyM7C5PrFH/7pFR0rldfj
xOWWm9UL6S5oMc1Y/MfHIv65iP+PC9r89I5i4TIdXQg+GDyyL7ZR7Ft3fEVFJDFNsmeRXJr2Biz7
R+mvp6XtY62a9SyCsF535Emkrxgay2Mh2GfjJyqk1+nb+NboINOq32KBcAHhGm+J832M1P2Y9HS7
ZDRAkxh4S3sNkzhCGQpti1OniXefp1/+QjQq7sWIYUDwMDdheV+Z0IuQa8sVN0Z+8gmTirLMOFaj
+5z34X3Bhqpxnr4vOlu2y1oyJKPNWxv+WOk3xvwSNE25Gzwz3YLVhLuyD2+qqnwssZdsq3S04IGz
6WgBCAoQBbLT9d2y+OlubcWovrEA4OBU/dxG2LqM30QA+0wOxAQBQRrvRCgKEI+zl2jsZ5yoLUOo
giDZLL8PuyS5Jw9za6ZqemN7MA7Hwduw/NfZwvPfWUH/Y0WuPbpjdW80E+JD1hkvft8uH0tIZeCZ
d3VTkiSTSP9gGQTy4KkklCDIb0m/vjUR7LBMAJiGWiLLaQBQ8Oo2GHTciBHDOU9HgM32zpLVkaa1
eV6CJNkLg/BrD4z9SnQZ1jYN4jeRCOjaD5NwHqZAzDuawBrTqL/g5sIQHjeJMWydYh5jrwir70UO
VpUPxt4CEXkoCbgig+2KWNVs6rb4tlZ1EFOdNXq3SuNAXsmLNPTMWAQLJfXmJkQR0xvylR9cXDgx
UChhR/2iD+QGEGVfZsGZVMYZykCfDbyWeN9EbKVJwiJdUtwNR/h4971ln5AsevAcC5NB4+/gr9Qr
U0ZwhAlFmcx/ppV+7YWk1VRQjLFN+FZMsIm582bD9mKctXjRPLu/CxwS6kmzcTsSltHtBkeJo+z0
cE7C4dryMN7CabdBSEzfPuipssjRmUVcT/owDt55Tptv86D3VhmMzbadMDe5oVc9KZT6sxbmpSCJ
cqtIC44zP8SyZBGdOZEze4e7aYiHzvxmQYTsTFKwedCKsI5FUJcnf0WM9eHqvQCnr5vuCcxHe1Q3
XTfgA5Xj/6PuvJYjx7L1/CoTfY85cAmjOHMu4JGertwNgsUqwnuXwEPopfRi+lDTGnUzqprShG4U
3R1NJjMTbu+111r7N69mbixOqcPH1mk+hSOUKKdVIUjGmlHiaLGiCzyK31d1vRsGbKeuZqz3yJj3
HdpC0u2I8t2CnjM20al2NmRQNGy83E4LZmhooSztCj+S/SLogsOk7GN8Kj6p4wgLsjPEB2QptONu
riESoF1bfpxRe+EmqLON4ZW5PCBec9rR15CfonrE6KAOc0UTjymSrp/6the9UTavrZA1wTqzO6Qn
DjJGoaawr2/eJq/f9pqht0luu+usUaV/aYDB8o00Rh8HvQL0EhjT9kbtgQNzu8tRAvLKOd0PuXJA
x+yrHk/GWcpk1JuGjpm9rM36aU2LAlmENN35SP/Ldj3TM53aZF+KCnteZb8gMYHELS4TJgBybaen
q9dOqXLcyXoWO/J4Ez30mk+71JQNB+1xgGmocbmgKiLBqZZmy6y+JAmmFqicFPYu0+rvUlQJNM7z
9kOasuUt9VXnJvA9j9MafShSbeOHrVN5UWn9eHJZ79mDZ24gvmuOWw+rVkENApq30M0hzERqAMvg
GYKk9MEUKOKArOMIy+5p6wh0OMEAAp/l90m87BC6cG/zIrAP32zgJr0TBNeADfOUwJZyjb7THQP7
d04h7ngWCeS6JRWrY78UF4A10QnbhotACG8qOoCKIgDOBkODl8iMxBjhQEJC/LOkNUGVdwEDTLjE
UHa8SE8QPWaDwbiB06q7EnTArkVFC6If0zlq129NBTAq75X8AQCXDJpwjj9Jgjk/ZKKqfeqqUTiJ
NchHex4H0/zC5vj4IiC+26GqU7WPUTd+B7gmHNC+Ayu58ChBuI77WECSbuGJOu2gr/ckFas3lEmz
OkCAgQCwS/YyqR319KThxyZAQBFLGECLWnyhMb5gaTrlkOca2TXXrnUSs6tQbO+uwwwRLx+w2lPU
IQZn0t14MmqtmUiDm19oKcaBOLTpRyABQ72fBHVa7AEE3jGbJ1O3FXP43PXgQBWExPdTOQOny3tj
YSNHG55H8A92ZQ4rsAx192gqG5hkgIAYsXHgIG8CowyNYtgfSNBISIfYfdN0gTk1hr/mdXxk4wTJ
Z6nbwwNO4Fa36hWIRekobDeGgimy5SA3rrJDTNpeyvhK3xGDolUd5xkpHyVhS/X2yvatph8EVMPb
LzrbO3Z+62J/1+jIeZnd45QU0keRRwqur4RthRxFrTa75gntpnV0jLarFcfIZP1TMZnstLWiaJzb
cg3QY14CdQf254b9g99mKyRXQc2f4zzRSodGegXgTHlFVsO4rzt2TIci/aaIbNWBqpPqT+NSiYdm
MuNP07ZD3sLvdQoCMjoTdaJnFjlNYSfpOED7SNG9yAppuggjfOoxKlGn0gdDCRF1f4ShJYUxaEFo
pnrypLfNchGyUvW3bQ4QwepNck0ZEhoCdOwyIfZ3yYZpvariSuGh7PYEtBjJxAIFeq/pCz3DxQJQ
h62zj9vapVh0LFm1AhbblNj0KJuqP4AmRK4KY6bxbob0+FhnU3809Kl6giw1usNOiT8AS21IEMDD
Dx6uQEvA7v+t3ucSLkAo8SU73KZ6tunGpCIGZUVtzQ3Fs7CqEDjURHAArrtp1KKlry2KM9fqaUYo
14IyTVSbiye1j2asCqK7Fgy3BHmpK3yZlZS8Dq0aZeQI+Q9uSdo+RSRiNliy6rrEGU+u1IV/zxNT
fFPJDTWQNqTC1P1Qq21uZ3K7A9neg6J5p1Tc6qqfpbhvijmopgMiA4uCZgnIXwuRBO68jBwOYuIy
As7LPP97lZ34prLLEvjtCVnOnhWGLHLsoXDSfkXg4keh8R8vt/8Wf6+v/zzp/r/+k99f6mbpYKAM
b379r8e65N//3D7zr/f8+RP/5X+vz8/l9/7tm/70Gb739+M6z8Pzn35xKzbTl7vxe7fcf+/HYvjx
/Zzh9s7/0z/+7fuPb3lcmu//+O2lHqth+7Y4ravffv9T+O0fv5n6Tpc35+j/+OMxfn/DdhH/+O1/
/Pfie/+3h+9V/pyPP/3s9+d++Mdvkqz+HbCtJCqyLqmGunXU5+///Ivyd+QXFAWHUHINmHW//Q1Z
/iH5x2/y7u+mTAAyReikhiZtrdu+Hn//ky6h9ivKimloBgoDv/2vc/zTk/rfT+5v1Vhe67Qa+n/8
BkHoJ8MQjb63g2MHo1JPEfU8IYF6aPf9WbgIAWUGfi+WcaKPzq/q2ThrLiBMMh5bD5a99NAplnSJ
7tLz5EVudVo+Ivjs3rzSzS6zn+5Jmp1+nx3z5yLczLjIdherCVV/PODz4dw8zZa8yAa172iutp9C
KKmBagPs3t8cChEnv4/2stv6t0Nio04StAdYT7bgTgfFSUIhgJXjSEEadCHGMZ7oY9Xn537mLK7g
1YG2bx7iPW1uJz/3fnqzxhO7wmHjNd7OK8/xeaotyVOcIVAd4UTt1KLadsxP5Atnea9fNL89L6fE
0ULVWfcoQYVTAKMr6H08hl00avbGHijgVTgXD+zpnesTrmX7Iejc1MZ7KUzs2BVOO1+3o9BA/hqN
/1NyKQwLQLEGmOApuo7qbN2+lvshVN3czfhaVPSt76GLB4/3CJLKlnzNQcHAjV5RQecdTaD9OA3V
lQK+wWl9dGgCdD/C3nPFa3S87VO/9nNXsHuubPQrJ/Fmrw0RefK7Awrgfhdon9Gtd0pPsTVH2edH
3Z093c9DyZ+vVGZ8ar4v7xBC8807YMZ9aHjJ3ezoNjas+xHmlA/b28YUxcFzwY6sbJ/ss73hKa/S
Pr/m3+QX88sQ1JwHTnHW+Ggjl+TAv7cnd7eHbONpFwpKj3TWzX1Ysh6AnQAd4LvoshwXp3VET3SA
U1qto12ye/FYfls/tBtP1Ion9KysFurMWXQ6d3dWzuapD/OH5qly2/D2in69vQt1p+RL0mtymHw5
yPxdmLng093cy07qic1fvHlCeAAN4NMH/aqHyK9xt1NfsXNvza/w6BzExnyEmj6qQbOXD/NHVKQc
hAQ5WcMdXlJ+Xhy8a+7LgxKOGHpZLP/GWb2XroxEP3JTr3DZYd6LvPYNWPuTdE2/Mn94Z3anh4uP
SqS2V33BSy/5Q3aCJbcvjtqpPhj32UlnBnRHAM37aq8e+ncWNEXfVpa3K8421d+04aiC5BrYg3Ra
7NlFuvfmDU7jRHYfjJZuNZxD57y+Dn7q6czKImzC1VFd0SU7dIRHJVSs3i2fkyvFky1aGOh5syvb
op1bHyi3PZBCNvoSrmlYaSA5XcgM86gjAh3yzUvq6i6jyE6c1pYcxdM9/AN53gqjfDio8b70c/vG
Pxj82YaDm01Q3+0OUiC4qLL7sY8dw/eS1oi+p0jtv69fy6cpGA65nz8ZwD2D1F8uTWAy+vPang73
gq3bwgfVIfd0hyD6TOIYFgc1zO3IAaz+OT7JoXSO0yM7YbuTdmFAhnEoP673u3vd7b1pD3tOD+IQ
Nc1jcVjPkdd76gUEWn01eDdpvA3x43Tzqf0Z3rdtPniTbViAa63X0Srs58+F9VIRFWbmwmLtnN4V
94OjWN9eMz4/O8xJ3kudYWc2FbvDN7l9uNvPxyyAq0hgJS0NBu/m7LwpBLcnObM78mZsoFVrCUzG
o3CIPzLinMZ+pkEZpvZq4zLIyX0jhh+hxNvySThUR/piDmL5NnyDg3ml5uM3hOw94GOucY9WLGY4
DAfZl32kdZ3UyZ3CBY9s76wqFC7LfjsuiOOv8UWLUT+zYg6ZubWXuEyBsA1qV/WpLNybA0DNxtTj
PNipA+jORVDFxtPikLuiDSfeyz1o81bnLf7IUtO7oFit0XqNWREmh6hvARUNacM4VC9mmPGuNhDv
24Dk9VH/HDsY8FrQovj2naOEAiuQwDDOuDT6Ok50r4fQQizZFwKEhpxk3zzFzvhO41NSxZ+14bd5
9KbhPOugrNEjE0+tq51WlrLa7n3BwkImIDMXeCads3qdY9hcAbdytPVjwpNAJYKbM/Oq4DzkLECj
u+NHiEvWB1Ax3uKW1jeKK3u0oBXYkT9xJ3Wn8Ys9XZzDyDRkI8Tbpiw8KOfmfDF8zZ88lmYLCrCH
Th+rYu92Hti0bdhsiyR/cPDRtmGeuhOf1nzJ60JjHxGoOg/XR8JVwRQWv4z7Ity+sA80xphol+eb
1/ITbQSndXv+gWZzOxj+6CqWYW8vMYKet/HcBzsHo18ebxfm9ypfBBY2MBkSMofJQnprXOz25eTQ
YcZgGZx/XkhGojAxunMXIQKncAAEulnIp06GTcfIaj+MXJ3M8NG4GIbWmZvGIq54RC+unLnh1c/Z
I9/PfQWXYkeu5or+4K3cT8kpXSwjXc0mq9jzfdxuxpRwpc3rGi74SX955bHYjcME/CrC68S9ykqe
+kPL2FH91dG4c4Uj2FpIDWmnlkrshArJ40TBzYHWzZx1EB63DX/g2SIzyu8I7DoLE2ex0ZHm7P95
z3AX42HGHpqzQeFuCyPuAEwEmvPMRiZdCKLR24Zy7Zp8TnJqDkLPEn8Ha3eUrMJBfSDcLmdLlQZv
PCwBkYCnhy+fzw3iHWCiGHp1sN28Klw/Gad5D2DZw97NM3j25BN+5DfHJOz37TZQHc0XLtuT1p0l
qIgBdFrc2Ot8tOPtB0RuuAag7lZlv+I8Z5mcbkJUgFzw417AEeCkC+7KdpMHTh7yDaNHZuFQEKjh
dJrtdAL5MPhaoAUDqzK6x64ZCAdi0AG3iKAPFsbxdizwfnzNbNNTd5MfA1NiqZg50cxu/E6z6awT
Lll4XJ2Ztw2J6khsCtCg9iOiCyZgbkLwiNzOZ4/MIe+wGxas3qWv9ikJaxftWARcgzpAS6Zjqct8
urXELhQVCkYewvBe+9UMdyEGrMxZ2U/8ORCYxdtITc+GL+8nTwg6L4hsVEbCPkj8bToMvAXYsKUQ
gSeXnqeDmgLxx7CFAOu1F5UwbB63WFX4I7cUX40flzpaqVNxRxWGASRkRpXMvVxc7qjPlLoznhD8
OhPTeNalI51KZ7vfDSej2nlA+uvwbVbuzDwRhcWEHMnrOI/KR9HDgtTNe+jCMCEJ9f7Mc5nPEp/e
Ar/CZ5pwZCZExCKFs5pYKJgXpNGib5x2LxhyhuIdLU2WGHZZnOYZUybCGhJKTP/6A5hIsn6ZK+lZ
XDKejcgk3I5sWrqHhhqJBPmrTdoWRA5wfs/kOlHDIRAYrunUDsmcXXCT0Xrf40exV37ENprCPyY3
ewH+tvJssxXXgy0MYXbkM1Nt9Nqthksvre7Y7xgkAlETtrANa8eRLNmVPAx8Zj72Y9XjVKYjNF9n
stiOsPL75Ft93m51u6efabMH4RI9+XvjmqTkkIweI1Ls5lL6LYlK4ijEp9ZfD6t2qi7l3fL9FmyJ
wkBmg3ND0AVEDqZ65Eu8zQRGZk0HqhK3YB5DIN1DFkKKI+DXfeWhKLiP97VfsIXA5y63Q3vqT/33
hGwZMJ6PJLpNEoQe/lPhUVIFnIsnWChVWKLHALMSh/6UjVb1iarIgoJLllT7jZcGKxkUyS15Dpwc
K7VKuyMr2tIugfqktdnnshNvsMRvgh1TM5h24255C9hUp/KW03i+HTU781CrdFfX9AcStVsAVb/n
62VXoSqJQmRlzDPS3P7qtqTsuS2GzWF3jh5Bkg78ID7oT632hNWPdiQRcxOvvFmlb1BK7HxoEFQB
VsptMRzT1R4ngkk4HKKwfuL+MlBUR76MVCHVQb7OggXPIn1SQ5kMTvmifjMe1Wvqc3t4b/YQczra
5/S7ee4O2rX00V3zSqyEsP5x49iO7wRXcLug9FkiSTO3PBRxk50b+4Lbcp0lmWLMy1Cp+ZnGsQ3Q
1XoZAnycrJ3PC1Zr99aV3PS5eu5hSy4upqfHuKauGT2Ul73GJc0L+uJZbZH9s9LQ/LKDNsrHPskP
kejsGCf8UD/yZnK+7fEKW9FHGgaPhJHM1orD5gN1mPnjuaHjHfRe9qzeDsIX0lMGoNAfo6B3DCt+
pJ8vh2kXrj7cRbtyss8S4+HlxkOMXmZn9m7uM25NBIXOMiyDmcg56rbuIrpiaYyu3mkYuwO/Lc6W
hk6k3eqPrDFmjhsWtjub9Qs1F+Wl6Ji+7GEZx6sLBtzDK4QeF77DQm8PGZpH+aUM05DdgjNMndsr
kiJuxOG27Bbx8RvlV8sRUGW1ZKYt/izbWVimHxuBcCd7mtd622kM5MkIJsbfivvivMS+6tUsblta
RxJEWIM5azcBhehJdxnthPXYy9zS0ZgPSAN4SH+QeFY+aw4PjrFrPw+2wkLLydvbpEGdnv+2B4AG
s7cl29vgXver/fTKjiUH2W7XVoJg78Hp4C7GEg354CPoe74SPgrnjYADax5ptM3/CUAIElsZAYns
nEIA/QP+P3PL0AlgdTEdTCzJpLesTjhkNosaxWhFsHMy1lTUCbbr4KZThvqVO3Cyo4PMPFcSEeS3
dNAkicYt1DW89rEm+Jth4d982rfMTsHf3snyayP9xQWogblnHD22IfeLRYlNvQ+rB8OMoGyw9oIE
9o2godpgIfW3/gsaeVsYdre7TAlAUCYtOE6pVb/2ZIz4dHOgzJ1ZW0hcLD7ACZNIeUko7tNzFm45
tqFzQ2WLCkR1blyMTI7QfKfUZoXZykWBrOIPXbbfO1h/6ljJ9L5+WsZur/8BkoGxSVoudSOdSFLJ
NMvVrmgssa6738hTXI2GEWtIpdgUADwAncxqpq6g6GR+G0SqlvQJwzvysy3NXZ04KK5bvnULpW1d
8BMCHP0peklkptZ6iZ6iU3TqjualC2V3CmdfosNhkrH2Nj0mkup5v6Nn1H8ACuHGwRBG5MizrRGx
8X7bGjVBue9PhTcduqDiP/RQtkXjNBy0cIuIo2c8TFvZxhkCFfh4s65oHLul3z/htnDpT9lD/31b
BqTHbX1j99bJ3V0gWTVLQH+nH27Wy8TkLlkPtlAF5ZF/xC3Os9qhKkV02AUrhEr+DJSeEIxDhp05
UPa3onJbVwynOwhEQ/aa9tqrROJL/8iB/7vFTfxHOSILTbAtKSuF5UyKyvFtOif24iHlSJ2Bfy1V
zbYo3Zhvs0OY4D1bjhbd3bwtu9nRaCBrtuQPq7PlBlv7TnYbryeQbTeCtdQXfM2rnfXH5SQkn6gP
E6Z4Ij3LiMrqjEbMvlLueo3pbkFZJtvik/CUWDJ1OghZ5Y80iHpPe+DSCQNwKdzpA5qqTDTFvbn4
N1LqI9foTwELs78QLxWXyUGdlXpw4Vj8b+Q/nbflkaZTkSFuOTbVAteAE4q9Gy7mtTmJH7O7sglS
kVQvO81M7y2IoNsW23ZJEoYKTkV2h7CUs43JmZ9R5BMPyyH2njIyxTHsLHxiiRHF3U2zk323BZBg
K20prpmzUIsoAQkw7nzZUsSR/GdL8RS3FT2c6oCAuiIntCWGN27cGLK0EkvQeOTUiQikZXRySOqw
gN+KEp35CGOeKEUcO0YvxTm+zs6NmLS1HNBJJ1IV5LN/PVul3a9m6xuIU5k3u7xIDP0UfZcu6p6N
QtoQW773JN6jbYdQ72nyVmdLZA1C45ZaSh4SC5eZLvPweRemD7trfaCrdre+FEdef83PuqcErPGu
sTdISZJLRP94yx6wh95XD9OhOUi+sl9fa/qbMTnP6sp0ORcvDTUSQ0ATxAn29awsnEiJKeK8Llgu
BbmGdu0O+tO6p7/noB3p6W6+rxki6bE89pSYp88sjoR+RzznBLzVdTFLD+Wr/HnYl0dWIRJambUs
8kaanC2tCS3oQ/POiJ35BZNpYAGeemgP5qUIie9EcdrndN6Ui3zuD3pI6e1uBX7mm8GPR/D/enfm
lL50dV+/Dv8fbM8osGxAtb27OdN0z0Ox/HFz5vdP/r41I2l/V3UaNqK2MyUdGd9/bc1I0t9NCaVY
UZGwYYFL/q+tGf4CYVDkQyJ60hIbNP/amtH+zh6PxvfQGzJVWTGU/5utGWmD0r1t1+oq20N/XufQ
AVBASo16qHT7fle9RLhrlXL0VJGJCaDZoCPvzfmCouY7S+tPdyQ54Jv+cFlXUyH38i1cN1DCRNI3
iujprOmHdGm+/uE5/GT5/gGc/NlVvWmeiTA9YVTHS5iP9/OqOhgkO/OOFi9+mtPta2TgNJ7Kh05Z
rTVF8hP7ZDXS3rlCaYs6Pzv6m9yh0EppSdVcCMVs9musScDDgPoAUtSXjt5cRTJyLtgaQFZA/TpW
5T9n4Z+2SP+Ytmzj86dHfhMHFQyczGrToxUM1TcQsO/ScDeBgoqXwyhO17nVD3quOXi42xFaBu/c
7l8Nojcg0Fxt4xbhgDpEx9O8jOfiMnxMsIH4wH5v8s5Bti3xn93UN1hQQQIN0ePuFVYT5bJqOpI5
+0t3ic2bAwPNSXL1vef3s9WEOfGWU5Eus2i28+0WzhpwEjxGIThaSiQjAZJeix19yWj1j+V0GKtH
MN64c7xHc/nVA3zLudBwckxQLGO/roDJLAKz0SExxkHaY+aXk4r03FFCu6E5Cei2v35+P9ud3a73
DUjAMG9CjRbCEOYyBcYMiVDE9HGi+ciUQZLHj1bZQq/f/+vD/fIi38ScaScuRjsYRth8ah7S73Qm
ZkzMSEw/orxSQhB/57p+eaA3sSaPUFpQcgxsTUHHW+qxlADWoJq8DZ+ViBZjQCOM4EmVJ/HdACf9
iJ0/GapvuRy7OQJXEXV1SO9Yt9MPEMdPdXJKHtKWjc4r3b79POpwnCkYppdI2ydWca5OUx/cDik9
gSg7oJEa0ag65ufdaPcfsutOeJ6OW5+XWBkrp/a5Ptf3OHhsGTOKIAjyuabdex0v32VZOJyMRvpY
YJp3+7h1bl4Mq6UWvDkG8hXKvqc2wZso/TzcT/e9cZJcLMaPBkbtfs9O5hIgCnSIlvDGphCGb5A+
/W5fIyPtqc4S0oWovAiZxFN37oOU7eWgO5v3+DyCm0bq57G8F7zx0l5busMpPgJfs4/KMfaNiY5o
fKiDDGw1ZWXWfivukEUT6Xl+VZFjqM7o2aYOZadPNozANj3bf3PMvYnJ0lyauJotcggN2NIH05nV
lD1DiMLalF312sDkTXHKCegdPyPM+N4Y3MbazwaDzOt/KCQFZW7b/CbK4bhNX1G2AFzAsqdwlr8k
NC5qAMx99yVFsyQirExDcy1T2V+inTW8O8P1XywM8tsIrd0InvIEUEA9iEgzY1Rsj4vhzAgzwnld
LQQ94774WMziISpbxUUSaL+y7SD0vbNTURhCRUR0e+zlbhOYApXau3dkUMTWbZkFH2UCdufS9h5y
bxejDzPGMuhwA+WRUk3dNu2Qw8EQopVBeQs4q86CSCd+kI7lPPZo57D30COo07FJWcQf9SVlsC1P
WSyFN8x6vZ0iUYGNy2d8pi/9LbGzoYhxA1CvNwmJgWoH0K5oPViwAENXvHCsTNfLczJVSE7in5Qm
D3XSB7HUU49LZSDqOe2gDKE7Md2hjCBfzAovp+ZrbHxBOfCdQferheTNmpWpiglrqaFkwEqv/WSa
8VdDwI0oHa8A5Oh/ueia3S/GyViR4+CJE4ffWcR+EdPf8o/GJBYB92GvLkXt10SRnMqgpaqQAkRs
u8b6oWYoDp3yXkz/xaW+5SSpnYFYjFhGYVv5XNoOQYOGQb6tmuhQ402wWH16n7QL4T0OdP29Ts2v
EljpzeKFZKgMk1+gOavW1ypnC4keclHQhmno+mbNQV0P0+6uqu//vYcqvVm98OKdkMTuQDqGjWnu
i757EoYk2B5qVmPXLpymrsCdgpVakw9o1prhXx/5FxmQ9GY1gzEy5n2jZfsJYRa8VBwxhcyHZkei
LYeG37c06K8P9cu7qv45atXiXBiATuWwXrC6jcS9sXtUM5QD4v7J0CoyI/gFmGXLSeG+c8gtIP4k
UL4lQd3WvqsUBeD7hFCCkK7AmO7BuTslNtfYCxxSomG06JeI1BYoOZ51CEH/9bFl41cH317/Q5RG
KVtTipSU7zYd8tkMoqLxwGVjAzGUlnTDM0SpxQ9qQYjK8wHB8xwfC/OCZY/UdmeU9A4riOOijT43
Sn1EmxSem6+YqdUq8BzQ29I8o8fndo+6Vl0DwCcU+XnnCTw9yRMG5PNHBN/kYKEkkckM8Ca0Nv4Q
QSvhyQLvb5Eur+g7biwFZMCs+V5ZD3PzVS2uDUli4k+T35lhZQSxGODGs4JAp790Y0uOqCikvkZC
hzfMEh2W/JMin+fyEKmfdur9KD+at4+N+jqoH8rqQZr8XEFG53UawLCHUx+KO0+U/BKFuhI5p+2k
e5oZN1+aULEOEgwBdiHmmkLjwTHAJsxqNuFjoZGPk7FQiEzZDeN5IcgU5ZJ342Mmd0elzris9SzF
+cHEAQ9dvUBbWjeWMdDGaTUfzXCKEVpqz7clD9dMedCwWhmXUBTXs2p8VLSnqa78dFmCAndX/Guc
oVEPCMp5OAH7CCp+k5DK143lAY1jDDcV4xWFmfulN57U4SzVXYh4FNjy6lQp5ctgJgc9vd1LQObE
PgmXXnNBBTtxiXEGLlWSKbjS0r/MguGZZDll34FerJ5XVPssI03uUmPxl3Uh5qhPZZFBUMFdMONm
CH1VWMgdHxGyeMxakFm4FRXfEyQDVPZ5eixHotc0DroRYyqnmOBdIJqJHZHhZrsOqi4mPkU1WwjN
Bm1MUXcz7dtaObvc2M+KHMZC40LYvC6taBv9hCrRPFrx4u80qJA4NjTGHUpsQTXc3HZUHLNNXYSI
UcBG7FoOUMZ/wBbokiHeiqAp6YkYRmYNntBHVWu7NRdqysch/6jky+beR02gj2Cnpuw+L+eXpkLn
phI9jBZCXR3BD/UndADdBasBRD1vKJoa31X59jA2p1ZljxRTO6vOO6ADpXaCOSSL6X6O1fv8pp7G
RXuACfDVQGxyzQcnF+UA4yAPl8IjHjzaghMXW1rt7m4S56PM5lG1aiEiIP6OfgWu0oEQ1eEOn6lI
NwItuZaL6OJweEDgCB1y8B/yZ6GJmL+3uyRGZ4h0G4HMAtm29Fk1ey/GiGbtAfaIn4isVq7riHVd
JS19b538VaB5k4hJiwnjVR7HcLOq79FFbienEIB0Joaz28rN1zKL7CEipdLWPTCSv45wP0XgUuP9
CPR/CHA6Ejmq3mNhb6CbHcXRKR6Y4OXk1Zl4VuBblX2B2upgjc25x0KnLh+iOQImjmql9tAuDC0d
3FPcOk2hwQcRbRF2uo4o71S2dh0FqJZbscTuq7LCRQCugdaaWj321WdRJNv5hiwVNptsoEtAUfHk
0w3Bj2q27EnRbiMoHxmbAfMunq5NdY+Cv2UaLUgsJODsv74FPyQAfrLAvKV7rglWbxNe2qGSwL2s
DlGBU+djJX5mhcFoDSTyDfjQDvvsGIjgcu1N/PzIWUUkgESg4rcQpib+Ixaqhyx+KVJzypHMDSMk
zb1L8vidxdf8RYvsLSuADmGCxV3eheUCiJRFWBcGB4E2bGI+Deq9yBY0PoR6iiSufNfJ0tGoyjCv
hqMcDfC+dLtjQwAp/ZSud3KYGWQytB6I0Q23OQEHgRD8iNV18UkZGG5fx7ax2yLye8z68JVzcKm3
sSyw47xy0Bj1EqY4+tfOuhOtGgNy1M97NOk07Eu2iNHWjyX9b5PdXAWfKeWlKF+3EgAbPzsFG9Hj
u5XDPZEWfIJUXCE60Y6IU83wLMxfpBhHEfnY7Ha2LCx3g8K+Xs4OYHeXD2GRhHJ2UWV2RBGkgxjB
unizpSo91h9vOF/WsuEZZuygC2i3M/4cGSpjfH0n76xbBPwJixKIRtUAwkF/hKpsqbevWEYhV9S9
M6x2W6L5s2H1JgEV9CrGkEuibj4ameTX1Sr6haxdl6H247y3+jzcDQ9j9iHeIOC3z21ytysnO54p
pTXQIKNh49X9qEJsNYoDxLoe/3D0Zbciaz/ry8OuvTm3FrR3152QRHDHHJNbZbQRSNxMpS9mjpp+
WjuEPoSO5LBEhlLGtzSBEqkstA/ods5Dbld57LYTYO6NaaKx51gADzH1IJdbjMhYV3eVu7a1m6Wx
i06ho6lg4khH/nr6bcSGn96nt3lz1EmN0UdduCs+R72Mvr12YvE+iHAt1XgICuN2blPzTh7Vb42Q
Po6ijxjwSebB5XFxVro2nLT2TupClLS8bBEu66Zi0+VPfaJ+lMs+1GJ20wcZKlVt45BowyqliJ5i
apLPWt/BTwVYKNSBIgNvKZ5HdEnxKWclRFx/EXxEOV2otAj/Q0co2ksza2HczE7Sdjb+KYG0fFFr
un1rhxcpO8HD7dTANV1S9uaGyC9LwRX5fytq7tRpvgj8O/vQzpmrbRVz/RBhAYHFoc1vmp66qwiq
GLPWWweeInovePwoQ342HN9UCTUiYbqpZMk+bTUHg3Ly9P5upIFpRNNhGS43gZcLdrRiAJe9+YRE
v0XOZRXScG0X03+/rfijpf+zU3lTRCDMGqm0AITQQJqP4KVg0XnplxpKBYxK+l/IgxfFsdDnR9Lv
UFkfhjDOjQMCrsRfUIDtcNdZuijbq6yK9gL/o3hCZ8xKcObAAfJriWc7bf29bFp2hFM9blL3a11n
e6XNLNkM5l2IKcFfj99f7SmI27j+4wraQK8ZkMcL20ilN5Z8Uuho4Z8+SMiIOlOmHaoh/iCLCmKF
B00RcGIa35Nw+OXB39Qn+dpKKVxNtmloCC+S7LSVcagb87lUx0PSyvhEQFpZACXxGM2sOOB1Zwnq
7p3J+6t6UHyTtiD/pQlyF+thVuqXrolwkWPXesyvUUaPv6ZbufWu5t11rbMPf33Df9HBEN80T7B0
NUUJ55kQe2GnYrPIMK5bXb91TtCOdeaELend/yTvzLbjNrZs+0XQQBdA4LGQDXuREkmR1AsG1TAi
0CPQ44/qO+rHaqbtukfWPbbL5+3cO/xmsctMALH32muv+a99un5y+it++HRd4w4ycpPgIo+6x4hn
s8jKYyu++SAshXyoDP5SEe9Dbe8csV7FersS9EF//lL/eWfvJ6f//8Mvn7raSwJyXi+iGUmuis4g
Ma8R+yG8zL7IzogA/av683Tv/d/3pJ/8dFr507YSm0mf2K23RDbs4Vk9urzG0zvrjBh93vqOnXov
56jsg31tIs4BStM8+KtL6Z9Lkf4vVc8PL7ZmSW4IAFNeFJyWoB32+RrsvAKtnPez4z0eBu/ML7Hf
UnoU/Fl//h7/wTDAT356MJblBAo9XOUFeF0K++fTvdtln3o/psDZrjze+qh29ktb3HXNX77ff/TR
/vQMTIwXhoIJ7sUyQvREB+zrT3JFGMjR3xwRpxFeTRbiGT/kI74CGX5Y1DOpO5/HIL9T6NGBDQmX
/avh1j+/q/zkp6dY2QWG0F1667b0X7MJN38orowrzqBCUPS7V9ZZr7xM/NX19s9Hg37y04OrCyqm
yBPAydnPv0hGj1XEUvb8y/NKBvrgk4TRNE/mL/Pz/vBz/ulR1QulhEOW/QXB+GdsP+99AVN+fs6U
3Gu/v5tXxOL2uSMy2VH/0rOKZcrf38DQFcQyOwkbXDyGCZ68ypmWjdzBp8eirOMrl2Glx6n7F9fy
H7yr8qen1Sh8shuKEDQT0t/pgdFwny5bwOm9XpGCCUERgGfv7YXIfv2d/z87PE5T1j+2d6T/9Z+1
+d3C7unrfzV1BO8kQIEQXlsgE56DIbf3r/u27rs4joj9T1irTURIJhDf9NvCree/C/BtSGIzWNil
HqMU/m3hNnrng45k2TaMpEswUyz/jqsj+EV2/8djPub5HoYUSEAn8JDIIPnp8eOvBXh2AjfmVhNM
e0aivgxrYnI6rz5uK6okcJsZtx6CIi4pbw6lPEzZ3Hyfna3Epjj3y9ew8uY1hYu2xvugtc24ExAU
aWxkabJd6eR1uYeKBNKy2zpfHKyUhUcimbc4e78G8DMsInqvA+voQzGrjbWCUna4LxYb0ZmMY1Hf
FHO4YQ2emzbeuTM/Eh9hRoKymEG4pLEo5+aqEQ1LtuFo1XgR98bXd3lH8CZ9ZF6gI0SqcHcApiUB
87Grn3ytCpqfpIrkZT/PS5K2tictdh4s7nGnnY6L1wKAWgCEQYVbQhKPyCgiiRfCBHpfbsxbF5v8
45iLNTrwI0LWmzp/FDt0jlwfO3JdHkKO7jbtQot/U/emTa1YEg9Apwht6ve2v/eTsHV2qxooecO2
J1CGgKz51RCKzBJFBinysLgutPhu2zjtDLftGx2KZZNKjirYo0yU3Zl2qrA5LASPad6CcZHAUKec
NSCRYVufM3KVj30bs1NS+IT41EWPnmKLNccW247tp4EnMXkTo+di5A2BeRxIF2/e16Gfy51KhGZJ
LIQASl8q6xOmfc0wTdq+Z1VPrgV59g45sGQxZPHnvBvnG5P74/fJrWHCMgzphlvTNTloBd+WrKI5
olwvkm4CNTFO1Tgcg222bKBkLrHpAMYIcCa7IV73HgSKCIDlmL2tmbP4Zwvv6POKkiE+mElXnxsh
Zg6HZMqhzbduFy+P80KyetrncWDOBn8AV0SE0VAcC9NnOWlExvYIDVN1J5Y4qw+6SfIXLnYkh7gQ
UZiOmko1jfsh+Ax8MH7NYYqJMx6f3V3oeRPiwxAJWKmJ3GDRjq2q0k4WzWmMOEXXchJtuXf7SQ1p
6RelhfgN/5VupWjiXe8oBpPBGAfZrRjF8LXvVXnvqsy9BxyW01EPk34UpEjdj1PQJMdVnrQRXEJj
lZbLIr+RhhE+5XOD8OXbmAlx1q76i+uNzvtOTZlLEI5a4F9BIICBMnn187T5wXPR5RofQeewMui0
S3A+eCZ7m1Wpr8KpVN9qkhM/DkL6ryQYwUmfSdH/Mjh18GbK1r7448RevrHhY5ZFaHbB2nfnQT4p
Ns2tVuuxEeB6DjYBAuZGvbOqnYgEq7IhNiuU9ymGIxhyQ+IRV415iZtoJVk7A7F5ohrpdi+VW6Er
TtO4pA7jeCRANwfrBESJb5XOaQZKJvMIDw3iBCZGhndnsSohHgQiYIMK4PudYUY07ecgqHANe5Em
2VxOz4E0w+PMswVYQGIA4YAe45aW6/g9+uWzHjyypRWR0nd8vKjxvTdckIJjv9hcDNXeJxf3i5N3
vChr8tnj2ggmED2z4xBn08cwRVdoOHttG+5w3S5JD5LNeJ+HoBmuBr/vipP/CHlKS5WxewIcjpA1
T6DkzPE4PtBdVBn8mT5Ae16sZssFIDEepjyP7I5n1sKb5wzDeiuHJSBdbuG5UB5GL8y1Al4bG3NX
izA4c/KmuO3dyLBMXfZrR1pab78A7Y3Z9RBtT9JAgyZEdpmqbmAWhNF1r/jhNmwtS4VR7eUfwc81
3lGs3tSeARVzcPN2RLClFXb34JDDgoJ2NZYNtIewr6duP4hQHu3k58UhU170WHltk/Bn5R69kty6
yt1HsSQwwRi93HT9lOiz1kipz8AwWO+phQmyfl0T6b8EZIW2B7/k8XYOALe5S5qWVZZCArLdNeAQ
tl2hy/FWtwTcn3gIBLFnsxOtcAH8DnYeYLtXpVwfqUp0Qc0/Zr7CZVJr96Dmon0keBj+UZZnn/wy
yu641LlZMrgxb2hp+j1nrgGvuUyxd022/G/949+qjv7Q3Pq7uJLb9nt9P9jv34eb1/bfwAYLtuXP
qqT7VzI/nJtXpOUfLbC/fNdvBlj/nfCkRzpcQJzIKUzkf2ol6iH2mwUmVwC2tCSn1uy3UikM3iVJ
mHhS+px5INSoon4rlfgnmfCjpC+AZ8UBtdffySbhB/3QEMf8odRjIiLiRGDTjX9ujIdc1D59P+cC
aDMkfqqlRK5LKupe7pu1x6iqg0Pm5SQpTeLM68xFmA/t0fWLhzL3D2M93wsDtUssuru2jfgUVEak
QbXCppd9edAw4/Z2CuxFVGYz2UpZuYdnxmp7wREcO9n3EtJa6k9MjNvIA5/jxm9xa1IzQe+USf3E
w5CFzEUuaTR691PknjuxovhAmUmBwJ5L0b+0FEd19xlK6Jx6sLw41bMHbE2/Wlr+1nX+8NcpPP+7
W+HfKKvnT++B/yjVf/2nNd9/vAH4hv/xf3Mlk7+T+KEkK88/uSx/bRUc+S6C/hFSoid+RPUf8U+/
Xf9B/M6VmML5D583iaT0679d/558l3AXnW4O7is3iv7W9U+N9dMNgJU8woaekN4XhpJC4Pc9LDlM
ma0Kc9nMDkC0B+v2YQjlfRHF5GHy8ufF0DdzLhFOG2R1xy5bssH0VqeX61BdJ7MzBO/9ZGWits4q
GEbGEe3Y78HRBqp6Bmq0QCBJQrPi+HZz/p99zTUl6Yc4Vq6n02pcGRN+poLupvoFnlPCZA5A7jIz
DtbgYh5jU85skJE4S0hXT0gZctkoJnrfWUwHuSXUvq2su6tB+9xkBBtO+rg27na/AhAK9kGi1fsI
cjQROmFREfkShBE+zGbS31QgKbSbPHc1tzZ5VtfMfd1oR7wpDN6tz4Wz95bNwTcoaxxxXeJNwyki
EkLaLgxr0eUv4bC0uNOUtlt0HvsQaz8x7u1c9mOmePbugQEu8qwvwkDddGM1P5RJm/TnnP0FEZBm
ThhBDDU4ED71iO2mYYzq80oybi3MRInr1wt/S6k9kEl+3QLa6QaY0Fh/AhESfLa250tLjYafr9rq
tG1s553BfWUzpI2DejoLgz5iv30ZnKg6SrlEI9BjW/TWoyQhBms8VMJ31XbZOWbKWth8kI4uS2GW
CxlR1afMG+2XovD0TApe3JM+Z5A/3CQdfLNpLHhlpNZyv8K9s/2lIm2UDLiQHMnlHp5hrO4qy78d
M+WQFxgnxcKEWWyM9PZyqrvqvZsYCMcQqf35WDnJio4xFicEQuCB5Dyvsilu05rJtdxVvhPVOAml
bM8retpqx45FRx8QLTErxeTKFTvTd8m036hm50u1Rf17jOq9c+aOS0jKED9nOQd5KOQHr0q2FTAQ
UXkAaKaODbeJo2c3d5Vgl9Zf68coWqMPSjT5S1uAWNnpSPqP0eZSh+cFvn64lBJGt2qGaydjWLfq
AABgTLxznCZ9iO1jFG3E4qVPLmrqlUX9aZCTDi9c3aq3WEfslK1evEi8gCp0r7PcL8iFyJeF/XXd
lwQbyJX3VsMMT/Z9Ezm3kdN0Ip3z2Xg7eDRJfUlzop+XvGXcPpjKuoeYs5hYgbAxMCxrkMVHt1r6
r8UmlLfbwHEWXK6VcwfmaKh3ylckLJcwtPsj3abn7wavjT57SYVNs4sUGMUkondIlROsBVG0WceR
R+CgIjTTjG5K3CompSZXHKWzjh1LqqIXvfb8zmeYac7bKRqd1MjcU4QfxT4pIro6cbnUMMw2tb10
1LFTdf6RmP0RLCLI6uC6WRb9UoLG8uiztmHeuYthTBm0Y/LqLHHc7YtaB93RsTwx0yZr7Jlw64x1
02ksP4mmiL1dUfe12XG3bld11HevOSIErJnacxMuKcv7q8gtYPQ+XRZm69xDUYee6tJ1C6PuGPlL
PiLM0wGnbtIO8pXOo0ounX6rMJA0wClOPhLutfkAV7qPHsYJb8Vt1s59+UHiYBmADdKPVvsTnblq
0EnKMXudp3lasp3KALmyTh4orb8tHU8Jbqytg+nUt7Ug4SFyQE3dSm3wyexFad3gXGGyLZ56Ft/q
c5L+OsDCxdDb+8VZrQBeBoXyKt5GKNqnEiNY05aZeXdfADIsqURIheSRG05dhYErrHl687ygC5OH
JfHpdpfeW9f5suKXlM0+tr0Z9S7ueX4fspp81ss2gcX1Cf8MzjI5eDp5bzyYlfvJH0Sxpka3zfpc
zSKoP8isTFjTHJICb5JDw9xeLL43xE+x8Qf//PToBS4zSsfkKs0nwnK/VQ63FuuD24p+tVaTQ4ej
/SU4alu3NXjLsIh3eUvGIOpuFRJLNHdNewEdTr4OufFfptl3nPtpIjabx+kYYkSPxvluXSrvVW9O
Iffb3BbmME7L5B2CwvP1s1d5LlClORtZHPVnuFLacUe9R+Cdy/fylOCMrhuM4UMiR8j2YRNFABVD
Ws8ILNxDCRZpweyFyWy3jIsm+h9UK5FCsltoc/xAoaQNcXZNojZb7WXuVAqWRFtxnLT+PEHpEy3O
C920bIMzqf/Qhr6uACpuM3Y3oS0STEjtWdA0J+k2T9xgo+xMBhNZL/0+9IspLnbWYn8GwJJ1wUVW
NknIhUTnRf5v1novmS2xCeaTI5wz1XH3wHQtO3vWrwpsH1DcDHjfWGMLRy7ZNtTDClrqmDkJpuW6
lLwruik/AlfMiZQJjT264byos7nk6CBz1Cp1Xuuw64DjNN4DCiokM4/I6ujG6+FQgmZrZXAWBCV2
Jzl2BCDgDvjMdUxkmUTaU/u6UlrdjhNU69TEVZazhda1N7NXro9OCY30WPI+Fu/XSbrigNsr0WRN
GE12h9Yh77XrmjK53Corj6rrMAr6JrfEY9WlbpEoAgqk+7ogdp/rTbv2to4GZsxRRbZ1WrrTdJ9H
+UC2Sxd6b4BQyiol15iBGXG8/Xqox3YJ05yJ6F2ZT0SDtcCzi2O3qOlhrXpku5Ce9H7KbfRZd55l
S1NEmqX/fKUd1SSzY+BZWi+DhRYFrHhq/vlQUAN+pB8uTspShakmkHb5skHClkffgTXvLe0YXI5k
7TcHj6oKp4Hfg8ejrlowgkBtxJXob5NHUmHSLea1hB/f45+VXibJ0cujan5c8tnmZ0SpZl+hvxHW
7ppePQwkVXtXKt5M/X6Y2m782izx/BaCUaXV135U7sqycPS+HCMxEUPdsdTtUsgku1x04tzYQQB+
JNo4whcZ1ITDqMorP2ThWjjnhTAmPsqpofLb6ihqbj2FkfrYl/PCDKyvu6MYnI5YQlOx/F/zHuxg
hJNMMpqVsPmqKVscAywLYDaTkXr1qslt9sQsWxJRbOPEF0MSFi+tv+Fx8Mo2bj/61TrYe0c7vT3z
gsa+JWW/kcFT+xkhD/O4upfFLA1jXojmMXm5do4OhHdGK9aavswvjczXhL53SU5Z6KvX3OFCLXwC
rh0rnmtcP+WdL0krvxc51bMx6VyRHr2SBFKdJG7IwNK2zTIis/Ayeu5dJwBRyV3o6twIuACbCgjc
sDp/Uw5rUanK3Vif+auHbrtN1t9Sp2uG9y1AXSjqpSLo1mGzAbihXFYL5LvhS9DIwXUgsMNckm1u
ynPbR+ENJ+wpS6PH2gXJPdJPG2y4D1RXGVGJKhixU5Of7l7AIwyitOvXtUVF98MXWUBP3S0CVhvw
y6ilBk9O+M1+bOEJZjrA8NoMmGyI9nVyiqvKwbuMTgvxdrK3I1AIhaXFm16pWtYFmrEuxW5bQ2KU
SXx9gGmPVJ+NnfpQlLO/7JsTjJxJaLWR55g32wtPxI5o+ES7ZFLGFsjn5HASVwHv6zEwOn42c+mS
BdiGYU5tNTusdQRu/hYsIapWO1U9On4e2k/LEkASXkyDCKZhYfpHqax50wmVwhGmLadSlEgpzz0R
t2q/xb77BYvr3BLBna3dzqp6vW+qBsRomY/Bt7j0YxogUG7kU0StNbuyUR22N3jIpEfaEkuj1hH+
7goYyS6qEV/PCtfxDGdIYZ/Xxq/BIZORSI6BrWt4pIRTvw5mcb/nWVYShWLi0RLZnFOmhs40kvHX
RBNJJjQav9lB/1Yb/7/r0f/d5Comon880vuPWjXl649tOl/+a5tOgK6LWEphLk4Nefjjmva7iJze
iGleJPia09D1ty7dCd8FuH8YA/pMcwKPZe7/06Y79Onuae3b9Vzadf7pby1qRyebwj8mevI0xEsS
BDT+RjdwvZ91qka7A1JYfIxzfyA8otySipSNdjQjgQpB6d7RIYn7tT8dzfnCUufiJMLZ+V2yflNO
FLNEoGX1Suw1XcnYF8uz3fR8u4rJ+TzAtiVZYNbzk83jLtz1Qz6/h9eh5VU5DrbahQnFXupV1vk6
hY5m6uGAIwJpWdc5u5SxQDXP15IZE/79+1wsIwYunpGEBoUNIMpJJiI4y2apkifXODUYESqzh0YU
rj2Ghc7emOIpwsdUtZCsV46YOt2+NJ/WNceaaBzDb8D5mj/E9DIx8CPY1fuGto1FtGwc8/1kIV/v
US1kiA4PkQ7wbueSI1t7w6dwNtDc27moq0OPql6kGOoFBv54mWd1A9K7PIvdempIh1tlC4MFREZu
DlUb5PXbD5fc3a8f2Y9L2r/XW/gghS8iXjrSTsQE4+fR7Ny2m79G0QWAgfi2cOP5KcuWpN39+W/5
+XJJZBJLXyYe0FovcH/2NSVlPYyT793OUxHg8CFmvDpnhNtreKsbU4U//21R+HtHgiSigGuTq5Jf
iJSUBD+5L2pKkCwz4xe0JmarXVCUz3USV68mSfrmfIP7qYnnAJ9wiIlWqenY0UWRlzZIJ3ox7VWj
FmT9bdDzS86wmtKbD60jmGYYJdH3bLInbJiVnrpbirEholINkhC5Yc0kBjhvwFzZc+ikfpRx7akl
sUEadEFJP2KX5TKwS83BV5UaH3el2pvE085wFwxeAyByNSx3T0Mw77cwlodtU6HHhLtbkv2IwlSl
ikZbPmRz0BJlatkFO2zxFlD/ytbuw9H0W0qPZdvzkhWO9TI20dTunbYKGLjkzfjNrTi7Vq4t3KlW
5gjNawjvvkdnOseTjHzTGdwrLPSW4jsUV1JaRTuTwlaMxZbmBaJMQtBVv2wLPumOhm4ad42/5kRY
IQrd2nh1TGo3f+npPLbqS8FUOUxVhxaQ9kvkkOcXtEt8lriVuFvquk8uTWQCgpc23gJK4aL4MqhJ
1UfOHCNxXsaFu48Fa4Q7QIMM/DLCx189RoIzFNaKTOLIsSZMe+1k1bFci9r/uG3IljtZ6hjja9uM
73twIuI6Glid27nTnBE1kamEA3kskiuL2QuLZxKOTzpIyFRbbQx2u5H8nZdhG2w5fKS8uwbIUVYX
uXXGB4sgxQxfEYxxpKoJnjbqYGy0dnSIPMxlNBw0EyVo5mGlT68KrEe6oAENl4MDtTYlo2O5b1Xm
G8rUNjCpOw4uYbdBLZezxQtR7ucpz/pdJzt2Uw2kpvgSKn183QxlxSQwCBbnQg9Frvdqa00LfTei
sYiZQ5ldPnduzfQOOjHueON9KhCUvs9qLb7rUI7Aih3i17kbt6i7bJWtLqzv4CsoJPt9bBwt2/ng
ivhaJgaz8GZdkiU38d7PqR0uW2Nz7yiDvLjcuoWeBfKzeApYmXlECmvBt8zDoV2G+fuCAPlkeBf9
fRzaHDp5FOITVzNFbFpu1VjtWvDSaJP+ZO8icESY7sqtrg9zveZ+ymwe1//gC3k7eFv4NeI9fiod
R7FPw+qj2fkW1A++3HVyzjZltQPVZBwENjdgbLQwRsYsKUKnRDVkPLK6fTUSEXQi8oQF68A7o+p6
n7njzFKCXA2IKvi/F0O0dW8lDxi2eJt6JuhwEPYRUhI0ijrw7YOni+W7GFl+SucgIst48RxFWkGM
u3rlPPzOp1iQ0buqmZgqmpb2INepCaGUR9mHBkpBfp5v8JFSWian3zVruWwMn83AJrrfyC/SH8sb
Z10X72rcWvm2BCK6nV3Vftdb0xJ02AWi3ru2LB3uLcsOezmXNYFwQVA86m20N3G7LW9jxUMPAbvK
nls43RhZam3kXnktjyliHvz7JOxZAG5Xvoyb6JS4xwCb4G/TxrfKLWiESzXb+FgOsVMf5dqqr7UK
2ydw5qtOQbrg67eOz97YJgNkMYFBgCQiWWE0DOgDj+hSycdM1mxb17HBc4jaNPLnrqHbnewY0C04
HslcLcLse7QJguMjRnFR2iSlS85sOcnrwQ8aOX6tl5pS2uk6dtoyLle+Zu4reU1v2Hxw+4VRlQYw
QRR2WbkjrnK1hQ1B1nTZ21XmbyfFdBxOUrornOmyGz32jEp0K2cvsGuyjlxNhNiHVRJfFeW6ETIb
gijz1xYYDI7RfNpjTTG3Wyzmdhc1jrqBp63iQ8tc73OBvYCkv7Wsv5uI9v4YKb0+WgA7Ec2Sg6eF
ZsycD3XfEwIRFXm9b1TuS6IG+qB9n6zTSCA5CiEKiF1X76wsVFvR/zdRS29FLbDPAFGTsJQZZPdR
S/fT3A/ed5t18puoBO/qsCp9GwjfeV6m3OcizxzzluMdYJk1Krvxci6QCdDQuhB/g+wrbiGJHXNX
NXp8q32GlHsF4qw5yipE+wpXZM+0zGCpHFgkZy9NYpQEQsXGfk9oRkeEi1dCfEinLMK/OSUEwKRm
3eoHFGXnK4Jw+JJsw8CqhI6fQMm4X+ssY681QVak6sGGSyiYf8LRwjefh51n3Yk8L+WyqC153yEx
2Cx/ymPHIRw5UcLsw2mamx3NVoZRpqlEdzBhGHyBXOOj5PvrTAm3Yr8AcD7cZjx+EZVhdxP9qPPQ
vRIVo1HlDuZ+4HonmWoVxQdb+Dz329LNbpchKQk2HEbm/45ZHA9nRTkz15wEvZKzgQpHntv0Pqza
6lIs3F0p4k+o9hyCxd2c9yOHzpo0YmcKPdx5G7Uk8qlXfq2CumVhlzLprZvG+hlcZPZNFm5JTn6u
5LOcRj58r3Zc0lWyCn+Pj43lW6lFTxW5tGuYgi2q/UNZLNHDZsvodUCDfakGbjqARANaklv03XAU
LkOk1Fcbkg9qgUse+YmatmfZbXqu6ix6hhRCjCXzrSR2SFQuuqVk8Xhu2RFC2EaTF+gbbwQJnYTr
sPffL9xln7HHBV9FPLN5Df4vw9CETYIU4yrAgVKBvJyuWxmXljN9xqneyyRHdN+IN2pNkTMk2Rgf
hHM3osxNuiYLv5vK/hjj5C8PSSGnbddnRYxnKpMF1hzRlcyZWrN51yJYthiuYOkMV8kGbulpVUFG
jrJjnOnjomsQXWqe63vhsPT/fgbH151bZxu4InGZLZZuo9mycNlNIhy8iRm3Fd6XOsPUlKeur1bB
Og7lJYVZ1JHoMJ5hafLXLh39GAsdfwZjqafCUFJedqKt1owTXYJMSms1g+sbCZbio68Ku5kvRqAC
nq+qDCD3NKBXr0vsQj6+4+oEL6NqnLLqDl/J3BKfTRnh74JSCBYDEbmKfN5VVK0O/Ap24J27dRu3
4lqOiZOp3eL2m/7mW1ECWavDPL4rLOrdN3ztvB6Z1caEh3LlyXjhyskFK+XppXDH3QbKEXRBIhtz
bDPfslHQLbwKweYwrQwDvpX4lXjszGOfIAiW+7yT+fhpAz/XPCK+V/6x7As3exjzikCMtAg2Ex0p
RXw0sKTHlpcK9E6fTJUg8lm4i4WNPpqN5kPtsOZQezMqijlFnZMLf78UW6Fb5Pio6cnQhc7F0EtH
Ls9H5WzxAeUv7G8c3ej6uu7sNN/0cRcPTdo6sgAzpRca34sstJ17O3ZsLO4qIvvmD207Zf69z0Z2
dFNZBVtuDdYJPttJz/eKDK2+WCvKGzlv1c7LyMl4Ara2vvWMDKudC4LtNDYjK+Sc3br5uffakZjB
JZmuumg1mKeKbKY8CSynYc047wFbFK6yOne3COpTlXsUeIOvrvMoJjhppr1wdw2zh7PKI1R/18rZ
f9ab33Z7LKGhd97psNwOstlEe4EXMvEvvbnT7q5DFGSGhGdec31lWGTbIe5pWsOV/K4NJBUxN0OJ
j31gDFIcVktJvjeVE7aXeVApc8gTRnuNR0efIm+D5mjq3n50RWW287UXlX8IM5fSfvXK4W6RAX9Z
c5VPlSKX1o0zXogzkYVQ44+lwc50hSFUhuXHmQnwVz9Pgm8bfa96dtzOPGPkUx9UU2PvU82EihwF
vV0QEpf5m+9i4LrLmpAHtvB1jJpWJ+PKS2+Y+eI34Tbl0v5uuSR06pF/ei7ttjGzsvhK0tZdSzpv
KexyMel4fFzCYPgkOAUZzrDqjmg+mQgjo+nnD7Jp+tOqZeT6Z7oP2OVw6HaRR5lu3Hp5zOjFTZR6
cG1UvWyUS6hbnBAsX+RtUB477WhuIa22L1ucA7tkpF52adNn6Ag4EgwZzSKXX7ssVh+yyCxkULcb
E6fIQhVPS1xDHEpsKmXcIt7yrxCo/t8Uzbw/Vc3SZuhnsqd/1M1O3/GbcJa8C2JkMzQwZAYRn5wq
v/pbvATnC09uYHkxfnf0gX8IZ16MT176IT51N3JdIf9hhYc9+g4qlesmfFMshBTJ3zF4eUGIjeYH
6UxEqE9J7IW+CCJ8Ln5wUmR+2Dya5aBcO1RtKiwGwL0NbF98cfQvm+qlN7u7MCoUdpVMBPLWWV1g
hmki4KbfzajqcEA6ZwWXQKpESXSYm7g33OkMbaHAK6AsyCJMXSu/HK+pCork0h16aExymfrhMV6S
CKl9s+rJjN7Sn0cMKrKbBIPuqzvjodzVk/YwYTqTfMXeykBQJ+NdtsjwNQZIeCiAoD+buKGwnbHN
d4UuXsKppg0RWfUlSWbKfqKSCEku8/d0xuY5w0RKnMNAMDi3xJNTi/Kz6cv6EGL0uLOlqXex5w2H
0F0ovsLVluwa5fqOVikjbpeP1KQrS1k7PrWCWQ/SQjpiKX3wl7a7tRX9/r7sGsVmvJJXVQJIdItA
FMd1M9GvktCEx7vnGNFT8J7isif+vVuib27XvyQ+5gOUtgEDp/XuejXH5JzPTBmbcKsPK2uFDcaP
bjmjw2FbesAof+mKEY29jRp522OM/uLVLlJOXD6IttYXZDqoh0S1zImcTqrzgGW6w8px8Wgml++z
VZ8fhMzerGxfKlsUuxVNhxFCPl722AJ387oQ86cTss+oFs8Qh4rHKJiPztzsdRPSSgaboqPC7kPk
Ti2ODSOMK6xEjGdZc9pvQd8/FkPn3erMuzFN8WgCwcr7yjLS3l+M4iS32RV1JQV7k03VNztps3fQ
cM+9oFoMSSHgVKPZWSi6IsI34zwu/5u9M1uOHDmz9KuM6d7L4IBju+ib2CPICO5MMm9gZLISq2Nz
7C80Ns/RLzZfqDSaqupuyXQvk5lMqarMDEYggN//c853VgmvjYciraJ3xgzTyfh8WlNxXesQAE2O
fdQSlVW2eAq9ATyMuWqtCq9uXdIwGSYJVQsJshl6F32NhQ1DORjm3VXI4pYd8veZC62xCwIK0ueU
X1uVa3k0DnGPYHDOZbuIjZeH823YeBe3KYnx4i1YZcUscCe09r4r7Pgc2WP9XGZAt6Kqy75o2vXo
GDC9PhZdOuwnB6RXpJLm1SsLoLzllTkQBskPY3SzMYuT7cuycpH+rOzSeJILUBAR4W27T53AHA1z
2zoRS3Mqr2mEVuvbJYeKXMYSD3rQZ3Q1EHJZYZlBgc7tmg9B85ALbIQWAhwgu1uoYAkHn2fSOvIR
p7q9z7K4QRieX+w0pDeSGwcngSqZIViUpx7jz83C8mBT2vL76CiwetqJH6MsJA8TKzStqvaoxCjq
6S4op2TrsFjYWNhD10Vo7ZfF0nedcGmobKi+i6hzvTN0sF9KDHZrjqjmZkkp0rxqx+qripWzZkMy
Hg3C7U2DyLWTvnmTraRZp8mD1ezP5VXUg9LneK+xHXjTTRyHBR0vYdYFO1zp8hRbgm1W2Mz1cY7V
M+M1LOgwYYXAlDC9dRA0QZ5SAjQ3fORJGhXfg8ku1lHGb+vaEk6bmrp1tWDIW02SmhXr6jrBkcZp
atyUrR2DD8ETi3rVZseopWjXi+Li2+ihTDejVDf5JIjP4LY7Vejblt9+0SH7mcraJ2DOIKWFm4Lr
mUnhmLIyr5POlnnvJ1R87yhbD3ML9os+iLGMKYDqcjH2n0bmybDHvRtPzGzk+P2xjOQmDstL2I8s
epvYlYeOXP5HrrDxFx0LyCZT3jkahsLaZNTQIgCmjXzEwYLdh4MU08IWs4S8xQnF3cd2jKIXQPNB
PkyY5qnY+muUY5TozAOyY9Wfp+uutrLqA9P7kZPCnVjAnkRcfgcOMDjtGM/ydH7ltHpq8E55/B23
YLogn/gQDhkKVbKrfbXLOlLtbAEOVpFcYptwwFAVT53TQTXHA0/Z6MZqCigFyd5I+usIAltNdSgw
mwT+/EOlTxYeDRG4781CWD6ml6Ad9tVgnwO73ZUZAKlCb3Ego4IGNzWFB1oVN4N2bqKJ3jwko2hp
9/j1gBHVzGjlJWhBE7ZYjweQ8LGzw/1xx9i+LUeA1GS7+nmgpEdxPu5YVrF4prHAmBP6S8MkzvSY
i+jRySZuDvYh50HEvHw7YhwSar7vcKlMLFifucGRjhK0tq94iuGgoEoeU1GZT6xFem9+cPRIvcy1
/NXWyUOD0wzNqLxrHDxgcfaU63zXFu2+FVm7IXhgH1yrUJeicJMvYeNVOaX5KB9ky8M2EbkBexd5
L/i8WtpWZP7i+37Cbn7kJug70EAXb+7WAzfTXTumeueGhdh2ec1SLfbdrduFP21MiXuMXjD8S3lb
qvhH7XFL8cjnrIaEA/DA6fAYTuMnQN3uHCUWIai+dY55k0R33lSVm8Z36F1wqtOEi3s9JZgskYY4
/WfqxG0xWXkjCf60NiMrxXojq+QQ1+Fd5bdUDXS4j3IRVGgpMVT6yKduIbh+k7vhK1qqs8SZ6Qd5
/7mUzqatYJI5i32IxrDly1Q9uVbEiVybNcMLtigvXmFRoAes8HKMfLQRatDmkBPHTFzkZC3nAv87
DMbxYeC5GLo0HExUeR+LKf4GIirekJw49TPOzsg8WLFz24xA7sRQHILeia5sF/rPdYWbcx7GQ9eQ
7WvK2f8YVeiecKPQn9RFBt0wnMiUXdcLY9fL9wQZH7SdBaUrjSnjwuC40piEOBJCEfO01lu3SfM3
nKbiffSXM0+SIsX5VIYrmrnVr9grTl4JZrNr6J7nHjiuS1diSvTU92iwKZuyerl1Rwu/Ye8X5X5M
gnc5xRAu/ehpLHA2ZRl3P1RXhQIxINtULd1NI5rHPdYukJmk2DKHB1NaL9+iUFOx1hZ3OfaoenDR
ThfDPdDBjdU6t8O4ZFcy4HEYxbtM011gNXScgYBLJpismXEe3EXbF505t7pHPdG2FIR7Fu4Utvhp
6lGd42V8hBHy2LsEDMeabklZ33SFtxN9tZmSMP9JNbizFgtAj8jpOPKlyz4bwuoA5cjfJFf4WTjM
WC1pzl51DThNQ0ZvlRcMYvUMX66TzntAMMbFaLprdBYc5rq+8fw6XI+6+eZhUVnHQ8X2PvNx/ES6
3WEGcdLNoDht7oKkrc91NBWnpZjkhg72Z9tmhMJD9REFoKCQ7ZZjzoENB3izFoN8TAwF0pkLdjdq
5HzbJr65N77f7vIugQg7d0iGkfD2OXG7r9hmxbaWFmtcaXUhVRfYYj9cGuNXQ1CwU01jbejgEPPV
Hto9VLxjqzBVYNDEZL2SPaOhIsCylS32cpzFwK/7sVnEQeYhUTQRq/wQGVzdXV/5NQQjPYKUaAaM
QQUrqHWjdRKv5qTxkJDKynlgU1x8VyLmL7SX4C4iaXUmHEUEY5yiS+xNy31XFwtFHPSsj8RcvfJs
2IV+t6Yxue4D5ZEWcrAwxTQc2S9wodkgapgMgluBeI5Mgpx49gX8PUzfzY7B2z9NfvaW6Y6yFFsu
cm8GJW+MjNUb+S8GngJyctq5zY7GEjolkvR+SVDy2Ix+TmNPiyv+4fIed61Vb/APBsOrnIgE7+su
gkEshDeelrY1094asurSzj2ocCkF633oG9YQr01V+mafTdUivyZ3MQcRXnNespPsSXUVPEYq1eMh
TItZo4FO7QtbAb4w2InlxxA2yWvhRMuwxrbn3tZ+IkaW/EPHMsaP4/bLEbnnrcZc8OHPeDBpsZlV
5pysXqeUlVZVWd5wr27Fntt4KjYiRYZALUGIW82B6q5GqY59MowuK+pob1OZtbPZsbssI7wm/FZO
rNofCyz54zqZ2kk8TiZDolUSx5hZTWgKPV92z2u2BIDxtS59WttvOfY8qlm9IBXr1o18auSS0nyf
pjowK19rkLb5gO/rSNv7Yt8Paum4ueI0L3sOU5zPCPR6GYAnTwY1X9iYfVKUu+6nsiL93NiiHY44
yofhqRk0G1MOmjymfXLY4205Y45ahf6cNwOP2Xb4KPuqxP4T9Sp9SHSo65OT4N07Li0ewcOQEtaG
t5NOp3zI6/5mjBi3nVbzc1E6gIQ4Nzjo444EUik4yGRV+utcgkZyOpl/FmxvN+zDhodIdO4xmEvv
PtEBO7N+SXd8PlS2+DhaowEPI5Ba3OfBJJL7yR6K5xSuQuEnay7LI/Q0WjaSxVtlwtDX5YuXshB3
V6efnUvvGDmG9mOkOScz1R2PDdpqYVqudNK+ZUVQb72+odRRc/XkYb/zjWwe+zTt6CGowks+DqRI
quAjMiY4KG94LSeHohrht5teVfLejpqEIizvqdC8zrbWL0ufVFsd0ZIUNadQx5gV+/Een8sG/wXV
sYW4kTnuzEw4z8amskmRNJCmeB29ut7N6ZRvl7Ch2KlSD3PlvLc4vjklUKYawkoXdbW38+7XrvK2
UzW/jmN4GefsW9TPCi5aP3XsD7JXPur3rknukwr5RIjmo4CZ04EFK7sfmQWe05tvl0W7hyEz717G
BwCVSnf04iY+jjzyqDGAzKypr0q2eLVL67Ex1i4Z5F0fEtzodHmKwvFXbOlQd+OQwjlhnthoss22
9H2sxkcAQmfZgNYkUdmukT7PU2RuIt++7yb465XV/QxtFiNNfsqjab51HKyD1cAwX024bmwG42Z4
WKrijRjnd07n48HJYe42DmUvHickvoaeVe+vD8EyPejmZwbJ3SOAWQQ8yhxni39jx813WI+W973o
lpukL+gRIpyBlqV2IoKYyXEjLoLPbub9cOdjYDvvc8h+fxjT9zkx0zoa0+O8RO8ABn8oXCQ30iq/
s/84snjFO6m7jZ5jelgq/TrFtrXt1bDvLf9DRAmllQuaTOul4w545FXrr9AnRt6w7uLXamC1aC8f
neJyTMuM1z2g/pW9OvYTUl5DEAgio7OpDC/Zvqo7oA0pYq9WMwfXVRAUX21KLXgHlsjhhr62ZXYz
FdZt4AvWkzLDg0kyaaXlgErkPI5+9lLm7oPJoKK7bkva3ebEH/AuB97RD9OjzXQbLOgG/P95rXxM
LsVTLQC445Ku/XKPfPlkMbpbU3zJ8ul1asbopej1Fi7DxreXixPmL441bEgrnJLBOmIq36dXLizh
pLZtCAEgKU4+nLzR0HZojzdDFx3aaD4FfcfZPn/B0L32AsrEVHwsw/LJDmrDyqY4SdL8clDpLZCm
U1fLvcVW1jHiJar6co0d7ddJGUiPDVASS3WnaC5Bu4aPzhyZQzLzBec536x8Fr2NzF0SjZjQ5/Y+
WAS9x15zxx7lyMrmLTPpV8RguPCI3gRY0y+po/pbaySVxlP8vU1mB4CsXR4smwqkhDtGNpRykyUz
RW+tCO8RpQCvZSV7ZAuoK+coXKHgxGlCoB1wnMgPRJ1+YN8M/N2ub9KWx29L18sKafAOLfuJtMg2
yGjy8cw5SGkfzN3dMobhYx8n7C1Ejv2ViNYkqZJ3wr0eHEiZnTottTpJn6Q80oDKO3FgwQNCsbC3
tnKfuoXrVtVrnm3xphHNzdIEaocvQu9ZezxETn9iucUpnA3lgdgZJ0OqFbPh4Ja63DeWv7NHHa26
yv1cVPJmRHjy83rLvokvSopuqPLy4mTOurXCYxNzu8pNh8vBP/lXsUOHDDX1MQvCbRwUBzVZ4iza
S1s1MNkbAAEzZ7qrpKkkfWZhuC5V9FWCYrAAbOMhAgqVdJssQtlpY+rZmvibqRyuWLM3PLIrzoy+
q4CDBSvEI+pXso3fMcdr3xFnfPePURTuitLbzt0jfu1j2wQvlr1shkU/2rzhKmyPvc1prWRGl4yk
dr7DvgixfbHYFVZOiOrtKs7my7jjCA7ZI28+AqDq8Rw/tyNH8bTIvJ2MBbqYQM40VnMYKvvXUovD
Ipef+AHWOJBgMbVewXc6uv4FV0vZNDyn/nCOJS/dkE5wCu8xwbm8CrIABj5iI9p2Qy6h+YLdhao/
fscIdIZKtuvktPGK5VtbF+/yyiCM0Nnb2mMxA0WzF+M99Q3b0u1u5rI5j8wcPuCHulKv04IvO5fp
t0znd4MkNNebm7JRlzQT/tnV3DvciCVGmxN686N4683u+9yqu9yFQD2D8JPgYLjjF9267eSRQeKV
PM+OYBIGzeqdfdpx8vQ+6lOc9FFMMCQab8l5IXN5rHoJ06EH9/ZLHFWbTgO9CPhjVl4+nbOFugpM
Ak+BpXGH056BXXlnIMKsZGrpde64p84t5U7asYMTSn8UUscrdzCrHu5VcJRJxmpVqnc1MVA2dTzu
CsWKm7wHneVD3Z5qrXhbkpJevTz97PkINmkI6270zIF58D03gtKIhKJPINtk30q86iZ80FnxUkZ9
OL6FHKMYZVM1Y3jAFIYhB2+VTit6fSZ0Sz7MQ6BjUVhP2iS6QATFYDb3NLinLZpgf9XDdzhnbOrJ
a0Tk3Shk9GigaDq7FM2WerAMvXRfoFe+LBqDI58H0detGj35jDE90etUFUBu0sj1fy7SH3h0coeF
FcGV8VX50QjWOu/cn0Tp/cdqGcbHxgpy8iAh1qbVxPTkr0yADWIVF6pnw1mLxWy9uK3fRyeW+bom
O1lxkgroM9J6zC+pV6MthIP9wuQc0hCdBiZZ23Myv01+PXNwjCNR7HzdJ5zqybYlvMYgfbGnq5hp
IqwvRBtG31vHU7lEh7yBRUfEKCu5Imrlts2+TBYfuGlYwV/nY3cmAKSmZ6FfQvCd5kp/tzPVPYyo
hXdyymNqPCQz728+1n871f+isMj+z1b15x/Jx9fvFbfrv/43xe3KRggJJwCwDv+WDf+b4uZQNebZ
toWVhTn0+lv+5lS3+SeudXWqK/6phwD7d6O6/4tSnNiQoWDyseZAivtXeAp/QkX69vVlsa3lDw35
D87gP6pteBvJCEnv1Iu8geJBAkmPRxhQYX0MokSuAzw/gvN20On82Qmr5CGNrqI6Zp6EZQOQWmwT
S/gcythVB3ZutbdLNaHTm6VHqb6pyqx5tP2FU50XZ2G4y1QD+ZZdnuhmfDggG3dUCtgcR2UfdmuM
VZKbJG6T1NnE4E85fLBOmfN57fV8u92sHQ1ewjHnjpah1CFHe9ZwUCn0PZqbm7zjRo0ZGSG/Ku+T
tMY6htENg5+y9iZlZN7jFgctHSMj9KqcUU04dUldWfFlakVpXQgRSGLpvCrrtvRE/gaDCbhDXnTS
ewuIpn3EXb1siGcDxbWa0mb1hD8znNuwai+17y6btohe+pKgd7DSEaFMKO6LK8U3DnL0dfpiZrTs
YdRemlxX4q1tvYg1XxzGj5lmbU/po8PDGxpw1zfFrVX52k3Y6GvnroRLkzxaYuapu8oiWdZfU+pm
vzY4uTJ3HQy5mjbgc1T8FCdh5z66olUlzqy2mnfzkuCrcDAaSCuQMMDztvpMGn/+ySClGixOvcNG
lceid6fmwjqYqM7YfDqRTnfGuP050OWS3WFRxbosjG3fNSaNeFB7uAE2WVzK+SWgl+LXzJZ5/VBE
XoKyEV8No1s7jutn2MHRqRWoVtRLeQdLDelDuYz5YYR0wzICNyfMKMM9OYLk8TSP2lg1tA+lSSil
fny1MJBo5SZKvEGHZxYXISn/ElQRHhK2BAbfXFJMmr1DDJlY3TCCjOCKvBbD1nru7GaWKxwcLTFL
aPghR1DEmG7pwKRHNe9vrMnP964q/O2kKju46eIxoTFWOdN8jKXjmy1kME/c9Kmnad+NvIAjbef1
p2XKIPqStm0IEkY4+ilgII/B2OP3xcFv86Y8mmp0X9kkY/URC5mqajL7oQstb6Wb2h+2Vu3VtzMr
rYvQ2uzYW7HW4vyoLz2pVGqbokWwvuYwvRsKZ36a2zlr6QGa2wMQp+EhZgK6w1Djbux8nsQlgBfw
MFalpA3V2CX+M+SSVylEebA56fJeUecB/XvW5JiGvgZPQO70ya54UpOBRXqoG1s9TLZff8Rl7L1H
XFr0B+OHoxy1GDntztayoKWVsZihVVdOfSRLTJ9egBYlVrA2mOlTk+fiFrZ/982L3OR5mhmZgvxK
KhjsJjLdcbYTNMaXrh+zdPpKyHFHwMSjjtO1pk8LBhZHBWxIY9MNP7grKKffEv1q/HA1ZUh6BnaC
nnquTwwseVjY+7Atp4C+AavpJn+bSKB2321pG1bhiVFW94QZa5DrDn4FDHScmJm9bKOpXSo47SEL
oupn3VK8CBBa5JGfUGrLFphhbCqzmoUgY9vQltsy7EbD2I92FdLVQVBWkrzzmgkX/oivRe3Q6ywW
RZMzqh38jTKk78vnzSc/YeXPUWzxMs/OaNxxfNXRdZRZq6DFpQGDjoLEfVoaQWNHXKu4WXuDDTTY
+BgRXiosmyx+r0ic5EOFMdRSLJml974UqsqfA2L7066XfdWew7xL27MXmSXFQpi0NH9UY1/2920C
W5DZOqsIKuajRjyUrP6i1vU++sZlQLSgzR8wDqh953D4qipLEwImlYM7X2DbymjxcQtWXUMhnthK
TWSXCjQtT2eM6mygNrPtlrS78gedF7dpTxBGg8ekhLQzD3jB2tTB1TAFQS/2YW+VNKKM5t1xRnut
WztsV8JZ6CUfC71L+yEMVhyn5X7SYfGazC4W7G6meMOqrJCdAgstp4vJoia+OrLwEHe9VwOvb23W
yF7p7XFn4/mryRitCPC734e5pzJ4BFWm+3HB8mTI3iRDdRtyO6cJulnm57x18YiGhdttdeY6G2wB
KBTs0eHulca/eoDtcKcwZuwhHsoXN9eoAvg/q1j3p7q3fnpKyGe/xpyDsE9Zb9kiPoVJXb4WM3nf
G1aJ7h4ExSebvqb9nsTciU89Wk7zFRWOqc414UjUhcznA8fCgyBrDwkFDhUP2/cUfCJqDiuOEvKg
q1V0ntpCxV/A9rIP1/MwO3tTn8e3bZkTU46yTEQbviA2qXwumZWJbX9Yh3E6BmuVmvJh8ud6n5Jp
gDcL3QQayzJZxKUVQr4d+CUFuipKgQVYcXAu0sWUG8RfVkXEefeZbdjLX88lUxxmAguBRl10cRts
nbK3Qkb9PAvZS7EVZ3U3B85O6IoOFkmX2RIOzb5w6uC72y/WphmBHxLlFNmDNo0PbiP3HrsWe/na
5GHcrhygJZ8FDW63mE7rj3Fig7TuUzAskRjnGgLZnD9NZP9YDUVJ9wGRic+e5DuPmVW2pPnyw0Ct
SS5Rjr9lN+uuCfbEhOcbDpT2ra5d+L9ZjAA4w638CWeC1hazlJAWuEH2vf4tnfXvGfovzLj/aIh+
xLb29Qff2l9/w29jtGPBEQstLGguMTnc3383rtnBLwFhhyDwmFmuTFb+kv+X+JS/ANVTfyW/8jtI
yWCEMxWpnf/4i7B/4d/GbIa3hAmbtPC/lPhkZv6Tb4086tWSEriWZGgHIPWnSRqZee5C/4m+WJyY
aYipDKAkO516bF9tu1NbE3rFJeGbysQzB1AS3OkTcxVdAxmthn7CMzPuHXNpcUi8c/Yji8N28dnl
kbrrOcbTyVBk2JPks5Dx8sIDLUGnNrgri365UYSRtsksrvaoARSk1/DrMqOfAxCGv/aHrrgllB2c
MMIPFkM1FJNdJtre2tS2G22bpBve8qCZ0fuTpKZ/rvTd7y6A2H4TK2g46wKj6p3dVsFN1uBZJjxu
9AlYR8hTvPE6f4XdYAl22oNcsraKkDQXfiyxmRnqmfQsIurkSivwDp2qH/D5e8mxs/r+1eAkgt6p
ZvXAcdnf81LMWUfKXTdVJO9VPXOHVnLcVDPWX29KCZLTpCIxlOAzxVEcb1hunuDGIlw76YXtsHWT
KbnRVj3dj/5b6PTICXhgMwGWrWl+Ns53F4nrAS/8aTDBZ5uzTS/pU9c3S0XT0cB5XVtrNyfkfWUf
WFb7hJ/qS0QhnpF2fKsr9tl9Pdh3reKW6SMktcgmGzvzPm0e6Lema068Vbhy1BOkrHrLdLVLmnHG
NpfEn+irIILq4IdrZ0AYXH/6sHT3xQGK/YEO5fsEJg4G5BE8ygl7NuuHOLoaiuds7zZT9VUioHhl
+1Mt8gWazlPkWocZQkretjtDLoD+F/5XYwOb7NnFDitu6/l6gbmzy+qgPsyoWdtWqEev1s+tls1t
Zo8frjNTH5VGB/RV3lPIPmOb0xnA3se+cfoMT1uVPptsnMki2m6M/Dha9hZ7oPWTyXaNYLZSng+Z
VyRTYq+8gpgoyNU97oZNOlCo5HTZ66hYXk+sMxhEcCS/DTwH+i8iNU8YOmgzem/cjqBdB2N1ZTQR
qmoOjL1t6gRei1BtQsin9eGeuG0UsDW8ekTSaO5PJYAdduVOo4db2WTmQ1h+eQ8E1tsGTh9Tf8ax
hEXfX0tuJs4SKQGjlMHzFXABDzYOm26iO3xKoP1Tl1/54b2fNSF7VnMYlflm22rbOvqR3CijtP2U
oWY3nJ0I4NUPfVykO3fiIOKCYrjpnckB45u+W3O282xgYEGVgCXwwpMp+Hn6ur8tTZIcWMTfOsQ0
V0G3zGutgtvcszHQDyMN8bR2JcY1FyIT1mlxiPIROKs25AmQTgfO5mC0+C+1oNfmdMxp29yxrDd0
gDZwTK2JgLgubgVHHMzkpMON0MOWoBpiIig3wnvxkybwdiznyX4W2o0fLDekkD7nrYRKNe9Cf4T9
ypjwVaTxNyTVoyh+dnMOSAeu6JZiJfFaesocZRMekrr5VhMl2RUawtTkIG1rf9NDt9pT1uysadt2
tyarEXK8dtxEBk6NEWzlGIYN/W9B760XR7HpjoKdJFe4x/Hlf8oo9nd9Mg7rtl7s93kKHyk+OkSC
HIRbZ4eEISDW+UOVIBp512hQhrhQdU9mmGkc0tflv4VJ3QVSs+9VvA5M9iPirWOo982Gef5HMuRH
FOFNkSSvcW1+qLnPP8FRHTIQP6uWaXTCHhLRlErdMuAT271LVX8ppfsohMFoJVAUbNUfpsB6s1q+
jhY2jzTvYVXzGaBhIEVHFaMfiQlKby74Rut7fhwoHtWSXkiL9NtMZtFBqH7cVoFzYrJlgxyNBz+W
/gHozavlLZuqs+33MLWvCr2fRM9dSX+l0RLTXkrJyuSl1QqJKH4pouJbRisFIBOget67HwRk5SVw
8UNtp0605WarviU8P+9ZNzgvVNJxVw/iT5mSEvNYQ84aawpwb3z9iw+XLsWKo4tB/RghznLrCVDY
OlccawyOK2dKxA1KltV/FKxhbpTsu89q8uACTsDPf5S2KBXGbYXbQ6ak7VfEuhqqehp/n8p0uFSI
OsEZjp986XN4R5PKhNhry70UYdZf9MDyg/hA5NxPrezWXdvKDXfucMfRsz2OrZvdsLnpgxUuLG4a
4GEubTkmu7H09FrkwEhWLucD8Nyc14bQXUmAN4cld+c9Dm7/W03xvNL6QnXRoe3jfa0P1YRpStqg
zp2lGHoUqpzoejwch6u4Wng/RVg1Nw5s8E08Fd6wMlPQ79JGiUPQjRnxkDza+fwsCJLLTasbbNSU
Y8XeyFvAzzBM3msH1oAXlNaPi3FpBTAfw5Kl0FRq/0X0c7SbfG02uCc6wpBmPGTKRNsoaLCXWnn1
IQA0PccBZUUT55IzIbPsVaQj5Yh5yaEeq9ZpxC57yu1QXETRzg8ixVydzl4sOP4vM0/POYiOpLBt
HtjddbwW5a0GefBK2rz8xNu8PKWTg7vRA16FwmQRfQyie9AcBXUcVnQEQrb8+Ovw9+85+C9XaOf/
vEu+QinK//w/Jv31f/1sP8r//N8fqfkDrPT6238bioV01C8MuFfayRVtYl1BDr8tl4V01S/+31fL
1/n2/4/FPrP0dSyGOuF73m/D9N/HYp88B6UGAY0IzrXc4F/qNrjyUn+f5gggqYBokdImN+I4LK3/
OBV32SQZvMb5PKZ9tGtqHot8Lfq7AHWE0NI4nPFfjFspO8JkJF1PPWfYLasC2gpaOI2ZS1TLKQw4
P5VYO0E2nlo4OtFQwxpE1xRst/bQ7svltZ36l2ZOP8Zs6p+jvFd7y8VKx64r+U3nAP0c/4qro5iJ
X/2eCvKntTljPhs0F+cRQz8HCye4/ti/D6k0+DcQ96dzwcR7xB9hfa8xbI648BHSeaGWP65jkyb3
ykvnU91U0z95CQ6f+h/fWV6B8uF3BD7JaV9xIPr9S/BSL8ycWlpnKhN3b8zt5X1J1Lg6DJRvlkE7
7eQUWYAPlB2/Ed+DezAEUffNWiTl82PJHgGIlsJgWIXLQece+Vefk/1bX7nZjwAy3R0cLdLQjLUU
RVhudmSDRR1OsmRHzzXqFnMC+Q+4dcwaXZ+xEW4AciFwFtdbawcCC1bCP2umuwKt//xzBx4gaQ6D
DldEyCX/+5+7JSYxy6adzhqwyWMRd6ytaWtHPq6UaX7KNCEXz0Q5MnLZbFqmMVKnySXvYTPHQaoz
BhOWzt4B2zvD6ndf1f/uwri+679dL8ev//gLFwYXBAkifLI2m03OlX98dVmeZiSjpX1mTRR+oBUU
xcq/tkO5HKzenXx0Z0Z0J77L4no6FUMomjWpEE4lpp4QDXGo0D845tH5H7+w//quwQu2uUqsq9oD
GumPr8ukHD7z1oxn0PnfwdiGXAwMMf/kL/kjV+b60/vMVjY/P20mxAyv1+zvvhYo/XHrimY5W8yd
4A3HjsuPLg3LTZ4QLbtT4DnLrzKxxTZZLJ6WmlbVna47/awhdKXwAhB7eC8IGy/WHA0bWmLZAmtH
7NnRD8+dw9aQfLefXTxDi70j527rJ2XwoCWgLoo2wo/ZhXvPrWEm9Ghkqp7UFOjvvm6/py4ot22S
aqyJkSGc3uElHgsYbxwfuszeGJ/i0CX3mi8uvByKoF2U/+Q9+m+uX24b3HoZ+MNQOn8mCuFvtKuM
UO7Z6avuzc5nxRGGJHXLi3XEWpDN3EXesFMMyd4aMqj/5CWNBuzm6zTcjM9gFtqs+PrHH528Xph/
vHCJA3J1QMP1UCWdP18ghmD8WIfzuazBv4D4t8/5DJk8sp3+iOV2gck6jselGsbXZama3Zy5/mEu
cv32T17Jf/0KhTw2PBtVnrYenkB/vIhgmMRYXgQFGVNFrQGVgcA3iUfnqwws5SYEqPh/OTuv3cax
aE0/EQFyM98qW5ZNyZV9Q1RkzplPPx99BhiL8hHRgy50u7satUnutMIfdqGXhYhDZ/LwCsMGUkRW
8QHhJ2T5FqBqla+aoTc295+MG/PqEwmWtknvDxFwG5bRm2fmu9Vdq3FNwd1tL2aU/swFn8nS/Wgt
U1paR714uD/afMcymo3gPer5yB7gETT7DFKv9yWgBflSkc8CyYgJ78MyPdwf5eYmE5A3baFQJ7NU
mT7a9BjvXkqSAPkAY1UusJrUVVtBraiKxH8cXdmiPE+NVE7U19yErVzZdvAaJl26X3iGa/krRMxl
PilYTDBKRP2aOqn+v3uG0eZCpt8ywFG0+71Zpfmu01DjBh0nnnzTem5t88mqjPBguiQm2Eu4T7Ap
nhP+XDh6NgwyWUUVwdXcfOlAn1+zQkb0HaF102I6pj7+7NlCup6CROpipwo97JrsD8JOtfIHhTZ4
CIyd/nGGVzetVnAyCbZDjb6NYgoTbTjUC0twVmTkS00S9GCRCdtsndjq+mk0L+37RFbjCxK48V6f
hGBVFIA31ua5RqP0E6X/HkE1V16aovnxMB942hvvpkgTaaOKUI4vPeqZAMsqGT8kFeEkQPRfXMpa
wDFzhRI5iswN4kc0sFHCCW1vab3ebEJKvaxTU5uCVEq3sy/QRzDfUppKFxPHGxzUsCLM+7Q+uI1K
XRUCwMYDEkn1y03XafMj0+sfYMF2fWnUX7pqNM8h5bAnGLBAh3yc4xeW8vwGFDyeMi1mGrNcgG/H
7Lvv1Ei2CmI/DC6qByUIH6by0qnjQe8N71FB0nVVlXLzHIa1/Wi0jQ7uDT3L+88wrcj3J/n0CAbt
aLpARPFE3tdTZYGL9dWsCy6y5j4Xgy6/0LHItrJqkqfVikJDx/WfrcLMz/cH/mhqqO1a/Ek6Cotz
LIngP3vJ6DJwoVc7FWvEFTXtAPk/098ZyKIurIWJkn77phpiEByUhm2psyh8iMESI5kVXmCEVevW
DTvwdHRmvSJBsa9GHSeH+bpNGooTnQFhshytYN/JyJg2UiEde7l7LUI8uQAmp1u9RcFIQ0t8I4eo
UHW5O7yCQTM2el9/NSga7jxD9RasTD/8ZoSLFlofgi09j5iCQBnLoAkuuM0HWygl44SH/B6ibwMm
RdMWoo/pi9ysDWwsuMcUDpPJw+L9NrZ62UWdJw4vhW9+hqveUuOw/B381l9ZaJ8yW+2XDtCbwx0x
ATQDVEGihIDApEXwfkjclcbYxy/gEqJKMckkURur3IeOhlqBsiU8V7PelVH2YlvPtp49B11Qo9/W
7EshjK2gOMiX/68LFR0DcgJZFgY/2bMdknrI6kgZZ4hCtQbSgkl/BkQ37KbNVCBf+gK3c6yBpiGW
MQn3FFnMQquxzaO6GWqALoCA4nXZIaWylnSg76uyH8s/WqqcKc3tQA8T48SipJrt40YDp8Sn9h4A
Y10JeAeI73yxXB0pAlnXh4WV8fYU10uDnQRFh2TS0g2EF67nicA7wdpiDC+CcNtpe2X8UrdUkXw7
BvWdovCXrLQ4i1X4fDGhNcro0TYz2WsbxQjVT53egje04/i35cHuo84IFyqqwJdtAOHDUK/14uQZ
uMensS6+359R7eaaFhx4uDGC/KFHaEzVjverzLTcjFg/9S5xijEQYl9ocQko+6k9ijVaDuqGUB48
QROIjRdFe3fo1MehGobvhqvYh6EDZY4G/6EsevoADYKBslL76xxaHKJcGMJZUXcUUkdRUqrXVaWM
64DzFJ8Bd6OVoEwzBJPWpL5/PTT6j3r5YhlpRFfGzjeaFvWbAnBEH9Xi2U8Re1HhLR26IrF2RYpm
N41D8SDisN5b4F8W1t8Uwc0mlo1HjYIqDK1Jffr9d1eSNESyZ/YjAknYDq1EUkEE0cfgeH8G3q6V
m2FY3jrypfRp53k56BMFDHPiXYDxDhtNBywu0izeRNxFm7JRAPZHRb2tJGX8FFIrWldF0DhZ3n32
0ZV+EsLKoJ6i5a9o+U9hJpSAbXPDPfvZGPofLgCN7eglW5oEHRwzLNxdQXFHo0cC1AB1gvuv88FH
49iacmWQm6aqz/J4qHFDyYqSzmoVIXGH+uUZtafw9/1RbqNvki3FoFWAkLGOl+jscHSlnCqTbCTn
IGBj4ZpCUOv1ZMdq6mhV7YQuAgNYLEOqSOQnvdSThftHub0ReAJe0DAIWNDomj2BXKP7gn93csYG
8jMKmab+LCFSZ/6CBL8tanNbmdGjglFLN+zKoT+phU0jp3nK/X8eupx9aC9UKt7e+Xoh8USIOquW
RiSly7OtPKKELoGJSs6jV6sH1aX6pAwBEqKhFq8nUeBHsC7y57YoEg4dKDEpUpRr2W3xX0Fhdqv2
EeaD2Rj+karKPYJsAzvl6c02h2xLwIWu0f1ZvF0r02VC8oKmLmrP85PTNDsgtFTPzy22sduhq7p1
MDW/749ye48yPzKnGwMA1J3sbd9v41hGU3rQ1eRs+W21j5oO/QRFRYt/oOFxf6jbCwtL3Cm8Bkip
8uNsTfhoRMkZchXnMcD4Qgy1sfLcBHEJU4A4UuWlGf/g1f7feGgJzS5I3IfCEh3b6Ay78CFA3w6t
gvoReM/B15RtrvpPKZKpYILWUgKNVqI7DTVcRfwQO0yv391/++ntrtcfhfTpFqGcjivWBL5+/6G9
pK5LZPvjcx65yH4geIdQC6jhDFkJYUTEiIFVrwjz9TVwAnd7f/QPlj+oVI5pkn6qdWTD18PrZZvG
hd6H50DTxr1hluUncI7mk6l2R18KQfxLQn3qNKmhWwNm+qAO3XOSSt4pbSs0ymDeDschKpWDJ1f2
KkWX8oChlfdk47dyqhX38/0Hvk03TJnohBICouqUXGeTh7iKC1QvDs7ViA0UM5iAUUTWPNVAVXro
re4qU3IyC7XE+wN/cHhSulCnv8ypdjBXikIfoGN9uP6ZAt6w65LgpcXj9Uvbij+0esdv9WT6q5ay
ug7twF1RSEoWHuF24fIE00pRptAOOYjruRJFLwwKD/7ZrqoXZCvFuawgaKKHkS58ZWWa9vmqpOzE
dqTwRP9htieHELnivMkYqs8OoQmkEXk/9amRsuqR9uBzntrYN7fNJoeD1uTuBjGNGHcO8dwMON7e
//QfzDlgK6JnggpyLzHbInSejbFBFOOsjrYESDeqniHB6xdhjd8h0xxKI00+yUkcvt4f9/akJYih
9DEFemDMjdn3NlQFwK+owrPi6vpeMlQdzy8cWu+Pcnv8MZtTeYGqGDRhZZr1dwFTVmlAj9UU5+oS
BQA79FDs9eHsjYb2iUbn6f5oH6whggBNN2TqnRSYZqNpE5W8TrPwLBX25xhLFVD61C8pJHQP90e6
vepJky2MDSeMmk6gdv1epUAAAU/m8Nx2yp+sHtStgsDlV3iFv+Ohlv/otJm294f86OUYVOFrWlO/
ahZGZdjOCURLgrMSqtIJ/NhXzzYkFHLkv/cH+mDOqKjT0FSoq/+Pben7OfPp048Vd7NTBKLd5XGN
DVvQ/21Elz8OMlJH94f7IFuaitOsDUIUvugbGvDdGlFyCGZpJhRn9FN4f9jtobQRjM90lyh4wCBH
FLQ9wAkdT3TJrGNBrwj2W74pgwIWpe+KQ+npSBSrpen9buq63zd5/0+FTfMCh7xaI9Ef/I8d6P/a
tfxg/jmqpkVGCIGJ5WwyhF8gs6NlqoPvlLbJ2zy8YDVwqk2CzbSUqk1vZ9X/z4fCjoMmNeVKyqez
LTu4QT6RWISjR/jmyd6xrj5HzT9VEn8JqA613yJz7aInjXoaqvkT0hba6FFz91WarCK9xbtYQj6m
Nta4HB3Crlk4U26/CocJFRGdnoOpCWv2VRLXUrGNkLyzyORz09gvVSerz4WwTppcJi/Yzv9fP5f/
dR5uT7EpT2U7TMkFxdzZUZ7n1Yg+t+udKaQhNWqnFo6GSrO/v0RvOjpkTO+HmZcd8G/SuszAyxFf
PFHWsIPjY6vb6PRbynfYr99Hq0Y/TzqVWv/LZBcvHKOLDzD7svoQeCpOCB44EaQDOvhWemDLK5LC
XZOLXWtHT1Jsf0/co2t4W5wdm4XFd3soEJaw2vF14eyiBnN94HXQ07RWzTh9CrwTupCxhuYfoizZ
Jqm+3f/cb8XG6wvaop9M5gImzlZvGmhxraI+ibPaWS3CF1khCItzxNMGtIzbNdrsO6wly39kLt7j
VIxGlaCAW6ThHKpVHMWRAqGOMMc+Tf5u/8I6N3A9jCUDySWr+JtXLjX2Ziy+Ul9A5BBr971kQktZ
aVqfPErQ8VCBi2Hfm5Sft4EHXjfp4+EptHx7J8DAPwsrzgEVJcYvVULeqM4H93s9KO7JYpIWjpqP
5p4dBTCbRh6W0PNwxVWLxo5yrEsaYdtHIxn/wpstjq6QdmormqNuthTgx2BS7/ayLY1j5Uuu5of7
k3Ibp9DNJK0mxcZ9Wp+3EtEyo+BbKv5ZZxmuuzD6Z49FsG/LLjqR5RQbBVBjEtfyv/88LgEEtE7T
VlUSw+nMeXc7CL0fUd9rvbOXY4oeEuhfssZClHAQZ7iI/kOfTIzpsDYf7w/8FpvMViFNXJkVCBp9
6qFej5xJDdos9BTOsqB1p1vWvxql5U2iCux+Cg+Rqxya89HOpa8yIu6XQQxir3AYOWHt+1u9QrjZ
zDUntMzLwqOpDD17tMlKh9yVGp2pzoNGfITKqUZkO6EtfubUQtb5N0Eb/rtBpZ4GavTJqKNTY5Bt
diI5Nmb0t4qU4mmIgBnff5YPTuCp4kKpUyjc4/OGY4ZmWGnooe0AOOx/2hlMM9kco4VVcBv80Dfk
aiH4ofYNaWE2F3FA0Xd0LSdBgLqN/f5UhXa571rkTRZe6INLTMdCCF9qAQKDLur1UCId1cAQnesk
lNu2kd2GOw971lVhGi2adEi9xrlQFgb9oHbEBufrqW+Rsjaf0bQQgYEWre3ISQScSCtB7GN4G4HE
CX5EGMSgDmfAxW8Gjt8QR79NN7oX7Az8g60VqFfUpWmvqzqXjoqM55WVW/I/pL6/3p/tjw4jIHLU
ZtiJsJzl2YU74pXdIvNpOV5nAOkUBcjzAf5iXWK9wgHyM0Ub8dTXSIrxVNaDVcglEkT+74XnmMa5
3gEYLrE7gf4YGq2A6b56dyzgcSIpaOTm52ZM828GdI4HEsiQUAwk9EBvd2OQrB0wRfqCHmO3bYnj
N+3Qr3OpTzdJPmyhReqnTsKkuB7Bmvc5vjngtqXHOPal/3p7Un0gWsQszVLpgM8LuopO1TzjMDnL
Rd+s5b6k8l+HX+xxtNf9aP/nJcxwKumtAGRGbDrPpSNSBbdzVY8UugmBC47JrpesYmOVabwzEPXa
cOnGC+flzUEwDWpM5zSXNmZRsy1asoRNWEXeuaMSs6Y2DZWlToaFa+itLX818Sq62XxCCgWGLSNa
ej3x5K1GJsuoRUYVAkqDSlk7XWURVtOIUgYo+GJFmuDM2vyN28dMesCJwGnbLyCh6bPkjxLqN7AV
f/dBt8+KcKfnX1wbMeig5Z/awsPeAJQIXdjTRL0cXgZYoHmamJoySteZ5NQ0DhB5bF/MEWLjlAd9
Bq8WHeKggdRT2i8m2vjHNommQMWldyX3ckqpXzYPgY080sLuuTnjUDtgupitCaFEiez6I5KRR3gE
DN65oZu+80o3OHgkSQ9li4+sb0QHLacbTMrgPaN3H+5thV2ldX6zR08X1FgNwXRll3y0egj+enQj
L8Cuxv39x5ym8mqqNe43jvwJoEgnZI6n0bwc3qOviJeB1jzWE7+8+oLJDyJfAeTa+2PdFoXIqQg0
2KA0vzRqUdefRMMagmiRPA6vB8MpM80xgx5CStgSNnq5efSNSjxO8a6WWeGj4SuT9bf8C39T2Jb0
G3f3H+g2LdZJHqY+ExcR0NQ5BAAhLDizhHznRqvsfd9gwrEh6aNICXboBSXv4Kls7R+W0MW+s6xy
a2ZQhja6rjKHUKYR2QrcydGk+myBCPqdF9KkseDWZbGFwOOuBtv6BzoYivX9J7+ZNh6cEiI9GKJ4
5SZNhTmDHZrsasgydlsk2s21JLILDTquCxpA/30wIJLUsghCpgGvpw04FrrUJbJLSQTvzNDxGnVT
uo21wdapbHhT98e7OeV4OYovGkxVdilr5Xo83JRo3nYNL5f62IcLO0brU1465T4chVVogDzBW2CO
xkgSIy+s0tDOwkLbqs0LADg2yn/33+WtSnW1wTgBqAByjcr6VKKbHQPgkhHTxE3+jEtIe5KluvmS
wdzdNFWnv1hqig2bmpBhhOYorbBV7tY12EZzi+1aMNm9NYqNLLjRnjOCEw9P58H9Z9aD+R07cDRm
mxLhAw92Xb2aAtZ17FO+IYuTOxydeszEcRvynk0kjr8ArAbjE/RVhW4yKT1ONggkwzFDu1EeMihH
RCWTF56FoInEv+PBjIyC7beHXKaMu7bdUqDz5wkfcVKjVRBwbGOxoUHicgGCdYxygx2iSFjFRb2y
czH6KpDCC3pv1Zqxu5G4tryFPXyzE7ipkKACEEhabqKEcb1YyFpGv8lt+awFabCtANyu6hwWoSzH
aLDRaFhYnOpNVASAXQCoJzQiWLbmd3Cd6BHc1B5dolY+WuYPpVVfsZE8BT5qhaAxvPBYWK/ovb90
cYSTVsz5Fh9UiJ+ujexEuRVqfRAIYEvm36r5F2t/aQrTK0a6u0QeqYh3NV1lVEo2sbio9ChQAXvM
aSSlFO0S6Qs6+/WadsylKe1dpqRbGeuAulvoj98kA9Nb0v+zwIRTOJwTIRqC907u8tFBontSmS2r
U+8V8Z9gbD8v7BAm6GqDTCPBSfifxgit3esJ7DzVb2Gdjk4bmsM3mtyPrOz0AYOxeHt/pNtsk6Eo
KJPkwvIA+T47yEAEKq5hF6OT6T3oR+13FccXywAImLXVIWgzdaUN9b+gdPcTKToO43PHpTxp1OcW
BXy5WFhMbyH0/OXBnU9xJNpGpETXLx8JEaAw64+OX5noiTZCe8gQSliZteZ6WJAp+bYUvbFHWsw6
4eBDr8aAOwc9QO2ldGMqVEtaI7eeTTUXm6yLy4WG+80paVGPMIG5ylRFp77/9QNmuOngD2IqiNLb
4YNuFUSAUXVemJjpNa8/Ayg8NjIzQ59EmyhD7zONFlEH2A5CdiLyPgTfug4VY/QrHhC/RooU47Af
TWaf1cwWB9yzkCIcZTByMEH2RuAj+VPnjfkEpf1P50+IqACzKuilkGdbSUsWltEbAmX2tHQOoRpx
JQJHnjyb3z9thJ6rovlS45gGt2Brh8HexNxzhxOaKMg8qhiNc2l4CjxM4HKtkvdk8AjbQgf8ikRe
eY5txJ0StTQ4pcDSKXggequyRDpEKZth7eeV/TAqOGm2NNgn725v3zYmOm6qhzAJnpOUzWTYgejT
JntbHXd2mlS/I8jTrBm5cR/QrPKQT0XbAvWWlL5rB+9mMLG4MHQBF1DFF7dG7L4fRHCk+fg3wThz
3+Zq/SkYOmsnBf7FGhRkUs1cCV67XradOs+yHQ39fuu2+jO39qlSQ3vfSEm3sCvetAdmHxj2B2r1
b8knEdr1B0YoL5Ajte4dIxNcb7ZeexcPMXJ050YQ9oWMIsfwtYJ7+kz33YTXqg2PwAeDczkWlqPm
ZJ1NYgYw89ErGtEBe0TxHu4EDgwIXinm44Ah3V9tclag4C9jK5hXB5vq68LCvr0raCQQ/PML5A/l
jusXaY0esqaPE3apd8rW70hEWL7tvkwV+S+r63dR4yy2qoe23kWQRJeQCtO+mX9IQPkKemnEpOTw
1+MnBT2OSk5aR4ShiYxSBe7Z7K1j3xGREoAMeyUMii+N7lWvlUSWgtD2pprUxLzGCjb3d/lba332
NDCggFyZHHgAb2eHHdZ+om3y2nSgy4UPMnoqLNcRS1qjH15Gq5Fbnq4ONlHYqpTa4cOj2dz8Vpp4
eKHhUH1WcaRcYUWQPIXIj14KkOyPuOuaz1KVJA7E4ElrU4WXnsuIhqtGuKsx+NwayPbuEntA5CdH
OyWBsl7qDyKojVcA4P6nNM9ze2EN34QlE1oTFDrRObW0m9ZvpnqUPEurcVQlR8IAmyAHzE24BwGs
rMuiKxcqA7dpsD31mClDgqYGdzMJjrw/lDqw9bkiUstRXAnzxTwdX0kgvKfAziungYyPbq2CUa6p
wIvux2KN4E77p/HN7CcovHLLiYqPIK6ACx/i5gKhgEADnL40OKDbTGVo1VBLkdJz8oImZxtlxkMu
Om9hlOkaulpadE2mZJteMWmKNsc0oagQyiIYbccW9RNyrNLXWnRHSIPKr/uL+OOByBQ1EhT4qLMd
FSZoR7W+gSMGZp9Phlkgr+z61T6vRLiQmt9mp7wUYL6p2/5WJJ8+7bv6mwEda0AUy3Kkdkj+pGmo
XshB5R8GEsaOHY7+KR6C76qEr0uPoywBYmJ/8uRBRykuqV4lSQpB5uYG4hkDkoHYm3zH4LY9dCTh
qK5QUlxhm2P/vf+Fbu7yNyYurW1hs/Ata/bUQ4OOdtbWliOnOQJwsoKvSaCi/td3bXeKrMF+wr5o
+DKiZr9wM9+UXBh6gmxPFCZYvPZsD7QZLou6GtkOdtjhVu5ezN6UN53lUiVDgTsa3KXq00cva7LV
pyKPZfC211NU6h4qTjipOOzOaDO22Ga0eeo9M60NJbAk8k8WvSVME/1+qcJ0m1ryutTQoSqDssEZ
bpZa9jjxYh6M+0UdDMonOS07nMaaejOWVvYUtY2yCyrkkAckd/OVZ1kjnm1KhmlM5e0ChMJ2Nvrr
p04vadUVg/w6hhNNJjDGAvfFJiGNxG0G33eohyjhycin47ijh367UWJuLQSEpBK9Zt3YjjAmD3Xt
m2+MBG/LIqhXnT/Eu7YqB0eqkRCgmFOtq1CqWyzGEKJrMbTEQda2RzSWkXcv5SA4+uOIo/gITVeD
4u9i6PUQem39FNqRu84Q11JRp4CjkVj9pLApq5/vL17ldkIVGcw7tEILzjDb73pCQ7S+A+SbVSeT
EHzoghbSYJFUmPKNaKHptYjWNZ/2kZj+CyadiPvXRrDJdZA3xIqfglqEaPelLYRRpBCggnbVExIS
wRYZpiWwwu1ZxLOCUQD7SGFN0WbPqrRGI1VBTPcLn2XcUdItLj3ed28MXu5/ldvLjCaEQpVwag/x
42yV92OQg/upVUcZzwSrgFQ70zzUIv88GMpCyHR7XzDABBzlzgSsNj9gzazPfDXWUbbs/PZZqdCb
Stpe2vznN+JyZpIopQPBmQN9jF5odBEk1SkGpArrtpG32Dv88jUkdUwX5MH94T54KbDstPY5ykHg
2OJ6VRVK0iDDTp9ylPCSXpkNBqMo3jcL83QLMaRIy3vZNEC4nDQxizeHrOwag/zAkT0PPTofAP3g
Qvyr5BpROgMZ+qEPd2Mfl9uwSrSL8KNP99/0Lc64vonp6U0wESJ4cH/ybFHGfT12CgL9Tj1GEWZh
cXcY08BCT8+9AKcYfsDI40rQyyz+quQGCpFU7XsMirZNOKhPpfC/BfrQPcFgaB6LAUVIqZatvYp5
z87O3ersKZm3QnS6fXDRi1y3bfU4xBrmyyWE6ErkaMomj2EENScGsI3RLjiaVQlVGIu3wD+GqZIt
xV7TQTt7Z1VD3djgniZbnifJuAUUpW03mhMkKNKMptmf4owQC1dp4XimVXybLAOoSHHi0SkA1qCY
7Y/7H/4m1SAagL9HqEUSDTl19t1136MonaiqY0FOemh0He0f6JWPWWI1myStf9ZY56A53jpGMaj7
+4N/cBKpupj6buTxAFdmB0SG4kzQIRfpYGt+Em0tkOtMladGK4Ek3x/qg61E5o2YNEISEPjnxWjF
DIYBZ2bLyfAS+IVX32vR+vLCKv5oIzGNxJFcsBQmzOlEfBd6SUYuS5LKKOpgQLCJOwmEI7cfHdGp
hVSFJ1NqM+RzUnOPRtPfIoK3c/9FP7iJKArBp1A1QaiJUe3VI0S4x1iNmthO55knoQ3PYkiSi0HV
ej0UWXKyQ67EJG8XYqgPvi8khqneQzwNKXJ2hIx1FWhUG3GKSyJll9uesvVy3Fzuv9yHo+gKSEvy
FRuM8PXLJUrS+mXj2o4E8fQcB/IJT+X4cn+QD3Ii6GHs74kHP/VLZp9QbzAwb3rDcvJYPdMl9FYK
BB5MjvL8lBta8aJm2vCkme3X0OvlC1pq+s6tzAofgbTDVcurj41eL1xwtxv1TSSd4gYiUqY5h+sW
ykDPCFyW02rDq9RWNfKE0AddO2vDdSjXSHUZHezwkCPoKLmatXAX3a4rbleb4VXY83z/2dIuLRnR
f4WsAtmo4dilGNEi/hes1OhSVBuklNINZdQlaNM0oddHJBwBAqup34Iawfxmiv1AtoZCMR1zzL7H
UQvcDOGIrAtfaN3+VKW2XTiS3oq5sxEVcmEar3hE0xeYTT6WVYpXldLoEJs1+6HUg31uowUPfLN8
UgxvZ1qlgv1CkG3gKiRbq9GVTQeOAak0tVmqxHzw/tBTyBM4t6CczbMiWcoRHgw4nps81bcybrmU
KYIweY3orDxWuCE6dWopf7Awl5AvaNbDGG3svgdqBIFc/arJaNkId0y2hSb751xVKSWp3Ov/eWMK
yOo8H4EKB9+c4BsGSSkXgphS0QLjbNjpU9w0/sIWuEW42Ijugm6hgK3q4J9ncwPouAkVumWOlyUj
bsQ+/hJhUPc75Hgf/SjBf7oesQltZLFDDPNTNeYNlVTX/rdwQnwwLVyXMnA7ekeEg7OM0UWXnjBW
Uhz03KMHLxyzh1zTSYAoIeEuYks5To/+0CIb1kT7uDIHnIOLhwb64I/Ky60nO0cxhpwPEVS6bkXy
gO9qcrSbpaz69tQgtJDhmFEhBwMyj/Xxyh4rKVQMZxTS+NebZAizVtmk7uQ5ZR78PvwSK9X4mqEx
tbAk3oon1zuJsakf0mebGs5zZI3UYKTc2b3h2Dbuj6Z5qgs1x0sN6SrpOI6/y+RP0fa/MYVdAVB7
SNGWtyhIrNKROA86i2099OGTWVerFi1WA1GB2l9VevtXwhb7/oTeBiKsXcQWgNAidkXd5Ppe8f0M
bKDna8++pf1L2yB/TuLJR0hr/YWRbnOiKXuAAT+FO/AuxfVIshciTJl36jPqnNquUBN118Vmtq0A
XGynxH0hHLhtXjEWElJgb4gyJ8/56wF13CoR9I7V57JDrMOSE20v4ckFICc2fosUJ1SjSP1VN8X7
emTxN9ffUhLRPse4Hbx6VmjuyrYI1lloLAUNN+pe1HogilOLYIFMkKFpXt7HS5zu2aDWhuO5z4AC
8hJX2cH/7WvfpUTBdIcGcGQ8tml6yvS4XyN8s4rELzS2L4ZXPVbSwbDQFvosSZ88Ke9XtvxciqfA
uhgtiFs/JhHHhxa3zkluqQeFi9d9ne1byVxa7B9EfrwJUbSpmoKQYa6LTHI/pga/KLD5X/1Sj7B4
K9GaD5v84iFUu6nQ6vjeGEq1RgEq31e5tMCwuT2TyCTQo6Jh8JYrzlYWalvC9kJDOEYXKKc8ltAe
trcN7q1KW4D2C7ov9zfNW24w3+CsKoDPgP3QF5iFBJ5SG+jqe2TDenLEn2fb0qjw9WwTVdU2al4s
0P4arnadHOzGIV03PtBII3tIcD3zECovxpfeQlFUP/ruKdMm58PcGXpMj/21VYtDjN9vVK+VtH65
/+QfXCR8K3hTHCMCrKQ9ZWbv1l2B1UjqR6pwSKv7Zz/Johev7UPHzCtlzV3GBW+23lbXJNxUKk3f
uoEIcIYHiH7/SSZp7lmAQ2cD/DSozSn3nV9pvQhSq/UTDd22EdyB9hhaEtLI4hwFHRYGLwqC8E24
sST/UAz1A5sIpMCwlfRiS83obPs74UvnNv/aS0eQk3r5NZT2JYaprfU7kJ919Ovysxplnw2vOBR2
euhM8TVIHwxZ4n/xHDOstqH83JRU51IaK54PEKKOfrtC3xdivMCp/xTjmUYNiz7IKJlf08Z+mpQD
SF2WOPyTkOPN1yDomjRdqLBANr6eFyObktW8lZ0SbSZN4tgfXVy/vkl9hynWRM09D+FnCn4VzcYU
c8MAd7KT3/8b1W+I8OIQ7FBNw+B2l3uw5mFSZ6n80FjqK1p4xspM4wt6Ds6Y7ur6S4askKwf7k/o
B8kD4hIwI0gxOdpUc7a00I1Bva1sRkfz9fHkSwLJA7LFc5K7GDuMIt5jN9o9NRkKvbJUuoDRo2RY
waduNhIG4o9mGzcPvtdaS2SF2+QJAAORJCctwnWGNnuyro3UIQcR7PR1cAwrXGoDo9MPioWG+6ia
EsXdpH4lEB12BHHtbwR30Xke8Tu07ewzSuD997asFg6Rjw5Omr5wa0Ex0Lh42yDvtmLXC1cLYyht
xEKIm2viB+Gt/xDSpb+0KDbvDaOUtmopwKhRaT6avrokZ3h7+1P6QNRvYiLzaZDIvzoNWskOUZ8H
3+Gp0QGjYfgsHYytx9H3lwKNW97zVGahqEdOY0EOmDNGdBfZPlSLB6fClPyI2tZp1Ir4qENbe/Ii
lOiKDppMmcr+Dw8wLSLdkwXf2PrI6raIkKRhzK2Yq0HzhNOa8tOWPPMgSs+4yMNoPqmBKy/cK7dt
dUoJLGmwSxzzAtG868/TKFFgFYXdO42cHKFV9E5Q0/he+bKgHhjoq5gTemX0pnap5MF/lAMa566N
/2/dRt4RIUIM/Sx/eK7KpHcUvL2fO6zqmtysT2XkF1syqL3nVegXpEV0bmrpl2cgzLJw1H4UeWnA
EZETI8gDMHL9GkkzaoDYGvU5xIoYkQSc++LYaUe1WdsYAt0/Bm73GlEXeTJ9LCBP5jywAbpn+XpR
qM+91CjrQlLNTVGVf+8PcrtuYf3QLuZMIevhQrt+oygcwhwoauy4mp86hVW9DIGtP41R/p9z/2kg
WqTUtXBSk2d1OpjvbquJKnZMD0clu2j/lLF9DLsgXHdKdEqJ/bGCTP6zjBNwdZ1mIOQVoLKsvuv3
azM3skM5yZzAtL2v6qj/wEzws5bjUtjaVnOI/Mzd3f+kt/M2DQkPQIU1Qz4wu4BcWNlmMtaZI3mW
cUL2R5xqLC3vD3IbqU0IQPJXsg34oqa4fi+5U9sElQ9iHaAf27AeLGquWbg1DaSpe4ExnBS30cI2
vg00DKqsKORAVyMZnAMeTSv13GA0cycd9G7PFSy9VDnC7mVo/bRL7UR7HNtuU8VP3qXEsbAfbrkB
zOX74afHe3fMB2aIlVZU5c4ol6s2wczjSQKV1bX2Vu2aDUXFz26CwR1w96z5hecUxTS0g8r0UxHW
NMq+FMTuUb0fi1NrTu4L6quVl2e8fHAyVV58e0mu8aOVQL6FmhtNewhU0++/e2BbTtPcGoKCgjFS
zbVri61lZ9HCd/loKdBxIf/hCuRwne0sGbcNoftyjgxO5D3EAU4RbZR+HSaDryFsyrM5aktxwAdj
Il0Ee5zj3OLlZlMhisGoRkNPnKm9b4B+1fQK/zycK9RhGxbuukREuWl/IS7xHOafEtt6wYFhzeV9
xOT3rOEtmHZLe+L2dAaXMKGNWJoA+eaV3X7MhiaPlNTBzvtbjfUtFRHZeBi1BFWNIl9Mi28/Agg8
TmfCIXowHGzX05uLsgh458ZB5j/9FsWxtysLa/waDALIlQjgpsda2D1HlXAfas1+SdnQX7AcJhoy
0RksXTBmK9vw1JekToOHMDfHn4n9fzg7r+a4sTRN/5WOukcPvJmYngsgkY4mSZGSKN0gKBUFHHjv
fv0+YM/uKjMZmau9qKhQscQDHBzzmddg+nb5rPggVVkA9By8xEeIJ5knh0UhMG0a6hItcYKXbWOp
wW07aGbj6WbyMjrtQ5A367qgxOcqkpl/rvAe8wryjSt3wPkHIrHl5iSiBZNGLfJ4wmJbCYe0Ab0o
14iTatIgrbvGqTZFiePHpBTXlNrO682MR9CxHJX0qE8bUyAOq7iAknUQPbYwKr6BvtHa8V1W6+vW
HpXbYkBXoBNjvLoy40s8c5zWgkGhIQoGb+mg6Cd7EhtPTbJ7qzskAm8hbOnUTT8Z0j5oYHhk7SA9
RuEIZahskUiD0ovHgAG5A4HlwxyUzQqTxmtyOR+sVvJDgFCAolgE73nTb4dRotWjnNG0OWStam6J
ZIO9YVT5ii5d8Q2wreP36fjt8jycH4DcFWBilsKzgWTWye3bTuFQFWLsKYSTktpKYnmzgubZ5VHO
YxiQSu8kEeRO6T8uP//tzeLKkOI6rasDYhkN+MGs2dhKKT/OkSOu9Fs/eqGFPwQ7F4AA3/h4qLJN
q8m2g/IwYsS8DsC0UBOq5yv37HtL4nj5LNRf4BUcrszbqYIVfFDSGdwi7uOGLrQ5pfmOAOo2zwzT
UxtR4atp/Cgnfbzp0ZF7c1oo7ZpFhp3WCcwNugi+lGaNZxrz60hktB7UQLhQ6DW0BFLkoEsz8ycJ
d5I//RKsK9ISCMNgP6kZHk9PjbXVBIAiuO+jjjpNAm+vMPNmM9SUby8P9UHSRxCyBJQy354j/+RT
NBlqvsBhqgNUj9eWLO+TqPvFqCUMcXexHZx4ddhUskTz3p4XLca2ubLwliF+/0yasvTRMGxAO4Gi
wunrtmNn1Vift/fUO6X1YIvQF85kf+ntVGyHpBDb3miaQx9pt0WfhtfEx85YxRpKTssJg74xe0s/
RWGJSViitAfrvkPy+Waw1WonqnA9BovUmxzjacaujjR9JjdPvonODHZSD/2vJd/4VEq96iVpFa2n
SH0Zg3zYFkLp/Muf6fTUQcwUNBxtt6WawaW8bKjf9qYThnBGJl089E71dzQMBjUXu97JRlIcNOyh
KL/k3cvlMc/6b8ugFFKJUQk4+dfJoCE2Z0WRivgh0zD3HUIHfpERoyCT0vK0R7jXyKlGW0lTW7xe
cXBBqxzXd3MuDTcyymsJwem19/446gKVW6ITsq3jOeiAEgDJs8XDIDk/YrV9yTRjk9rsyLwq+itr
cnm3ozW5vPtvg51sQXJmQbneEg96J+ybIGkDkAJo5V6e4vNXgri4tHIJbgnKz25WpQ/VaezFg9o6
2bOdBuQgfGWvHkdzq5BRXtntp0c8ZQ4F4CJhDDsNZZ6TI16lniOCnLcaQuPHbOjJzkja0sPE79o1
+eFIS/+GFJWb6/SEL3SJ/K0bxQMuHbbh5mh3uenYa7NL8hh7l6fx7KB/fy+iXlC9y5Uin7zXkMDk
5IiHPYDDUanFa81eulcCCUE8wGZc6LpPZQLqiHI4TBzLN8JpK2fzusySu2me4FdQFE9JYAhsXGRV
1qEW3qImsxdhciXoP42mlmddCOf6AsjjPj95VmT0rCA2HfGAcbIKASS3P82tmvtljw5FIYt308HA
13HjvnIffvRNaHQZSDmSzdIHPN5AeWLXuFMxssgM3VW6WLsRaRC4oaznV/Lq8+2zHFhIwHKqI7Bv
LefZb+eVNJuTUQtkuCJhZd6ANYInOcNw5bt/OMqi5c8yI0o8bWsGUSK1cR/GDyW8RpoFCWEYTML1
5dX10SblaiA9Y2khYLL8/Ld3MRE5hKI4iIfACe7TMOgPNTXZfSUN471AR233/zPcwtNF6QIHlZML
GeAO7iIlexSaB0Kk5i9CzMp3JPuHmqqjf3mw83uF70R9nD4ZjgNEYsfvhtyqWsajzDE39ga+1tFb
JVdIdXXxsEkz+yFWm5+XRzxfhBpSC0zke4UZ1OvxiP2sllGnD7TBdRNccTrWa6Q/8TnTquHK6XpW
6SBAwx5Hp9jBAbvArI/HSnoDQlWObV5XamuM2tcjVdDVaDfQkYd2Lw2ttLIj+4dRPKmhuh3FXao/
FOPnKHtoaiCH+l4Bw6xioRim81pIo+rVVv5ZWXjhytCu7VRDSaq48thneSaPTX2PWuUi0wfAZ1n2
vy24oRTm6JBeHhIcadw404YVOuXErlFsr5LKKL/GKAa6Ztua94rc9/teQeUltpz2ysr/4FuR5EDL
JfUwCAVOvpVRt7UZJ4hzt6JVbpbW/HaUBJxWwNtXXnp5p+P71locBIApcDiRhpxU+5DxNzBtlsZD
HoUoNqEauB7lOv96efGdb+XjUU5eqAjLEje/cKKMaYNN11QMHHBsTzSaWkFYbi6P9t4xPH2pxe8M
arqFWMJ77P3bh1QkhHfsupkOYa6spSZ4Lm018JIGUmGEJ8C+Gr5JcXjbKbd5/GAO+7j6JOIvU3ww
glt1/BnaByN+UJPczSavq3qvNB+AyR3S8rVJfjT1Phv+DtvQm2UEeNaq+rc9/5g7pOzxGHB8Si5u
F3wbkBefnL1jo+fSIv790pYP4XgrnB+Do2FSUMO43sZS7DnKk2Y8SvOzLPtktnjVtg56YYv76y+n
3w3KF2Tze8qRmG+4VoQPoVcYGZ4jW3PRGfqRh18HKcEb9yf9dCyJXad5tcRbnv/KYMjbgU6YsZ+a
vaJ+LZ17uwMBpa5ypIQXq3kr3WF74l6e/7PchmAZ1NiiYkxdnvLByf5HDEGMEbkU6MGOFmXnKF+Q
4Td+ts4Y3lRqFCIPnyk76BL6bQGsz0V317pm6PIeJp+sAtKKBS1I5I7C97LLflsFWTLakLmC4dDW
JeYD8j7GDNdoX7GQoFAUpW80AdPVnBo/FTv2ZOU1nqj05W4HEKfCs07b92K+TZsXe/x7Vt4cZZva
8Dmk+05/lUBWFHN5lxQ3Y7uOC+urXqiPRvZqjXSPUcbwKNtdORXOAxggwuSmNDu4cs+ovoYcRdaA
z+5BFfCvtehZonLqYeQerPXcyG/Q7Hc1pzKuDHvWztXe23TgQRcXNkAOJyG5UuVInBnjdOh0PlJs
NdVmnBG/TI2g3egxiDy0h3vlBZ/RTZvl6VPSacadKPA8TYpev8M6PfBMoLF/fGFTlsGXD71RMM1n
wMgiSYwojUP50CBIWyBevdb73PaombnVAkS7vKjPD0pMXjhLKPtpzoIAPV5Nsp2F8iQKRkPydj2V
XQ4BFsPoy6OcNUeZbG5pjv5FQhPB45OtY0HPVZVShdaeSbuAE7ndAWV20/SpzzLWYB/RSjPwHpJC
Lw5BZ87KjzjIf5pFqWE42zyhNbqpkxS/UTj32mzVVyKX86N8YdZxq1O3IHE6zQZFzI/bCXmDsjQG
JL406dlwJOEFeBk90WLRfl2ekfO7kF/I1CNlChIZWPfxvCO8UZmUxuWDKsHMbp2oWfdhMfqaeS12
/mB/wdLnojJoJC70luOR5kyfIykEtmAhd7YKBbBGaL+dG0TzbRhtKKoFPwej+3z5/c6rIHxxYg5Q
RICtAYAtE/7bMaVlmAbLUTofBtjhXzJAije0vgoE95XpkFPQPkR5NWB6Q46vS9LPopXQrhJT6bVa
CJSCPG/Tw0jdmTDgXTmte+yihuT75cc8D1ht7lNOAmohC67/JE4QuHvEU2Oi3aEFBcSuRnnMq8a8
L/VZeIMwYl/ru2vdzw++PUUQEMjgrslmTpECOVJudTAofBEy5nlUbKrd+EEABeivrLIzjCD7DqY5
CEioN6RPp0KOkzQB07IdMCsYu6+UXjYf0nr+nJbJDOLSafW3qUGjyynTRzoArokv5bfSMcaNjq7i
t3pMnrWwr9d9q2l/HKHBSzHJ5Xg8qhWnFDI1zeqoGcv6QGsjRBvJkNxyLLNrB88HH3jp9L3fLct3
PlmGaVUCnDGq+iAaXMa1NJpubAT8XAXq4F2rSfo6HitfVlv8iqvBXAlrQAo8rw9oRWg+oKx8XXTy
N2hns5cuDixTMo7XHvL8EF4UsGgDwLFgh55iwa1WRZrbqMtDBA3ss24M5f1sxy/ZKJwXo46Su9i0
XhUnaz9JVq/fN5boAHg2/SPi1F9jUdOjqOT02tVwps6lLcp5lBRoYvKBKBceb2G77YCGm11xaLsX
/Ji7vRrU9V5PjeElz0Hy5KEDNzOYjNsZj6CHFlMYX87K6KWTh/2QXXOe/GiWWC5w88D3wSk7eZyu
xfyma+iopmFUPoumiNZ9nsz+5RPho1HIXan7QMWAO6wev3QHhrutgNkfLDuLbrtZoPprTtcsN5Zl
dxzEgQxbuFk0aheZl5NzJ01BOchVUUHEJx+CTFn5lW3MK1OKANmP8R82SJYvyVjUogkcNYCsxy81
GHY5j6VaHHAXa2/kTiYAHKwrfcTzY41zhiYvcctixXK61dRWDsm8zRKRjjCEWN48FqOS/nRQYLz8
iT5amJSdlhYW+2WRPTt+HVWZIyuVnObARYaIR6cEW9WKN2bcTJsCTYi/y1rdiradvvfjJDxgrp3X
qVqCUrT2HFv5NX2yM7ws87ucsZCEmWd4DCfhTdmCwYgxcD000bDtdIzh4xKZLkx9A8jMWSJ7RTZo
TxE7ZlU4si+3g7Oa5a77iu/iwvzUnYJmfTG4ToRujYP67i1/13aTrO39eEAQl7vR6L/bWdy5SEtO
z33ryLsGx3lPTtt6diNNAJ9LM+3H5clewoOjlUo3h/BkgXPTM+XjHs912Y0zap+TfJAb4Ct6NAuk
AAtn3ynohGSZLXY9aMznQinFTsjSfKUmd/6tOReRS6NRri/Et9OinJ1GtTPHqXJIxyx5DmxnW8bz
uA1SbQ3SErR73wQb5L6+52WceEbRmysLOwd1xi5vmof8T4uePM7CWKLNjhXBmYtNqJgtzaVMOdC8
T/epGka3E/S/1yoLruWbZyfRMhT9Rkh3rC/kb45nPuiidjKcQqG6UMwPkmE13qjSI7/8fc/CQ0ax
cWmlJgNTAibJ8ShQC9IIeXv5sJCDvVRts61WKAN6Y9N4YGvVT5Vh9H6F4PqVa++MI8CVR1GXDJa6
GjSB09I1YPGqt522OWCdjK1cljQvEi4hqzEb1JuqVaatFRlfcxkgYlyEYCex+jtMXWQ/TRaWsjST
e6xDwuApRWx8W/b46hZ19R3M+gNZuuwqidPuJ2fMDlLUcI9TlvmlpwvfBIFEdVsim7XWRlxZh1Ja
lyAkVmluSN9om6jrCcvWK0v5LBThdanCQlblH5olJ4F4Wginx12azmNVI4tK/Wplzfh9xpOCUYDm
dOhaWcm1otFytB/vX0ZdWjRACXEFOnPTtGY7yXq9OaDytwHVYTVfDCqAUtkDkfY7YutKTzy12GT1
M7o47jDsW8gYUv4SxmDDs8ewaVbLMVvqOrXOx2BAMEItF/2zrRTjZeW8loO6Ttp4lRb3bSThgLBG
vjnq6H4o2bYMNKwsEdoRrWfriR+qTH+E7uEdnPMwMTypLVZRP6xjK17DxNta6eDDw12hhpcBT4hq
JD/zaDvqud/E6WoJFFNEEVP+WoBR7bht9RDAJ3AV8MW2rxn1Orcxnubf4SBjt2yv9VSsAmkHenuT
WoqXhD9knmbUN52qbppg2mTUSBCQqvso5mKEGn95j52nvxQ46I9Z5JVL3fi0JZ2bjUyvqpYPQTe7
pTT3boLJINptzq2kTeFhYrY2I2imlWqmNdyXZkaAMqn2k2n9krSq2KVGbq0CWhQextChL8E4WDW1
rd2Rvl0TFT7TvABNjuwXpS7WDEf/qdGGk9iBIqUqJSajLbZ5KapbVFoVioaDdKPPoXIfyalwIyDd
ymDrvly3gd+kmnKDx/Q3IA6H3KJFvojJVN6cxMM60Jz8Qcvmazfv+RkJxoAWP2Veug70IY9PL3PW
W62ZwEqVVAtWUzaG60m1qsfL3++jURbSAs0aAk9a18ejOKVs9BADO6h+NlZiBUK4poxC2+VRPrjq
iGZArCGNtJTEToPCusujQNaa7gEbJGtPJ+ybiheCW2fq2yjD59P0DN/HfkNdzkvqBgEbK54dNwsT
ccP8Kqsrz7NM3vHRARyMNjlJGihdpBuOX7vIaqMOpaR8qJ1c87QiGQ52jmp3LkJjLaroFY/i3h8A
+Hl5QeiFgb3liaR9uvwc57O/wDiYD0SuoZ+fToshwjHG9yV/mB3r1dFjHNVCubhyDZ4NogOFx/0C
GSd6zGdNktxpQsw+YukwI7p5Cx+R6l8zFldO47NgahkFWUMWPwQlEoDjGY0Fy1RTJukg6cXst2lf
+p1Z9FunBAdh21G87sRg7qTJtjbgA6UrEfq7FsLRF8WzDGDoIk9OeYa65/H4mjrnWmwMxr0xCMTY
sWd1lRG3mqqIwhUpng5Dizqh6wgq+PaEeprI/p6cXnNFkj5oDVJljZpMHoI4X+O+B0gUSj32irWl
PoxObG1t2s43SdMP7oTh+5XU7OwCJfuD04WwF54ziw7w8dMXY5a1bWskhySrlBXVpxw+VUzBaGg3
tSJ2pujka3vy7PpEcIa7etGS5ZPx5Y7HrPWxZhpp8WS4KHktdiYPQ4x0iDUW+k9LaGI3FtSmlXk2
7vDDwOcyMMtdMwt7MyHv6F3eCmcpFrVJNsGiWYraGLWd46dx0NgPSjGXcC1s3FYMoX2tEBT+JU2S
fmX3n28IGmcqQqw06sBKnu66aDT0IJGAK1RSnqwpOwBXQkbxyihn0SezBkoXFsryVWmrHL9QB79h
onYRHwKry9dxhA9qgnzZGpnz8EuVDeJrUgTRuqbtdWXk87YogmAYh+K6Bc9xySKPh07GIdA7sy0P
3dAaqzGSuzscGGL8B+N1oY/JOoTX6dZpVOwsPA56xBq9ONf7H5c/6fmRsIgbceECoKEIf4oWC6xB
p1fTZAfDACeCpEi7aQ3LU+JpeCzjaUIGnQZPoQ9ILAeNemUWzrcUSRUS+YAn30U+TmLSQcUlYpaH
7AC1JnJzCFMbvTP6FTvwU9wntp8r8TVPtfPSMOAHzh9bJquhxnJakUYOdUbky1bvubh0nwC19In0
ymzVJnr4LZTkbBvJMwT/AslTl7JP5BZjhxx7aCZ3eZmoXtHOJc1HTf5ulB2bPikT7UZLZedP99vC
rEYSA3Y1DVdg5cdrJJ7z3i7HUb7XJfUzXfKeipOOdk/QX7l+zr4D+AySIOAtlGnhdC+78bdquZSB
lygLBpqlg5Vl3yxsJ/MC6Ym6Tr4EWXCtl7z8vqOLYBmPzsNSgHqvPR6PN9d6XtPql++hnrZuZI3C
M8M0vfJWZ8fVMgqS0eQ6lJ+pvh6PkidpgFjcIN9LUoYONt5wO5UT26XMPl+pcJ0HT4ylQ2V557Jx
kJwcjeUolCybG/k+MtUnbQHWYu6SeDqIqDe9G/tN38h3Qak+CbNxVXD2lZvUobMJM7ql+Wj/fXlb
v6tUn86wDs6BkILmAqHj8btrnV2L0ankezssp1VuRoGPFEi8Vwqtc1M5cDaxHCXbOZDjX6WJM6YL
Jzn67qizhnJ7mzk+hlrNpg6t1sV6PF8HtCo2pp1WW5Qm/x7NNNoCn5Q2cmK8BUlSrqpanTimJO3G
GJLsXsxF9FqZwfRSo92+TQvVuOmEbh6qvFU8znPsV/W+uuUic56VvLvqrrOc3cczQBMTcA7xBgw2
/OOPZ8Cyijju1BJ2odKZK3OAOj70ymMSq55TDAasZP5zM9To9ml26FW1VF0JGM575ZQV8Goi6gIZ
tJRbjx8hMK1YDXO4IGou7TVDuu20sPGr2hpvMrT69k2Uvg5zH9/kMhqCGEyW8A5iDa+NJBO3acqE
auGsbHCm7X+ZbaqvgqbGoDmFfh+X4bYmyNnEXNl+RfTjD8oo3zZ2Vu4robWeLCG9780TjMp50sy7
PBC6axeZdKtoSoXfYs5Zb6HZJPKHy6vvgyMWYRDq5IueD6Ltp+dJNUpl3FUJDJtJk9Y6SvSBqTUI
bQil4rgUbXebSU69qpN5mw7zU1ulq1TD+lbuG2OXxfRgCQLb4In+p7OiqHHo7EG7crqeH3o8JBwQ
0ipiDC6C469jh+CoaruRwIrr1b6ZIiQTU5hLsQ1GRdTx6Da9Jl+58c5PPiq1NJ0oeTlcfKfKezFW
ROXCxzhUYTg/oRlW38lRfK3Ft6zto7W/kI80MJmLHggCaCf3KvrNFS+BgILM+lcnffCLcUj8dogr
AKVXPQjOTz+KCjSPCKOo7wNpWN76t/vDNjlpjXRSDnFSou9dNiY1kW5sXopBl/wqqHEm0MT91Cjq
LtYiw0sKdONVaWxWapyOT8DeroV2Z193eSTEvIgtONhoqBw/Ut5IQrYmlHSQn3vhn8xLszL7mRXA
VEJdFp+n4JoQ+9m3fR8SRDviPeQ57/q5v80CBtGjORWBcpiEEXotsqereCyGPy0Bo4JEz3IReaVJ
RFH8+MVkGdnqhIboQa+VcG3Pqf3SId2+zaRCe7q8j8+CQyIzhqETxQTCFDvZIXE5xMgOI6Mn10l3
L5KbzqkxAnQcKfUQF9Jkjxa7r6L2vockfGXwc4QMJl/v4pFUg2i3nGIi5gQ/M2G22WFA/m6D9GKw
TQyrpiChKBA3sbeS/aGSn2U7Kv2+SRVcCorezyiKu+VgBF4YmtOVI/08bF8eCtgx87JQCk8563bS
S1zsUXYQmt7sKGrLq6IonE0S1oab0DTa9bL6KTJGL5FjVJtEsg3U9FpZ9RwLxmNQHVnkbUgjSCSO
F4EGpBKDnyE95JVyN8kivENrU/OJsgEyKVWxSuF0rJxOTlZjjrl3muRXgqvz/UVUQepA8kA14cwm
I5vDhKulhyPe6U+6LoW7NkY1S4rKdoWWl59q1bUt/cFbg9MCIA1HR8YkR18Cvt82WIpcZ9tkRXqY
yrxGhrV0vteRhBtdm1C6HGwZeAeVg5iKGYu0qfxmdCgSXN4U57v8+CFO4oqMGlFS1116kBIhrStT
iv20iMPPfzwK5H56PDRoIeGfwsOy1lGkJIujgzpEYOxkRVoNOSSmy6O8s1GPLwrKMLQMoW3jq0LN
9XhGxSTrVTvl0SF0hhWXuZslX1JNrOAqrUfjxVEfYmPfal/0IfesWHcB0bpO2q0mCavh7t4KJvSY
BT6FstuKV3VO7rV8b+hvXahjGP+kRp+DEVeJBOhlN3h2A9SkSrdE5ms7Hz5DhLq1w/5LWX8v8Ejz
6/IHasd//r0gAHIHAiLgIjhlJUP66cJOqOEBT5UbO5NUvCKaqxHPWbESkIINiBApwYUkcBpvozE7
EqFU0SFBuH5bGpPlBTD0tpNTrCPJCn0sOmpvsGPHs8DSbfNUVVwADs2VL/rB6lxYX+Cbwc6SzJ3c
Dg2iHk6Hvshh6GON5gZmg/JSIb28bs43P9wy1s1yAiBXe3oKlp3Th8LKw0M+18+DPDtPVWO1zxIH
FS4owiLFYQF/+uNBCaeBgxDXA946DeijBhBVZCMtNMtNupsxirgBWI7/SjCu00TqV0Si15xOz1+U
lJiJJFXFThty+/H+aPQxoivc5qiqgA80zNj4Ittzu7LzUVmxjMIbUWXp5vKLvttwHO9KRgWcBNAE
PA4qFcejOhl9tGqq80PrHOYi8JQIf0MjRXEscwsYBvOw7uBo588jGFx5eE4lsjndD4ZdGWxLalVm
ct92O4RbXMt+7MV3vXI8c5q2ybRVNNxpoH/BzcqKtTZEbqw9KdmdFt1bDmXg0GgezVlZTzKY9SZF
47FxBdeqI7J10GabBqnMXmlXLXKZVpO8ZgCf/SkFM2vXABajFregoR62l6dkyZR+nxFKElTocJu1
FuQNAMnjGbFm9rY8iOFTzuWwrWR80SrMILdSIWv05tBQaK3e8rNOv3ZEvkdtR0OjdbvoRi0iNSbc
tpMkznayaOZSSj8hlKm6LQK0T11qPNRqG+7wb6GFFjLXgZ0Fvhazvc1u0LdxC5I8MyfksvpMxZXX
FHv0f3SPQ2haVxyZFuatT3OG7dYYfLk8WWf9PqQlyPztRXaQVXRm9TiOYRLptSk9knpvEVEp94Ul
iUMZpY0vlUa9lbpmlRpyuZIGAphplG0/0CXlIbaFsx1bHI47SurmpGI33iva02T39aotwuQhU2P1
ynI/C/QWxA6EfMxJOEFpfpxsskJyqs7qa+0xUEISBVVv1hAJihcQ5t+loEOFDBEDT1aD4i6cbcOt
TKfzEtF3K7uxkjWWSr2He3j8h1cwsD06e0sauzA4qBQfr7mkmKXCKUb1MSjCyI9NqVl1YRRcqRyd
Htjvo0CRwXQMDj5d2uNRxjKN8mFerDQmUa6x32PbVVW7u7wk3lVYfl/FAPwAXgHtBuFHSH96L/SZ
kiptKhmPseJUa7PWJ69E6RU+tPyKMsB+SLTET+z02Vw0Oqam8/M+Lv1pRPTXsdvaL7Ix2Tq5o+wR
W/la4+LjdtFTFIkIqWT7c2zI46rX8mJPnd3kdCADQlml8tRQifxct6pbJ8iMbRSVuafMUrKmOGt4
upxZKHe2qL7hU+3lla4/24mZenpiVejH2emVm+tsOzMRzAIdBQ5X4tD3xfhbDCnKYXZabAIfiXV8
Y43euzd5/U74lPlvRq+4i1ZQ/A7l9/ZNPAVXrrBlyZx8hQVdD3BnKUeSJR5/bISWWzWqW/URwOcW
FqdeWytT3yikC5e/9xlZ7P01QV0gSAURHaT38UhYL9oZu199LG/tjblJ7sd1uVPWMK3d0FdceZ15
2qb80vvWo7Gx9vIq34SryJXWl5/j9P48fQz1+DFGs+tEL1fqIyrBroEUXGp818pNrZrAN6+s8dOd
RKwMrmWJvYhMkBI5eWVdW6opEWpro5Ibd5Ydfmlyx7mSfX88CNhpynpczKe6twRUVR2kGeBpgZti
IWLhYyAnrrzKcsEfrRN0SYBA0OtfpOu4fo6nzRgipFznMj+YXYh7M1xr5KCLcGHmByvEMr7TGsge
KjBznpTM1xbP+TsuWMJ/V3Moa58y9igOT/BQGb2SExP25FQsGdY148qTUQB7LSgD/HeX9jolPO34
HbOUyk+G8MSBCm7WuTOw421KQv14eQWegiP/PQ41cDRAqIWx54/HQWMkYDfo2WGU43EX5eNAp7bw
iiKxuM6VFnPRtqy9OjDqlZ2g6QoYfn5uDDnYKD2edG3WFy4rofAVre5vpmiK3DmB+l3VnbkJy3HX
RdukFz8GvP68Vqlv7DJ5ghYebwq1/DmZQXKlj34SDP37jegL0cNaENCn8gkTrPGgzbXsUDnh46RT
7q35TgZEUBcVH+HqIRqVpSLbf7aZ38fV6RBxghNR0Z49nskJIKSFhjkFmUYxPqdZKvZlR0rX6lno
ppX1tSmv2UF/sEhApIBQpqDG654iFhKdi2SoRHpoLT3aBtNse6kGNep9jfzHz/E/w7fi4d87q/nv
/+LPP4tyonkbtSd//O9D+ZY/tfXbW3v3Wv7X8lf/z//638d/5G/+z29evbavR3/wc7ij02P3Vk+f
3hpMhd7H5BmW//P/9Yf/eHv/Lc9T+favv34WXd4uvw29sfyv//nR7u9//aUsAL7/+P33/88P718z
/t7da138PPv/316b9l9/Sco/35HYgBhQXYTktcj+DG///pH1TxYWkQKnKVVxYAd//SMv6jb611+a
8U8IcuwjZMXe9cv++kdTdMtPVPmffCD6x+gf8pkAbf31vx/saPL/78f4R95lD4XI2+Zff9F/ZyH9
dvyhoINk7eIsDzeMNPZUEsqeEZ3Pp/C17nR4O9mUqBmUmHhKvCzvqmoXijzWsRluM5wn25EsynDL
0XQaSXVhLqCYtEmFmpuyR8Ml76aHYSSWDG4TOkVkQnKtdZVL6FH/ykZ07Ue3y0O7fY4HTcJisiyw
YQh2GMiN4J4z/Pw6bFIqNKm+hmpSpBptGMWIcCaE0TQStcSFhMmmvVKzHpvCZ2phhd67kRPJbX7n
6KPa9utuNtLuqY7iLn2Ywq4zXmgapapP11UrHkxrsV0k7ZWdV5E5WYzqcWQBdMmxi/CdbFwgV1ZI
2URAmJP3odoADhj7Vq78cdLrX0jNgK/sdLWvnwytdspPTjfI7QFJn/QbfSDJ2lmD2tTIRPRysQKh
GL7GeFpXXjCoZepmZh5brhXaI9f0HNQJ/x3/Gr2V8GAwmpx2kZROlmt0dt6vc8BwxcHqC8hwSV8i
5O3oUyJtWwxf0sciBumI601Ff41gxyg3wqiMbbOAS7yWelPpgvU1ASGStUeAOo3kpbGT6U4LFDn0
hrYeaUkGTfdTD7skvy+DUVZuFNGEz1KjmVxGthb8pO/ZxBtsjMvhM+BZ4QQ4O0OmSnxBhi5eM5nM
fa9ldWq/VeUUxS/OqM81SsyYcNzQZ9JMv2sI8P2ot3ptn02V/tgPaQle067HHxm6+aHf5oilkCHr
8ieotlbk6wqClcgotmrgizm3Eq9cGssuysjR6IlKqQN0dWzju5GLnPyuCREKH8P+uWWrJess7u14
6fxaDxzVI7oVutlM/mQno7biRynNiaJQf/WqjQhYQo/8SWiFQCDZyg3ZSyK5PtTWYIP+E10OVNS3
krQpiejzlMA9QNBrcqOqKtD6EZO9VmSBoCZmtlPtJrJQG79pqnS+w9tBqrFJYzMDlZIUw49E7iT3
caeUZFT0wT6XnVzeRVYWxPvMKMcZIRG0jA5WQy1tFdq5aHC5NZXvqd1VmAzJyvxL7ktb28gNXW9X
RpvURIEA9MtqauX0ExGNYu+GQTIMmHUqX1oO9SncmLqo1wJhHmMloiL9lFqDNbt9gIqjG0IuKtZo
b82zO5oWbIapTQLUlZ0RjWWjaet6UxizXXm5UVrSpiunwt52Qal8E7UMxliCK6DPnmoElbZDBcHK
Voaa9Hw21QnoPnVdFwe+PPR46WCvHDkuH6USuwHrvnqt1/PwudKRTNhIsZo8ohlQorEwk6B5CBeM
vQuEB0BBZEEiW2XBOCALk6XSbaqC2QJRV421WyVoVKI1HkJuxm2wsb1xLOfRrXAxfua4DZ/0/H9R
d2bLkQJrfn+VeQFOsC+3QK0qqbW2lhtCaqlZE0ggIeHp/avxmfAcR9jh8ZV939GSqiDz+/6rCnSc
hepaj55li/tcN525HErlLc1daZjUpOdZLZBALZmiFRMMetxXRuEVb/OsZ4s/oK9LnkejDtNNC4si
BG9Z7nXnuw/VNJkaXbVNmD0Jq6j9Mk25VduGnxZBbP3JXYQLTpEJWacVGmlElANVibu8tDXRYC3j
QLyotqzjqrfqjSK9kergY6nBMvYUpFrN3obAJfoes5tpp5sI7f7DFl17AzvuOvd2v4zdfrRW4cWu
ntoohiAuP7fB8x7ETFVxTKW0QnK49Qs1yVUu/wbkNR9nTvn+VaiFDTLE7xEeSslKd6mnllxgZ7Gs
/KCUHb2tWdY9u/nIp1Ut5PVf0P1s284P5jmAJmjDaj9ob+GBF0SmJ+Vc5VRRRr5ai7tl7l37tmoM
yMJ47H37t+qD4DMkN1O9jkbgTXuHj6ZPM13U9ZOXaYIGBsN0CPPyS8s7udrX897LPaO7a3VnPtW4
AyiaaCu/OhfuZJq0XAX2F4Ff5D9H9UIpgzXUVPqZoiAS0iTyuEsHpxZF6q6BYXMsbRs19mpa12SU
tXZ/5Fq4osPKY23zkMxWnes19vIo7PGmFrVc7+GQVQXmLKgyqRN/KzPF+7mtgbZRomSdsuOhUMZ8
DpsgJwK93ko06FtNONvFq4QxkMqZUwadRJjsoNLWZoBwNzyR99/2pEP6r80RzaFfd+bLGA4rfvDV
m6tMJ5EhMg6WObBl8GvI1eoeKf4W6z6o5UTdZUXZxbFa2zFPufnqNqnmSqj7GeHOeijblfsxdYdZ
AT42lo2OmsmkmtcEx5T9KPxQEYJkL1u901rD/OWG9sgPHQtLn2jLIedgDVyVHzrFfZbg2LIf3BAf
pca95Mj8ZOYGEgrPKuyarp1q9C4gBIU6bHke1m946a9x81VelSSfNVHH6hcXmDzGPonICwcFyI2V
RpwaN1iw67JeN4hhPCOcPsNNoNwhNn+aWsytpRu28UiBX/u7aipNHoTYQr9wYyLN6v7UVBZml12f
QWTqXUQ75Xrb6iwgqL0oxHzjjmoMz6OxLj72V1HyxW24DwBqAqGV3rnccmOWcEAgecdLfAVmO9Pq
VU2fhalahn/H0sROaNXSqbvCrq9ERKnG3E48ujlnk71GQXGLScvwP+TkrePtbJkkgC5UdSJIcowy
G1572+m9ywQcbt/aajD8m8Kopvo+nCDt00guQdDE/tBt833vt8b6fKX35/epq82tjo1BblPCXLSW
p9XOZcCFRu/B8OhlgY8SpQ1y5283uFV204yL0e4wnjbZe0YkjNyJIgyeiTiPbvnggi3dArf96mkn
lG6ySV3NH4s3NlGMUD1fb6K+9t1zyTRQP6/FUMyf9TyJL/RFGZsk2XrzRfu8xic0Tku5ayPfXe5r
wi69BN9P4B9r1bXFDTXQrjhnRri0x6BuN5LYeNJ5CmFVh1ctKu9pEKp9R8hp2S8kbFRN0obr4B76
zezLIyaSdU4W3c6SI8VuzNSel0GdrHApjeemabrlcYkIFzF4f2U5HEOXQsl4nmj2ZGWQy2Nhcujv
/usrzW35Z+jG7u/0r/vLv+5B/98tPlcr//967zmo9bP9+c+Lz/Xf/3Pv8ax/sFiAsUaQSAGcAovH
P/cez/0Hr8w1ExaSiCj963b1z73HY7mB4L5W/OHCgIICjfmPxecfqDxQtIMSX4Easvz+K4uP/e9R
8f9p8SEDHCqWIR8DAFgt5od/3bDlZNm1bBcgboK56pMyNsIIVzfsCbQht4tuJXugtdZuPN2QD0Di
jjMUrjosvJtIv+dsSzq9LmUKTNWZSd+ZAnjDyfODF66Wuwcirvcl55XY0XVDtiOTobsbhzWMkNj7
xpL0Kvc/i9Uq6ngaivzXMBpdSQCdi18o7yciWDIir7Cyc8FaqVo349Qtw/gXOYL4Pfei7OIq6yfv
uNEySxvmIK7vtVCZeXDX0QD6q9RWE29bZPpJacs/L+M86oQPf3hnuS6oZalC/0GyF9HFU8/iKNau
+q6NVT7WZlS/R1aOvj+fC/mW21Og4lHPlXEXtIs+LhBDQ1wVcv0Rdscs0oZd8Ed1dvE2qS189Bzu
pVR0wWZfXExGTsIMv9HkO3rui2yiGcVmbYAvRIshvrmMfPHbzCc//I1o2JK4uFz/OovMzvPcCk1i
SBDAhJubp1q6dWf6dydflypWq4HPj4Yvv7w3RU7QcB3VAluCcJiNkZppB5OuMuRtPRbk+k0o4djf
2qHE/VDk8oz6Xn5DvpplYq5OJfdDQG8ytT+NQ4gOAXHrjva47o7paOhiqxpHdYbM0FOs+mYT59LK
KDX3NzxTSJh9w6PQD+tC288jX6ftCwSboq2KZEMG+F1EWDsvqs4NAsKEM7ytphF+tvbifvtFi2IK
TH/97VZG/tqYS8VfE7ZC7uze9blvJsk6QjOkCvKEUY+bs2cOpMdQuj80L7TiVy3xbuyL0kBBRkg7
ZqJpxM7B7t56TWIIh3nYVny2ceuX9a1V+BUSPIAIZz82vfIfg4AKp9g0fPMUBV5O0ZgOCGj2Cx/d
dhPIvHge6PuiIo2BgKtf9rxnyeyp/o3KC+HG+ZDrL7sr6N5eZ12OxMysw5uQ0LhaDoCAA5PGQ1eU
Hekw89aIB2vq8yFWaEWNEwrB5S8us6g8N2NVFJ9ANkQrOlbmBDdiNAdwgtWaMvJ2vbGKt6b1s30r
hCHjYcRJl4hNtzj5pwb/tNUUUxTPQZtNiWQb65O6yvOKgaQr30ykuj+yDdhQWj/orRi1AX7IwaES
kO/K6Y7ay9uHaRtcvXfIl+BpoupiJTnChZfuOzaKXa/b0EnLapmL1Jgj969R533PU4KBJI2q0B4v
/ly0n4E1Stha1xme6oX6YVzcA4W1rtGEW0IdjytvVdFNemdTMmOlRm4SHkebvTovg+76WAhqCy27
N0uS1Fpx0JXXD2nRmPPDRvHZW1/kg5EMzRTecadmQ8rJNz03dPCIFN1o/Zzn0bVzwdbBay7M6JEo
ZfvepMb7tiIDJ2ly4h9Sfp1CpUCSnUwHIRb6nfArKl5a6X9wQpavmHj1Z+YRwnwKIxDzhJNakiJL
CvPKTpy1v5bQmIudv9i8myTBLvdr01tOLCwsIAkAE4pPc0DYl2yGB5IwiyW00tCuFTt91QbHfPNr
FuvVGPW5ydBzp+GiMp76OZya3UAt9/p/gUn+H17g888wqeHn3wAux3/bq/b7cwIs/J8v/X+BNP9f
wTD/t3f57Sfy5/I/3+XIuf/jMv93NPJKjSC8uV7pJvzBf7/LHfsfSFKuAVZkBxBKGoCf//MqN6J/
4JsnLQFg0ybG1Y7+x11uWECfpCZfkzEAHa+e5f/SZY5g419hTMQCUERYEK5KXFic6+/xn+VqICdV
tZEEEEdkplVJxgO8XUZ25D3PZPe7aM1lifkbll0RusNeN6EHPyHG+zICOmtDW9yM9gAlO5XhXtfG
cJaWuaUtXtjLGFky9vx8SfJt1GOMlH4657qhL7Kf1hSpf9Iu8mbwlxvPx8FpR+u7YHeUW/Y4be2O
X66HA5lDlPG0I5u6/82quvKbkLDHUEC2gLjpqZiZloVMZu2laO7kyYjYM/JmUjHGzGi/rPMN2lDu
B8v4a9jRq+owLm1qNxqFdVotGAm9jFxJqIA1Ks5zvywqLug43W0Rh+YMarrWQ/Ys5ee6OnGtS++o
7Ervc9fn50vrKRdQxQ7WbpewnM0Uz1gPYF3atNAb7m55nKjxiIb12Fn4LRA8ElnPHRRLNFAtHXFD
Nm5pYbuJKv1b16hfMgMMTMSuaKJfVlO+FmadSEcnS1PuutpNc7//yPx1isXEfVQ59o85jsW7mftt
arI0kXaHGE/01pagZcNdTqF2rLMoQZK5C5ZcHFdR41ikB+4RC96N2zGmm464qaPQ2KG8KK40dx8P
yvzjTG6RTt530fvnwjQeevHs0YDmif1c08OEx5y+8uVz8BZ1QHWdP4bWcIfw5dxPr219ztYIyIaC
jwTiq8JW0p2WyXrjiWoTJBs3djQ9tnZ76Rd0es6M27xR/j1xGj8DWp+rfon8Cj0fvU5/5QvyoKmW
aQBftWDLSoZNfJdE/eQu/QM+z9IACiBMGhur0sA2sC5/kU2JpHLbk/CyvSOWNR7NzcG/pqqjbhpM
9ERYoaRfgYkZCWJkm9WvysyJA8xn8ivG7WLj1ab2Yyn3i5M9Dn6zH1sLLM6RcZahnjX78W5cOLbd
Rv7JlPWn7VzmzvXk1OpcAbzFGeH18WBZZDlOvQCPre5VXf+MpfdgDdtfG8wMZJtbrLPKH3dw9hFJ
Iua2RolHCzs+2/IldKeXuhrv8t58cg3+hQhJcZxWVKU21oRQI63NilO3yXPht1+jKjeMY0zKszt8
ufP8NkdOXV/DxX4NTN9tNDyDJKQOrZc42T1yEe2kyibyLdmNaZmhRPCpHHR7L/Oyih1kE1VsKutY
5fafunDsc2EgHm/xtMJG9H5aGc1Z1t4nxiFiKDaeHSp11lNEHh9x21t+4+VlEpCUQLN9vFpH+o3i
IbK+yS0mNSk/9Oqs5v1m6XhmfCBt0Q55+VnjyyH2hTiRTEBPG1PKkHZDtl/18EEi2RpzC0q+aCC/
Zk61Y17a5tUZnzodcBNbceUKwCV+d175pJafi3ug+ioJ+tc59L+LhpyvuJsD8+qFwr4pEzc3nThS
XdB/LNNiRbyebWdYDLQE6dLHN4D9Ee/iKdaP1SnWx5BhAL3ZsDU9HxO6+j9eNbtRCTSLOpZ8TqMM
3ROIpll8mFXrMySFK1v8g+mTlfsrsHoh37u+FNaxKOkAOkeDtEDSxkD0AXyiDcSmJierb7Zmrf14
XIjOTeG5bAiiGbFK7E+58zX0IvxlRkU5pJZhzA8Tob8GqLLb0yTbAWg6mwBWwABQYKSeqrA4FNJ1
Xpu6AcZZVrMfDqN0/D+5mTPRD221OcRJzDOnc7XJyQFQyWGmjKFy/V3TNpKahtyp5hS5ncGypoym
2m/cN1462krHvezzDCBkcswhdp2mu99sqs+wB4WHosHGCA4YI0DlhQ89UjiLnGWAIMfbbBhPDW+5
B5D+1kBKfY6bdUf52y83rIzbjlh4GvkcBnl6BLFo+euTYzFkYtKf3ruB3FWdZb8dKCoyMtU31rP+
OPVa/LKmmVdnujIhfRJG+tjaw9kQRXSW254SwmTS9c3kLbduSY9xmSfC79HKcYjO43GuKsI4Zj74
7n5x6OWNUNQ7fO+GlRj0G+44aVeGsLO1tBPZtvs2MMTtHLEC1P1Eb2NZlyDY76NT7qKsDy50Epax
Gn82tzmSpGUSDVscRRlQ/KRiaXthqul3HhLWYVWVsXTcLmlIUN4tvcrO5JCm2UCZlZq9D4QkDgC1
U8ba86c9a68++bn67RddMswUo7u0Rm49xRbySsnxStqyePTL7Dbs8/02N08Za1zcgzw852shLnrV
TmJTk+nn+qHpDMF60dyIAaKpdDWhnl42x/OSHfg2Dwy6fdyv40/WNH/DurJAE63yWMxrn1pR3Rwh
GppkBJocAAViTVUnTOh3sS3NLsyIfl4AYq1Z/B2UcXHz6ZD5Y1oP+AKLd4eNfM/SwQZDfFrrJY5T
JDX+wLWsDgpxb0MxL1DZ78LQl77fHv2mg2XrpzkdBsGl48/J1FND3W/HwBz+os6/DxyBKYEfnMK2
HUYLSsPSxoVN7C4YpioZ6mj1YlIHymeY0U9yZDEPFjFOwugAvM2OKJJouwwUFqp2TmfGJa7ScP7u
vIkFtCqTPuDwnzScgCHsaV/AUQRFS+L8Kl+mQJ+3Yt7uMkMcfdayi++se6+07ycPV0gbCSghLe6F
V9eH2a2et+KznaedKNV+3pZTQC5iupqkU/b9OdPVu9jMZHXCxOjaa1Swik7WVN2EnbvuiP7hdykf
R6/lPD741LvFlOkcxxChTtn70Y1RF38DZ9s1rvHVDN0x7HiQemu36IZFbU0mlpRkkDwAaqXNuy7X
370t92sHv2ZaxzwQ7znd8H1HRWvGC2IG8Wq0P2hzkkWIXTMzi7n81LKrXx1vwo/Ju8iyAyPIa2jm
4T70dHtyyFMkw+W4jnq/FNHXVAcp3RtjdilKni0pY2OtOeo5jKNnMhEvmzaZb15mN9tlpn+Yllfp
jEdz9Ru4EZNb8Fe0mdFBTN1JZsbRto1Yk5/s0C1Dkt+rKT9nYfyJ6oKrn9K32fwpRXdjY5x2xyz2
9JQ2+E9VabwIC9VsXgX2gTh/8btfoldrMZsn3klw9YBbrsvn284zD3nj//Urh+gyRhoJPAPGXLCv
2jppi+GxLADe09Er8LH2r4YMB5IBrV24Lu3Bg81nhm5TLDqJGbLGmTUCaONOVDA50Yef7+z6Ziwf
ROntqhmSZiy3IunKLb9f+u7VC8s7VeGk8Sb3wKMWYCW2zQSG5eZacjCa3ad2+xtS2O6i2jJOsuwH
wueHY02jypbkJE8V8coJtmuGEQZ43N6Wcibcf/joIRzSXFr5LlrmHRRYPnKR44uGeMdwYTsh7iGZ
vVR4n6Ly2Lf6bRP+A83qOjU69z2SX3MjU2UXx7lbp92aBQ9BT+mC6ZicDCMhS26G3rtW8IV+FqSU
rSSltyZuxfOz2rHf+XeIPg55tI1p6ZmSmUgML13bNkGMtW7704cd6c28dPPFAWhLldTbPpxs7CK2
Ud9eTUgpKMTzMHDFWL1334lVv2/2uP0tgVlKtcRIiorbimdoN6j7aFpethXYoYrOwSZJFspkXNkI
sKw6WWVJHlV+cZpgP/f+noKH1JPTznObCZgoMB621ceBIor5d1Nsz8JmwjLWGzkt467NBkCBq9e0
tF6NzL8ZguzoiPk0TEPaoF+IRRBdQl1cKlC2IqruaJ15VUL/6cfqrmgfIuV9ZaQgcLm8XYGhQiCL
VmoHrlTtlmzwnz2rNY6b75Xx6DYnIycraepurGq7tavc4vRfrkIy4qNVu5s988miNVsskvKdNt2Q
a8eaxTW2TTkc+5CaqJH9Lsmh0hYvuO9D41CQqxSt059ZdP6R7aFIRhpNpJ8fx7FKercjsrbnwxs9
vwMDver5Q/3imIplToSw7lP9HHHJFqJGZJmdnEW9MAieVYfYPxtdzO9yPZdLw0zwKkOFGKbw7F/t
6P7xSuO8cH5lrfiKWqQOqiEUdi1Bih+4Vp7hopPBVcuOeuspHgbXjQ1vjpc5U+deq9faMRIiUO62
3qoSb7D+LkP5k2tzr/Lqt4rURZESH7dW+eaO+tZdZ97t6LjytfjZcWrQI3cfWbC/FmeRwRlv1MJz
v5rE1NhWUrHc7QhAfZWdin5Xq5outCAdXRHoRDZqjxH514Z8ICkDucZ9xU6YO8ur3zsfbeNaaRCV
d81kfKK8pwNXvBRSr0klosQqrW81RajKZHAe51/SBjEKhqMcJO5GQ6ZL796HQTE8SZeEkKFZ4s1m
Ou2D/qGRdGhtAcRZufzNt4E/MSPJLCjgwQDWJTIFTqxIEV+n7U8zqxUoofOdFUDD6Au8ZNDiaNS6
3V9r3Z1sQsXRzTECV7CrYBY3lkavUbmfLnkMCWwvG763PtFb9ZUP3TPrvUWLYRLMGmxhPym1Fw0c
/lgHe7fLHxfV773MflyqfDfbtMQs1a5TzneLDChc9JOf9W89g3tjNYxK7Ehtk8jwJmrc/TA1L1l3
Afl9QGkrHzMvSEukA4NL1f1MhljxpbbmUC6vpJAHt4OUHmSzX33UtLLsXCtDWW4U8jH3EekP4l4F
UfEnL0pz5thuip/cUdttBQmYx2bXWieeKKPb0WnPF8xAEhfd4pyKOYt2axnaz9iG+3sEJualrnn2
5JUPbMxSvZKLrhKPnPpTA0CdwkoXabZtt1Iw4rp94Cej13V75nnCWmseYLQrVuoHy3jYNghyrzf3
S2R+XXNgihhrrXWqhRUh7pD6KJH4HoY5+zDson0hXtNgocvtr0Y38nVEy38oBjHvozwoD+TihDHQ
63hyYRXvWWGth4wuw2OW+d4xkyS7oaCXzr4oQufFKVpvwSppSgjTfLUfkVxVHj+fdPfYAGh6zrjK
zn0bRDSjt24dR7nNMd/MqDsz+EYuDYj4C1dLTaRetTXpcoU5xnpSt0VfWL/An5ezaENMO+ZSr98+
SuZkWKU+cQJRgTkW62nucuO8TS27x4QxZRxyAIOS7EEzUjuTUI7XOtoEnUq2fhv7gHC+be64APg1
H31NmGHGPAX37AWHltTTI2U/+pfOxPpdexFLrykQNnUt+DY+KQwcQcUW1PGXdRcA72JndchFJyoP
kwC1Ogobt/rM1egfIm+tvzjIz3NNiJPcZvOImHjSKTeV/sEx2b9N8+xFiV37zvPiT2sC5+3C62uz
j7vMzY5zSM+aiXQnFazqYzUIjszZqZOt7dl/JfVU3IciLsoq2ys+/FvRji2KJAP3g6VMQKRgxu5z
xRd7jhLfeQKEyeqk3rw7H9rpS9uiejZFzeeFUrY6ROY1xdE2s+d5KbqbruqdiyjnOkWsc1MbZS3j
zTfbHZnP/DeL2U0PgdubH7lXqPeC0gfO1GnaHoJSspCEi2i+kDkybOixM1Kb6fYYyMlHhLM6R+lq
lljhld43jpF5jUuJkyvJsqk+Sa8cboZ6rM8oUqpLxXj0NtXLeqqU490YJax2HGSRbySdbWdnh5+K
aHKS7r7pBo9xvZPOK/sTEmKDSyYzg1NZXotqN+zO/oNFoXDaDtGjVt0nicwH9PC4R4b8UFg2lWr0
oU8MHMRQnKYMojHGSwIC0AVdiHZXeOsNnmiOkWzm9o+1U1RbUrTRISyXOWWRn5+hIe2UbEETkxR7
fZuiUfHYPdpsH02Gmbis0wcXANdJCabOHrulLQ6QZABz65z2vAOHOptyshprxbKTL0Z2MPg5+yHs
rVQQujHGYbB8hlP3Os+RdW+Y2mUOaG8aZ7ntjaCN7bqZ0jqKqgdozuDWcIPHjuYJEbYPqx7nw+Rs
kzp2Us75YVhUcKuDiQ71oRnVU972H3VrXd/UpZhOoqxGN3HstQ9iox/KG0kkf0PQGUcqNMtw6LX7
RefDuoAShfo299pII78R/oUJ2dq1WG25Nxy7reNynuTZ6jsZq47Edn+IdJ04fdt/N/YG5rkFfs43
qk2dQCU+LCajtm2zSzGMqPm96MXaxptqNk6/7N+7SjR+ghI2GnlFO7wYI0rJOOD/PWc5ftzSCJoL
Ioz5SI7JiQK5AGKaoCokoyRdWrP9TI3gdfTYQipVXKsBU8QSfJ4AKrhe63681RluLoXD6GL32TV7
c7YiXIdsiLxbmwWoMk0nQJkdfVcsaMrcoaE1D0Mwqy9LqjIdCfCPK9/v40l2ZNjMe6NwDtCaFzRN
yyOBsWz3yjH1nwDRXOw1zCEszLW3sV+HRVJxiZ9Yr+SPV47FfgtJ8eS3yAcK0rziVotC32z+CFxi
28VMPAY+izMxDve0GvQMPyIfHprIsT9ydjCUa0q2LTuky9tW5TeOxYld1cP8yw7y366SL3U3AixO
+YOFSzJpDdtP5dYRX8hCD9zh8vFWC9FSA0+38zTZh40w/vcoM7pL44C0NUFztjlrWW3KD8cyiuPS
DO+oDO8tPT3PmfWXYyRZ+CgZS9nDjbt5CKDi1u4aqLOk0hzfgMD4J2v2NmVWs/ObcEnsiuDCtgtT
s6O8zG1Zw9Sr1+QbT2kmLjJ4tzv3CSTJOmSDdDF5O6imYbXMhWxWEsHGujOO5eL9hrFEjkjy5QM4
033Z6n0JtlqZz85mBZfOq78055/VDOC9hufKi2oN+WAYgOmjZ5S7beWLjCeGE1JtDqFhxFYAXles
y76wM/sjWzt8SOBgCdE4wUs5+DtCWpJamc8r+Hysw/CXHpkcvEj8aVz7znS7PmHCVqkKu8T1qvWa
ptv98XhWek7l1MGsb9bzuCtktguFky7B8tT4LqXfZts/zgr7o+3qi6zt13Zz/oyT/zlVL2MWJGbW
IaucHYJbX7sGBkLpDMxpEk2S1wQrWd7nFvl8iGXwspjR7Up4cGwAAAxogkARcYmYFmBKNcb9RBce
2JiXd/czKN889kfd9zv+1L3HiZDBvojJ3LM3/9ZrwL0u8DVmsjpHSyvistJE07juYyBbcuFafNdK
/coi0slYoC/L5hxKumySEmntrlybn2KcUSBMwSP+qwqtUxZcwBuOXZiXt7XFkEdTyt4x2uzeoSgo
pnTrh1gJcdy6rr0HIH5EprrG/syunC3eExkd57UH3JZlEO0m02JLXo5wOu6b6ma2gv534xd79iKZ
TqH4WaCfD2iSp5SbqTJ/QaMaL7ji2tMSIas4OL7xDnJwo1qwarRSv0NS0rdA6yPa7Ae5dt9Eq5V0
HS6MaJ34O+YV8Jb5V7fWayhVlXYO1hPXvVL+uVcehrCo9yAqL0sJam7m8iE3+/oM/LzdomuTe7Hk
I1G8ok+wj6lUjvSvrvrDb5oTnl4+OdAwFFrdM2g8SlBhUoZWkuyoXTcZKelAz+BVJ28VSeeOMsAY
7XW3nfKdNMJ9s9EXYjqZmZqW5JNDUjLbBYEgjQeWo99Wj6q2do4utdrsW2MkG6RGcfaglWUkk8kW
W0Trft06d8dmsKLhm2r+wi3kzt0uvWweCF4Mdzq3n5FZ0h9RVfaH8oh7NxfTJ3Qhz8s4wrf1yycB
g/o5n9himLVET9/hQKYS0uDxad3m+p2LXN90XfG1GVn5TpxueJeN2bFVPC654bOeyCs9UuVJ3ssz
W1Ema7TuWUhDsGqgvGuHdyIc14sf1Ygl0DnSkXTJVHtQW79DKPWpJYAdsIcBJAUxFjnr7eRZ8aKX
H5tzWTb1WwEPgysBKR620g0UhxMtI/+7M3dFobxbFCpO2mtrN7r1t10V+3blr2bMi4Ml2zdO/SKH
yT81FnIFC6D6WpexGAZfEjJPgz0uc15Kw8DagRUIPHr6W43ybauj4hIFFULUwIoFkpKJCSMmZKs6
2KWFk6k6t5Jge8sD1eaILthwS0S3H55ELz9n4xJnbfiyLc6fOShvjIpENXJHKxJeopq5qh6BVMZj
sYjYqzN5KY1c3i2mRU9alEPm2BzVkZltKZTGGhPI3yVYFzjUKv5IsKuuv0i1newxbJhalXe0okvr
euLo9k19rjPDyOOeqlq/R/OYiVfD0X9hsfhzt1++3XYc7dcJoXiLAJiUanSKA4JRfzGfsCq+6AHJ
U98WJ1dup1VnN1lr3XqDf0CjyyqvipvSXc5cjCMYsFWZV15zP3lOn1buf2PvzJIkR87tvBVtAG1w
OAbHawRiyHme6gWWQ6Vjnhzzk7ahfWgH2olWoi+aTbGLl+QVH2V2X2js7qpERgQC7n7+c77DUSRg
upGdom+pHV7g1dUbZ/VezNpz50yT2qjZE+eMQx6tsNyOA1X3rdW+xUy3oxE72FXOK9nXfmMBTvWh
43js2+Rznb2Z6bs1DDssbv1ErJh/1tT72Wv/x+/WnABHcSkFA6wKwdeV4VPtyfLcw0/KvOYav84j
GYl3+srf7JmxAsBCTNTLdtLXLZ4sdg7+giknoW1FKxWFnDDBq2wcOVibmO0Z2wYtdjWX9WjgGdus
3JS8D1kKOVqDy4Ml1Nr2RU+K8Nj0PB1WhdSAE5oDhOVu3MreeWKPhXZrsvUYljBnDN67LcbOPuLY
f13OpSBwL5h0pfP5LKV7SCC6PgU5+vK0Cmw6eWBuAEJ8Dkw7RkOUAZV7tABuE/ZLojYRVUS87oeX
1XdZdjnRdQJ71qZozeUAU9SPLe/C5ZqDPF+F/yioOsoxO++S1e6iXPSM055r7jtvtL99+zMbu+mj
Z36494Kci9/avhVsTB2H18BU7jrS29jYb7IGHWhqyufciXHmhys77vEBP7RzXO2aB87w3nF/ZZsi
nJ4lgmzWKkTq3r+zHX1c+4BcSH1AU2WokbhMyFnaZ57jtri3fZoxQr6sgF+eWrxPm3SS3z7cScMr
3rhtnUe0J746XQa+SDFZdPTdWjJsxAV+3ur1PmYLQscTc2dGJLr81sTGUbTTjQ8g4+ANbFtZam5a
HvI01h0I5UQtNviaurxthf9YT+WFbEuOn6uPvygvj1klz2AhG6IypvhkQdFb3FOk8i1zgIfcHE1d
dziXTt6ikzEvLqsbvlp5NNTrPWchXIwM5eJ6xdnWuXVUF8W4cYLpEQUYuWtojnHCMFh8sfE/lokF
TZSzfRYUX9pMV6DXX9wQV/ciw+2Y3DIRop+q2eWCB3JtZKSX9rJiU1i+FBP+Yppv0IrQ1PwhfSbf
v5frAka5F/G9ypvPSRb3ZuJbZmOac33sanN68kxHmdCvecAEvxHNd1ljR1gsfehZQrbEhU6jsgXR
n07hjTOmV2UiPobcr09ecHpCjXth62GA1oeXAUtVWE3LD98uu5d07cfDZCH+BYhC8EqCY79YbzPQ
/Sppkei8KcIHAlM0W5m/5udu+VVk8XVfjdtwSVgd58cElr6yp4da1DsAG99oncwz7ZgvVrw8Qc9J
fwxjdUtUaz9RaUrCZ5ePmOwG1V4QmLpwmuG2Wt+0vW4bVeIdoHK2CO6Q7Q4ygbcfk9bGGeNwL8ay
O8wC8a4OFp7OYPplMZ0VPc8kuZioHNPrflSQjUb+QfXXpmFprqlhDtwbxgNnTSb2cy0/rZbnvu76
q2q0Lzue8WFrIafdjY5hn4mlo9LDjaxa4AjP5QBfhcFf6D5UYK/7xT5PktNWwJ3iLWs2J0D7hJbJ
j8p6tdqSubIYL0ww4f5ZDkLO7JTMZVbHe1bZSI2DOaNIeGuNR1uVbCK59wA/90vyuZhl0+PQs2tQ
YLx9cLw2hQ4eDVo+SOOCqKC3dxuW9DC/d0z7kiztts/1jlLWzeglbcQCmXxLzVNWS2rT/PyMM/7J
JblbVyxNGvpJ5y9XRqR8s5yJmJN+scmX5AJppbxju0mnAlPimWjNpszeva6Cu2c99qXZ2SM8pJjR
7sq5QXK26ARjA+di6NyzxsfGuFoSFbfskdm9fel0ZVQbO9l6Y3qsVpwABOfoKDiI2JwDi9zGqw9t
qnz3CvcFJ94NmltBrvBl8KuLsWuPYAA2q9cmd5apYlyO9jLvAntBp8+a5SdcEYdZufs9J7RmU9NV
eM09TmMy3Odh1UdLAbW1Gq8nhiY82DtOVI3ZzWHa77IcvpqsD4waE07nFudoxZ29sD7uqhYYVtGu
T4btKQ/IBMEVOcXV7rm3VOT5C86hYv00bJzSLn8Ii/VBmemYDsCyvDK8ysi1Xbb2kF1jSVrBV80X
s7Oy1Ym//uSQ/yOA++fArfg7VOrJqOaQskYnBbcNKevvjGpNOK5xXnFrxHXg3Sx57LcHQmn5VxV0
xUs7TwipBHWCy3lsRnaAydI7u6lg1PuX1MIvOexffpMTo+HPBvhT3BfQIBqejRf0P1Sfpykb7bIX
1Qb7nqFT9PeIJJpgQa6uyu/b0rK+kO3VYzHU5kH1ctozuDR9REd3TiyA4MC/lQr/f3RgNv+fZcdP
xKB/nqHY/q//2f/8b1//+7//DzTgtPslTQGK7q8OTMv5jRZaWIihD/NOBuGJLvdHnEKRpiC6Crma
JAW5phM85w8PprB/C+ihsU8mGvCVRMn/b5zCxZ1J9tzmr55QogEUm38jR/4XNNOf7ibQCHB3uZm4
rTGKOt7fISbwys9x0eLwKWPdP86xDvt0O6y1PzyaPrDLdLM0voW6gnWIlQUJyrk3enCWjtQYPqE+
mkKNm+drbq08jvdJ03j111RSljOgbKnqlag0B6UwaWkJRgphSgTWqTlWMX0jozOqD2awxYeN3PWi
kiCmQJQhQXhGzcJCfjWbmDPHRcdSi51w/g57ddo/FG1CkAxvaRO5uZrTy9wt8bSrSgyP47Bm7YYC
gsGL1qnkQRhOdX5ny6Q7a7SSP1dtj9g4O1pLIt4Ukd8gl2aYeoQl8lcH3Wm41jW1u4Hnlj88kPd+
vOn7sOxgd03Ld1IJ504WK0ToVQ3JDxcAP1tcW4+XyppiDFFhz++La8MhYJAnvjciPmReGwlf5XY0
47tb75aS/dKmN5qhf9CrQTw7Q5o2l2kjsxp7HyGz0wAgKNXex1szbN1CM0xKMze/wM/uNgz6pftc
tIFfRLXQudx2Tb1ifNBeM52tZT4lZxiDrf5KKqvtP0phsuBVylSgtLQJMj4ciAQqRs0BEGLUuISY
VN1l2OG289a9r5HIt6KR2Loz4elyu5Q27qYRNPJXHEAM3A+yaC4xNk6oEEbo69A3yE+ykAVGLSH7
R3TqEowO3khS4L1dr9cWkILHABNPSVx0tqloQMpD/U3GmkxJIbS+AAvQ+VuvhJUYDR0QO5gdLaTt
bDAovKtbZSiw/QBr0fUEP9jGa3bDhz6VuFPtkq3KvE6kiomHFpvKrYS/ywTxtE4VDpaBtaEiJjAI
tBgT8vC5ImWACVFQVTYx5If+A4zQ3QzToDjUOHxmG/z5bn5wBDfF1ksMJ0w/sNTXxJ5+Zt0qOgLB
VTIwXnMHQr6kF+LggjB7pfdusIa3sZ7W9wafr9kusGM459eJ6WHjpASH18adfyjLme9FZwfvppnJ
yyhfE2kfOVTo/TTYGGgWKeliGvUYvwOoWnElDkn4nOKMa7fKISWCdZCf0Tajec2ssrobgwK/QVib
/GfWOmhONNylH3pO3YeFFWFiLt3Nx4KTlEsEI+TMQaWFPJg00OuRd6f5nrLu1BfDcvRkJVn5zJ9k
Bm+nXbJDfO4f8iRlghNm1cQNIjFwOlnF8BH5k2pJRCE9RE0Wjm+Z9Dm1rqJrEBumgrPIlDTOt2id
+r6SfLm3HWFmXBD5Sk5+yaf+RS8+Uw/i6162L0Re8HksbXFtzR0bzCHrzWe+BvZNYbQfRGx2HQ4C
xepfT3Omp33X5jYSRWkqTM0UNmxjjA7vJEwyC8PNAACgdTEpOaJk9AZimbw8SJTpdBazQwKkUBLO
/aBa3mwWzg85k+hnnzm412i6aECVWlta/eg8nzYj2ZmnVWQYALE5FepMs9O9zC3L/ijCil6WeQiC
9mTbKyE8oZ5si66yTjqGCG4ce05fnFjRmKVF314wQ/Q/6qXlmD0AfAuYEiXLsxnC5Nq0cfPQonyy
HV+C6kmPdn+PYiAv5rot0JGdXOzrAG74JigT6kDJZ6ybSgMhZkqatthqjPHeiqwPsrO4tUglaytm
F5qX1swrRh3fyFZh0Gtau70C79sAwbAL67olEcc0NSyHh1Km8xQ5rIgPQ9V0CvGnx4Hvsa5FqZWA
nuFSIS3BaAfU02RtV155QZm/Ddgin7FxdWJbGs6DUTj59sQgo2gnhIEsvWx6nlhbP+dZtNV+TfxT
Ih6YDYAk/WHJoko2rkmCAPO11X3mHYVgl8EQYF8Pu4xK9TLB2+evcUyOpuVZuqbIy+kwTLdSNxQ4
DjW/NVGhmqPVnCTJp0M6CkGHQGy3SZqlGrBatoLCdj34TuSEDYZBWcXq4BDLQRwADM48sXPyb6fx
hzdJ0qvYxJ4hqqe1Hbbb2vfko3sq86AmTg+nWdboXBkS1uO2UDVWooytwBN0BnnPncL0y44T+RXG
pAN3jl0lr1oX8rGc7Qm3glub5yJdOFMEBne2k88M+zIMlB+4ZXACO0aWb1MBRfUg3Bp9YfAabqs5
9Yfnjo+JiRCzLmJzS8BRjpIo9dmbpDok0id+5caZCiJNKcG8Ly3XwxUiDDAP5s+he/r/ntoQPm80
ck2HmwGbw3ReL7BfDpmFV5Bqn5SsH0ZwPpbWi28qiYGNKH6SWFHHa6Yvz7KnY19RmxeFkkf6Ziht
jfIvK3pDvIbVcPY6zK09T1ED9hW4XxQrOV00GIaQ5VekMq678vuYsqIHqZ8L7H2mr/0pwjPqvwaG
sttiiL1v4XcoK5Uo4uzYYOdaN9KNSVUq0WMtKqlPGSNy/Ot8oB6rF4deBa65Gmo3iXE8NvJJZK31
01Rrxqxc4otdGe5gCnNOswoeTYKvvxtX01b0spIXgnMi++8wdJJDBUb9sSQ3gngAvYG3qioK5idN
svCws+yTN6Jk6ltJx3uP85WzGbv3Qkc1zJ4P3XQBkyfcRljqPAVI0W3FdxVk2b3o0+Bnh5+tj0oT
598YPjhG0yyGDEl+cb5oxNB9B40cPpVNheBmaqg+GmfaglidxApkZc2oHR0oKDVRYggSaOPkn8pd
qXAfpfF2YnD4zsVZ2YV4NKZl2NIqk133II0m3k3F7TPGqvh0A0tOu8Hx+2nnzNicN0okzbsx05xE
k+zDUz15fgnhQuI54wFzwf0fk0At1/4qIRPbHHCsh+VFOCiiuF1ezXcTnddfoejMI4zqMo1SrLQ3
Eg6G3mAkxWigO9MilHjG/dmEnesT8EvmG+E2GPs8nn6KW7vR5Goymo6RRJdpwTSb2Q89fu76fEhE
Ex5qC8kjxbXiYecuupui65Zmk3IPSZ411ORlFd9RCpsISQxlYNg3+oIDZDoqLD9LMoExSVZ83Yzd
1AX5yfEpbYDLbBmBZ4eqXOEpVNwxbEbHoLntcjYQEY+9yt/yz9OFGZzhjZm2anlq6umCEajLhNgn
/rDxp5BhnEhZNA/aD50XwiF8NfCBWZfZTB0745alfu9CXtR5VwmM9Lkt36GidvcaLIITjb2bct/Y
Rj203sJ4I6kdKiRqakpowqK3Y93ouUEICiDKXPBZT0+ic8PvkOKrCoe579pUZSz5cHDdActsFQfI
+Bnx2M3aMxHaNMAYz2nTnd70snQWW6qmemx52jx4GDFgYMOa3aKizcuumJrsWMCbDyxoUJvFt/wz
u3eKn5K0yeOALm8fc9lbLzPE+Je4dcILn9xnt6Xlw2JA3JshZyblT2Cyi3U619TC8FIGffJ4ZSBJ
LK2sn1njs0Ng2FOFET4qL94ESZEkZKHS7pAQQLS2c2USvQ8n4eUsssFwX+okOMUg/PVSTWRcI47y
xo6SbERahQRtU8rrU3K/N2Xb7WWChWTvmboBmAXR5rZzBlR8XPUjbCfCkWi6bUqIOB81BpGyVawc
/3Wq7pcTkU2RJfznh+rD+0f9C8Dt9Mf/wiUQ7m9kEW0g754XABpwOCz/5RytfqOy0wFADKUNaUSG
6CV/HKOd306ARpdGbQ7SsF0JH/4BJbDkbxx3XQDd0Awc1mX1bwUZ+UF/kmQCacNKgGgecoDmCM1P
+zXF6BYqaA2U1qRrszu3rk3UpH6zm40jr//0hvwDHerXKykbNgtH/1AAfIP07IS8DX/OS/aYjHGP
EYwXCJO/j7nxGoJIS+Ju96+v9Ctg7o8rgdb2eWluwFr265VUmqD7e7jxcQTQQIIdqSOVEf3ri/yD
l0MIlc9MYeoVVBb8ehHtqY6qn3Dj4Uk96rDWN/TY9nvlJAwx/pNLqZOU8Tepg1fk+pQcORxiFCXg
wC1+vVgsm2TQXr6TPMrlyR7UxleM+9N815IrhV7kZexSyIoSL9KjHC5Qdhg1tOkqx83AQL7aruPc
OxF6NQuF0qx3W0nMuwNZ1NfrQzikttzFC4ZqgHcQ4K51YuhCnKTTHXpb6s9WxKHeed4wY2LE7/US
ejHTcg0aRVxbLVLKDiCM/52yE/F4sAO92ct69L7TFaMREUbtZggHLRcWOJ++XGtO9Q6AWM1Ed5o8
WmPwy6vzmNQfLj1HdtO1nVf+09CP/GwJfobhqkCxx53cB58BLmYEFycWzIzykFN7ngfL22zs8TUx
LoncMIvRbbtizFj0KzYjm578yvmYeC2Tv8A2P6t8IqFQ2PPyMcbx/DITvPgGfOldMZ+CqMMWcWDc
r9Zsn2tHky5h22UB60i9V1XWboPhsLYIDLbBU+yWpE97r+vI+cRCQTwQmpgpWarhFYs5xo1IJCX8
GbLlNytNTSOgmbz5wUy7unc6zTbKocKH6iShsBBy+E6RWML+le6d/IMcY/rBt2YA3xGSBs3QueQW
bRsMGucMc0r7r8UWk06NUK8RHgoN4i5SkjMpPxiYCPM44R1KtSwGK4ZUb5oN4bUjTXiHvX/MeDNl
zy/RjvnL7KgF53M+36wNhsftimPhoRo6BxZbXrrPYpxP1h4Oth9pGPYvKHHTM5VQtMqn/pJ+ehJD
glEAc/bO0k9XXT7N+B5I91IQter5kgwZLUJipM+XI8xs/7SnKfscdV0wwAGKgMF07PQdeb0W54/L
TpXomRrzQ1xlDAhJyBM17NMTjK2IQeelFRXCc9jHdTSVHggFbK6Yn9dOxggxixNsRK2rkb35Wq53
iCz6tirF+ANgV4LfetbBPZ1q+nXw0yDZtD2ZI8I7tKZuF4sOx0072JPg3ztUq45t7pNu7rv4lAQR
zafBbhJvpjQYXokk1hx5AiwEed2z7W79hHJzP57x9fdBHeBeyaz82mLtdjd17xso3fNaIiao5DLO
XaQIep9cTrQwV6pTXdXyY8xSkJNFS489nkovL9jdFHzLCq5Y7ETcNV8iMbYHn4mAMT47wO9sm4f6
qcvG9SnnsR9Gne0nX4NbTOEm4TT6xuHOv3M67EHbugji7PTL5JwBurC7szmZOBdLjGDEOV7kza6Y
0QgZyWE1jppVzpxd3dJ7MxQxfSpU/Vv2f1kdLQBaASUZMF6MX2w2L14oS4fNeZxgD6znkYjLVBM5
5fv3OXMD3cvMea1DkhhgiIfp2oh5+alGHCnoCDFd3HFS1QUunFjtcl3jA1ONTTQqrwGsRC0jhOeO
R+aP7sR4gmAp6XjngdOVZ6EfV/A2F43fx5cxd5ReGDfr2uDLkLGs2HQmDW6AGDERCQSD3hUu7v4U
q7GmG/5e+STxgJQbAVsYi7GdzGWkdSK/V8GtMoczjZ5h7RvOg2lsyU3FHMjs0mIp7rBOFJQnEem4
17wAqIsAtLaq8cfI7wonj9xYt8HeQK2KN1rVhOIlht+Gca3K1YGitAy+TubIiRjv6F9wupneIF83
81ZgOsWAohSOd+J6Dg+zos5vSURZ7tGx65w2h8ZW+HZm5u6215XnfVEw0E/xJTZRmiZQXdo574lF
8HwO4hhd9OSiVHQMjdj1ODdOM20xYmm9246wSrqJ1y79dLlb8TU6Q5hGRaKKMsryQY5bTgdUaSZI
PW9Fo9PlHEVP/0zF4rk7TaL3Fl8WYVedIQxvld3PD4OPqYiX4La44gACuUcGVBhj5VyH6TbFKUlU
UYzmE+jRkOC0GGQZIdjy8DVWLyDVawem0YQ4FDVB574glSJpEJQcIzg09s+BIzTsFOFi4hiBgUm1
JD5nSwc7KSQVeYQs0p7lLvUJ21b4yeXYMbsfZOxeLINXPNp5EX5Yrdf9IIGDo9i1jGbi2/X6yiuV
uSaZ28gDsCK6M2qFPxttNUnTCCBp+mQFjf0x1el874qpK7es7lZ+qE2f3pbU9OFiBPT02eSTeNHJ
yFm7x8TMnBNrCgkezBuQDvyg/bB5tu2I+ErMPowxPwhjTXd1Z8vIRY26ZVkIGFx3NmGD2dk7VhB8
Yr1NF8bICbg7rPMDMTU1qRuoc6f7XHcsMm3mVaiYQWXIIZTJfVh687LvmNx85W7s+MjmBV3xQees
LLsBz6+NKxrSvqnEKIpmCdtzwZaGZu/0aoaJzXACK6r1Qbhj7LfMk8iejzIgNkoynPog3Z1C88Y7
odthQySDsY8eHmpvMyZh+6BHiIxpS8cMo94Rj7br40WwXKf3drLPyjPWXnMA4IMCbqfZ+sK9Kd7r
sAVps86CBSQblrw/ME3ndrIrhFGqubL+baV0II+WJeUJkHYjQ/OKVOpNgJRZ4g700MshLVHP17Rh
++Zx89FFvNbFHagZ9Z3YsrkeWCi4j/j2MQeiFecH4YCTZOxKGB7wbFHPA19WLxQRpj98sIU82Eec
cW5zajGXZWwiq5MT5phUcTS1w5HVAf3Af9KTcWlx/B0/XCwuZpqym7HNBgvKxibLFl7XxG4yJHqj
u8ulk4DKS0umNU8ixnO8p33PqrwbaQFKBBYte7yrCo9xkWjdAmOBaNtcnrXac++coEU0tx3DZyd5
Rhk2cppQFk94MobwnQprJaivVAdwcV6LsY7yMUnx7cGQzS/Qgif/rEt4bnHj1ELuejKOt/AMCEQN
ykjrYl5CclPMkq1+q/Dv4HcPgu4ReWKcUX7oMsIy1/S3/YQghk1XkZGrnBnsY4k9G9hkhnAMEZpP
3hX5/AHcA2/1ohzqsay2zZDdac2E3zUk8oY6kFaykFhULRiaWvb1mIHANXOQkQV2fPZEBEZZu+zV
UZddYwcjNmY/A7WgiT1eJ0FTLBSjGDZ2J0pZcc2cbH7vsrolFMK6WES5JYMkyjKsjp3jxuwgk34m
BNTLHoKkWxLVdpC6kF4WrVpurNFPgLX047k71+ZrWMclheByChbD3RLlFvWCBUebzuCRCWHpbi3j
+wYLJ89gu17ss6korC4qp6BQxKu8pr1b59mYq36UWbgLTSzDfe7ZI3MPUIroRoi0eVSMSCGMgHz5
EUzCBDtn7XLagoqQkCZ7JpPJm7QvnP0QWs56Vi6YRFcehqxAa9pX55LpCeZHDNh9uU+BclDuNjij
e4x9DWoxMjpEJQgwUWLTYE/hv4uE7T/4Dg4hrMvgPvwPxH96SyHlKpaDUeehe9Uq1+L3iovmVeCl
FzsIo5n9HE/13LynaRa2t/nJaXvbOC65Xhscl8uBpf6vQf/v/PjfIfGKQ+k/1yRu3zsSVe/LL4il
01/5Ky/R/c3xmO/DibeFf+qk+qswYflAllx6deld4r8gBoMq/EOZsET4m0MUi9iI+8d//Js24QQ4
AyjU5YeG/K/v/nsj/l9OvT4hH9d1QsQPV3g+MKi/O8cveY31CErgTurigcH1sPFlicM11sG/dZj/
65XoFcHpYJ/Scr+er90x99k8ZXTkgB+4bhha3oKkxRJGPOs/O8z/gxeFEOIgGti8Qv/vdAMHubLn
kZWTwRO3hJVSps3ePTGrmz991v9AbjnJKX+TDP7ykkDd2o5QAq+FdxJJ/tSEwxmiNXUeZrt8dgwM
Cehtm8pJxEWjeg9zgs5f/vUFT+/Rf7ggwxMZ+DQ6sP389YJQl90UYm++86quuAlr9SNjCHtlKenu
8yS0NhwmzF/kxn/uKGK48feXVWgvfGYqsIHW0gH462VBIrdWaPAbUPIU3Foj2YiqWbC051VylAQy
H8a5ma6XfGEm1pPKSIUqzudmDK7jAJuF18ki8pq8fAkFpWeZ7qbzMbABKSVabdloeZfJMnRnoW01
R8H254Ej1UrEZyYmbkwRb9cyxFxe1k1/QWOmOvfZR7wVjlfuApbvAnROVRvQGIQlONPGZOaKWbyy
1em3oIODtxGnKbMtq+cMMlFYrEZXfcZ27P5w+ejYcK842bGLEhtiwWd0GJf9e1AXX0nOoR2H3fVo
mFukTjhu2yYPRUTLd8b7wRAW4pbYtqWcL1TXFUcmA/4m59j8ItxEXXtsC3ZIKkSTGSCm29kE83PF
3OIAPjFF/VEOZg4/PXO7sD96dvlus0ISeKWsctOORj/bfi3euyEXD02vIRnaHCtOOejlE7Aq20B7
UgVkGwBXBCMV+wz0m8jyyTag4eNoIROQDTdeZrf9xkfL+uj90N7Gvd9eJuxlsq2B+RUx5+1eR7gX
94Lz62OQNOJMLSDlmTRQuN5Vzoe/ElDPUvyyxFFTGa0x2sDsaBXRFOxtukmBuvKBgIMmFY+WbDCH
qzr20u3Sl9mlX3f5cSyL+KxLlc0a2moYMaE5T7TMbzLm/Lc97TxnxB/XcSP4l0dmgvBrshIQVsdm
cp9jb8GoqEiHkNIZzzEz9A+M1RD9y7JCPAAFGpz3mZe8acGGEgNOjLDCNBDyY87xb7XleRjI6t1h
l8Aoqc+cTxJhwwDq2gzHKVZ4PZK+8zeF06mjYBHluADedTcM5J5BiI8Hu05vUhOsePPX4avnEXBe
zuHQbmx/MifIUifue5uiFHK+5oKEtn/m27y5wIfkPjVrm+ANmLAzVy1Qn4YSnygr+vYVi40+8ymd
3KQOvmD2EkkQAdBZ2X+QmBvJ4UZyGadjOAvvuZ/G+pZRc7tLdMWUrm7iF9WvcPKdzH+1XNI3qkzy
ZzYzq9ogCf5YLBXsYOY3B3yRP7EIVvu+SoNXUXMUAcyzPKZhqe+r0fOBW7rhU4ybiymdrw4G6tJ5
iGBzZfPtm9nTCvtJrol9M8gmvhYipZMBKN78kMSeHeVE9QCf6eRmBuK+haGeX4QUfdxZniFbJ5ug
v3N7xjQ7DpqV+bSwKyU72Nplxkh4ses94xTA53hj2O0xZ+vi+h63kWwPenTa9qggxpd3o02sBUe6
1dpfVVhM+LfHcYgP1crU5RBDHcFpCfmORjLYmYyXcLE8gY2X7OSXwv4yI8BVwtqTXkD1CxtMhKpz
fcWSwvuNgpYrKkh798faWn4fYR0Ngj3S3IBZEhVpOvcZ9hFX0eqWjd0xyGy0v8KBEYTDoSFJuIaL
lR0rj1/2HVT78JiOtQsFJVxzYAKu414ptULS42zC/By7SFyfV+EyvlSl7Y4H9pvzezk6dHK2rvFo
THDM/Dmgba2Abo18BqAZBud5kPTfZWOWB/oBEvmYkd31thXIWvaUuKSSs86ywPKVELvmiySTdE+y
Iyju4Y2wC07jpzTOu4N9ctL7LlSu2PSXnt2FZHxw03QmQN5DiNuPY4wVJ8RU19ZM4FSyb+PhVMyw
wLMaU9ghWIm/AQGs25GmxM3Shg3yMS+fP9gQa3Ctuj9oTzKuxDuVD6F9YQ0+zwvejzNrZH7nBeMl
Z05gSk0qtnYxeNm29pxjbTG+5eZ/YHMe1T2RDy0g23G9g+BEgqMC8M5gbjrfP+E3VMO1FBVtrTk0
2j93grllGkn2qYpdceO4y/Nweo9WKGNa7VTbXQT9dOEn1hlUswv4BM/T1L56dZse5nj59FrxLqGT
Z/BrRDdeCr95UnYyPrEOHdrFP9q+Ls78rkMvbE/w4onYdnyy92k9nNVVfQAuZm1Gf33OF742yAQa
UWV9L9Luss7zK1bJQx9236YWh1q6N0DBABc2D3h37iqJr5hB1gHvwQHldPgx8GzYlAkHX9wkZ8GI
ip0DILkeq/g7cafHtOsBt3GThNVd4wzXTeBQP5iEL50FnDYkH0rChImmNuZONdxH4wk/1V4kRXuI
F/woa5Z8ogBsm2HZ6PDn0Cwwv7wwStbiuUYPw+A98sjELUQcB5tLLLeirS49b37DsnaU5KtOSGpJ
UpZAza5AGHH7/h19gBORuEzy5aZ0u/MO5hDwGcF+s1n5E+3edNMuyIKb3kzIb+TydI1fAeTz1Wls
8+AG3Q4T66El6VDqCUOQ19Ucg+Jj2ZXcR0559AaaV5tQboJieaNloNlmfnE+ASZzU0UZq+AejmsL
6WaEHDTVFqGGmbpvDV1zs1SwcdGTDlnNgZN5IgmOsNvWCgc+s71DjYEFfEB3i9+tfRFqxNEk3e5m
SINbObo412LM7Jd4PxM0frfYj0N6Dq4tZOiPiZKmmcfUY2vI0OXK78iM5FQhDGt6hkPjwjPJOyLj
VyXt9p4cx24JsMW5jnOe+TgyGrnRSD0PYakullYTLbKyaqsmKzxyAV58VoFYXKKmk/Y+6K1ub2Hg
X+Llp9vUbFA8f9iSzAaklAwMMcwEaqAXAbpF1lyndgYFuqgJFtnddXMKDsyhNdzZfROegd5/NdS3
bCdDZ0Dwf6g7jyW7lWvb/pCgABI2u9v78mRVdRAsGniTCY+vfwNSvHiHlB5PsHEbt6WGpAKBnXat
OceE90CL4aiIAgEj2raPve7CXVXR8SkMKEuzGL4QnRBflT/7p24a7sOEGGczRKNKweuaGe5RBeSq
JsN81BF6jdE33m32+oMFF3hVBNa1n70HcuaygxYR9FewZW+ZGay5jt+ImGle46U2Nmg6HV0j9lNI
rG3RZJu2S15bVKY7Pcav5MZ1/G8i7v/B+ND0yafKGh5h/JzlgPFVwrJmcIf7eqAVZ/nGdfCRacWo
WDgXxE/jZN4suz/aRf2A//LUJc2lt/Q4QtjWkDQIHd2rKrhacz5vA7N4z1V09hx9qMbhrlJuuaPK
dHHc8bmerB8ZVl/fVo8qDj/lufdou/YtyvTFz+N78qZ74Gnd1poW7wSF2HUyjV89M6GwZmxRMB9l
qw9Ykfazci4G03XlBNMO6ea1iqNbnmbpLoCxVfUWasRiM3fJvkd1vUomliDLCN4tB5TMRIkECuFd
muVbqgg7JIHQ6XMUsoT6WPFsXMBrPLez+YEmltxaiJVw6xJMWBj2liPLqbGngqPgsI8CCV9ypN8E
VQKB3EBkysR3YV+aL5CfLnPKXEeAxVpYYadNUIniu25vOLGogTmddWgzylijDuSqrumgtjWSOFkL
EArWEZs9+mU9U7BDi32UA1xpQ4tvZsCPmGFQkwZofCszvta5YxId03mn1EYbUsTNS44NH7UtWB9i
akC6Yv1uhEvvVts6eXC1Qjgq6CpTWZuxIMIK6YJ+aYuF67Kvr503GKdkMLYzU5uhIl+bvHwfdbnx
8SY+zTSDV7Wt6bHhZgYuhQMQ6pq1IxL1s9uSusLp520qrGuRL15bz+Lb1oW7NkRjHZyZpJp2bDCr
9v6HaPP91BjnSVdfMMVO21GEdyxTW3wBRK1ACd7VHuZuhehol8agwgFwLNEG/ZOufDaXGv8uOd+c
0cpbmtTf87E5B8gG2WmgM5nKptDfIIgXxBmfR+lwfkslOpWCVh/im+Yc9o2zg09uHOe8Q/gXWlV5
8NKsJEoIXREKzzrlzBqhTVd2h+Zy+l7MXb3J8p4emN2h/1+CjkSu1L4NO7fciC6Fk96Y4yd4oOOJ
LpX7NZJR9pxJfQPBBbRv0sXT3BU20maj3JD5KC4FHXLuWS3qRMq11pooH1pERTN8lFoE0VpgotsW
dhU8JfgiNnCvaHEzFxl1Ea47aizVd2uM54tRJ+6nPnLlD0J6wIwQSIfuE6PnZkoysJpx1kpoCBIa
VJ/HjzHyjy+ZmY+AmezrbIfxbjCD7AbZLflOzoKP+V42QNI9aawhlrpsDxyr1y1pUouSWR7LIAZQ
SmdwOiadhQYUbVawn8uSS1NkkVxNTEN6ak2LwipyMfiy7XwfBpAVvMEdb5oO5lPbUrhHRlvQw5Vv
1WyX66Q1HYiVyM5xpLVcb7zIA5jAGK2AGl80q+DeITHmUuvMe9JTmW5Nu3PxAhoQY0U+7kIAXJva
wLwBPbO/KxPH+zT1DVkNTtxxiZpgi3hD78Pts5qOJmgTPtQyKvC6Vga9u4TpRALd52SKxbk0LOuB
4kBNMy62s6uYi+TZiDKOv6FpDmqduWG2Y8T6Xx0LEFXNBvp5ZBT+8P1Ob/t0EB/EPuUXNNwoD7yp
PseFJhCLZipnC5nSLmVcDxj2XOb+KRuGaI8awAfUE7ZX6C50aRJ6TlQzd8hpyTvCFP2cjqN9pwB5
Pw2zMDZTM3A8K6xjDA4KBVbwrdcWeEQWEgCjkh+akIZNbIKOhPc7d4/aLZaqhp+Oat+kQsFmXX6p
U+JExhAxwWJOTeI+p6w6TRezECDTfpTNZAfVFiGJ4d77MQDc7mo6KrFAh3hzlm58IBRmjibYC6AN
qylLQaUMKES2I2ySioqXYV0b1GnOvZcF1mdaJRN82JGQvFW/cMcKZ7pYrsPiWgzN0YyjHkEvjMp9
K1TwuZzQ3SCvi9ZOiJiCJabaItoVHERjewfDT+wsK1eXms7G1oMzsAlGKHDoxrutG+TT1lJFuO8K
z91Z0hsO0Ds4nsz9VttYGPkbm2qoy11WgE6qLFo3YC7aDXXCgJxqh/p8F96rgdOSNcpmxa1t3Fds
/PMaooKmd8HPldX9nlcdTxnJK3uu/E9TTzubHzg4hhMoYzA827QdomvajG9OMH/3kjGFzekuXa3W
2OLbtk9xHe4JkMOLyyVH2IQ21sWwRgZELFE0wcCcLXc3jtgNekgXpzZL9LVug2EPnyc/x5OTn5JU
WZwwbfsVXtPXkfm8B/kFb8FMyl2Vex1Yhm7aVqXzHAoOwZMLa4fCOTcKEZGaNcp47beQEFtRBmt4
DP1VF369C+FwH9uKyMIV0V3slfNo3Lpi68F73o0Y3Dc+BJ2V684fUseMPGc010Vge7vJUkysSXTF
uoi9B9dxztqdILTY84V/j7t2Jwm8iXGkMFpjPq1hs81J5V+YyiMbpk+oWIZHR2DyudN1fRuTSh5j
z2yROY7yBNqTBhNFrPRzgwDGXjV1NBw7nX/UVeNtvJx+FoypfktiZLUfMUdsHQyWUDbp/yZD8yWZ
5nIXB6AQqiQwdiRFJUe0++oOcuAjORsefcvoU49qduVPQ7bVanonwcRZ1WYfbkmNkQfmO4kPozdt
hZLs1r25q4jywg1h2a9TQRhm2MegNagT0ICzb5Q6p5uiUkssIuBbrhjd2cWms7YbdOLcNtxph8pv
VXHiWBcWAzNaCKRaoZL38Smcuah9MdHea/yqccDSPMwFUXbjFFzJtbwLXGIhXS36N1sa6RGzNJ2U
qrd/WI4AnokXrHxxe1bBvIgeMCIlOLVKFrWZdlBvpjGJU675ZrEwH+sMHEBbKv/KEg+mUQXAKrC0
bNkIYPoHCKYAI4vtpH33aDZut4W+CHSU8uq28YLpQh28uEvHAf4tva0Pg+SqB4fSPHojREdvLpr4
LWjL8Bjy8lvsPvNWidZBdwEV8NiR/HES5uTvTN2aj7J2CdNCe6vWUWGYL3Bd2CwNkjkTgl6fytKw
z9zF622lffU5MiI06rT6rulQyqOB1Qit/5xS2EzrjstRKmvSW4sgvBneaKHXV58APwG6IBZzTbuZ
0WkjbxCC9mk05F8gfrAPVwbjrVCfZse+WQDg75B/oAnwyWA4IafCOQRJMk8IqJf+JwGJfZPMItqP
Uhu0xnCmzkZeUISoXrKaMvu8saqwiulUpxUYS/hG6yGEQwf0GYCJO78yHNJDo2eHFilYLVqfWKZE
zxE0Znqs3J6R4nBQbqz3ArnlwW4tis42Lnfm07039sih6I7uuox6fUpQ05oYQO++x5d0g25/Q1WP
HGH2J3woiekdyW96QYb8YgVJQ+kz5iIPUHeVId2AZaJZJRgSAQ1HEgKgibUeVhYQ3CURBWYxA7BG
BJ0RFADS1BnrNz8NDmlo39tT8F6M/QdHKZcjbtrv1RC0d7EzfnPqGdKG0xTb0PG5djTNRxwNmxZg
EnBcg0ueMtujpQf3njmnr3OVtRfNFn+gabrIS2F9xyoa8VnbxEkkvmHeZ6gATyRbXd1k+myr6YuR
whQoKKw8lbPZPDoDBQ7VRhGhuRqTumjFXY3oHUTQCJmkGKxh5STDGcn6sCthrH0Om2n87NrQlRFS
QT7vODznCXyuGh1ghAVknTvjk9cHn7ALnStsWru8oJuauexwOkKyP6q30psQv4fDvu7Hk++D4fUQ
8CvvMvlO8K4m9lEyWzfcpw693z2BRN3SJN4U2fzo1dizqMDv3JRSSGJW12DuBWffckOYA+gwnSQP
g242FMA3mv9TheAHIYM6Imo5+qN78xP5KrV5Tgd3XTuQxKL0FCnnEMykZDjEf+fAtMFkHgA0bRuZ
PDRG99zH9YumX6sJSqWmCj8bujrlENDYp6hZZDvebgit7y0NgsbCfuY196Uxu+9CkGQ7gDEBh8Pt
otkIZWyrSG+bapo/pz7gkR6AClhTgITbmoM63eqzVszeUp5t39oVYT+QC0yWCdovRsZ9IIlacOE+
F0R0JPptwkJDE3s9LFebOTpFZbwu3HqXWebOMab2rS9gAmfiySNgs9a48WxTyNOEWCKsAYFKAWu7
YxTNqMEAaWc1B1pcMD6Vf0+wv/k+XpwROVXxrbBrdRsL2RwGUW3YNU6DGOrXwbaJu0Vu3w9HJ2ZX
T8IR15u9iStnJRxMKhR3Ly35ulxMGauhfSnb4UjBYD3GDdGcJkLQ6q0mOD6CTMD+sSnK+p5u6Ktv
sAwGEZu26eErLR/LhgKSNOEv+iWLN/xXlBN0BSx+jG6NyvWCNw/hf7+m5nFv27UNKzhe5zF9ozbY
GTIrL3zKKzrb57bVnDK+2oO4oAPdjUl27wzOWaXEQzZ58+yF+f1ELAFbPX+E6jOXHSnIpY6iC9pk
Gk1JAaheXfOJ6hc7OiqGzaywFo0eUM1ysB+imLjoWb5PMGdzJl/E5kF91DiMIsVVOwvwJ+Ml0821
CWrWi+BqdDUpjwryDXPZqI5lyLW/Y47Jkcbfqh46JBlYB+s8uth9+j40HeHYiCAS0Z7EAoa03OCR
wjq5IjU+4LBrt57rXbvOGVfkMFDA1CgrICM8kBVKWRtXBNqt9J4N/yH32qvmSDmbGQUEQWmNt89g
5WaubM99GT8C6u5WkAbPdQ4op6MQmw/mPonlrnas80jo47oZZIl6Lb4v3eLiADwglmF47KHwxnm4
QUxyTjqgtqXdYCGydb5qJatpaNQldhW727WJeUhiLG4o+E/cbbde6rzbAdJFM+veKgc7GwSzvYHA
c5M12GrFhHMt19/MgTw32cGkGI96SI9OJTdjmbz1sf9Ax+hFuGVA5b17R6F3njM85fQinh1WrZre
ID3Oayvjj6mfTnEvd2Hq3U8yPURByHJJs8dKZLzRwJ18Sz8OLkUFMaCrs5LxrBwL5mux5MW9BLNx
h1CfoFFjxosTOU9dUjYYTlv8uPl16IvvaYXiVIk9xt476cVfZNMbqM2SI3geUNdc5SpefTCqO+4m
G9vMzm4en0M5PmaeeuxMmnmx25xKYl7Y/94raFhrzwpecmK194VoOT/5wTaiK0g8SXnn6+yiBbT8
0JgRmCuIbeOZ6Lm7PC5x0c2heQlmM3my4JesjS4db/NMV24Ays9Joxfd05wUz1mKCzEOKZNkSKFJ
kOWmdYwRZR8BFSNrNLPpMliLd0bONzhg7QHemctVVOXHZlJw2kcnuBGkCnBf+dbLtPQFTWScK4xl
LQZu0cpjTpL0WmAlBeeqQZTi07NfjXTCo6l9OePcsq0rjgtyvtsmV7tKGXjiEVpzBAq8HY1kmsiw
0g5Zm8dPBYjgD9Db6X2OhZaSuVzk1wPEOYz14hExkXuPIMnkZRIZHYowM7/35GignbfwcSkZJuk6
Cud6p8z4I4/HUB/CxHHsVZVG2LgGBYHUGarh3lJdPaCUDjo2K6j9B/72BzBwQbowVFFF9/BQZcJ/
shM5f/YMN7iriz64GVJZ1Zq6kUZeGkEj7nFgxTof7ykd2m+hEZvv+EzjA+nAKDndPKx3njLDdUob
Lt8mkVR0edAYhX4yPGJyNrZLDuU2rEEbW4I9jAjh5ItUvk3FYu423tiOa7rqNudxYC5e2o5n3Af2
jnaC4GAXykeX2Ax6zA33RhSmOB1bQ9g7iyoJCztKQqcXyTWYXESIAXGHn4DMYk/l5n7q3SH4EheS
/VlQBY2yzkH91vWbAdXsC+57BGd29D3K2AUqFIRq1Q5sAHh2wESJsjsFHXeiIWm+kRf47rdue5dQ
Pdha5IQ8d4VjkmhUNf0FhGt1nOYue9IuhVUIixRlqKtuZm1Za79yy3VGK8UsqPyELJQ0JSmguv78
UdIbHFaxlMNxNJp8XzcQAVpz9nd+oOqzqnTJBGJpg9m6cSrrVlFz342U3R4lXolz0qL151RAa8h+
jIuZc7DS/M9NVD2bET8EUl9DfR6bcT4C3KNO1rRls+EM22/RBlJQx4W8bSmhbpCGtkiEKTYoZNlX
MDLGDYxnBYqgX4IC3WSkckEk751AaGpwuIzOjh4H9o4hXHYTFBeroY66W9LY9rrDNH0OY+wgZuW/
KzwFO+o/ZJVkZH9xdsIv57vQO8yKjb0jVOlm9n6VMAL+xTeSbnbq3Ew+yTaTCP065HazFZqg9jtd
7JSPvQKJOErtwCvjDUTGbt8PsK7513ojV3wSqWan0S3HgpRmOjmoLDQ25RPic0bn1OCOOTmYURLm
5wxazovrrN8V45geOhqgIMKiNOTsL7TzbNWRqDfuaJN0I00qAG00yzsSUY0CTK0xcWJsp9sINRwx
ctS+Wg0It6xP4g0c/5iKTuteExp1/E3Du9Vh429cJOd804nojyCFXfSPuUSxU3dEovRSTDFjOSIe
mvU65CpR5aH1is3Si19t34fuMJIiyS3YG037+I82tpSlaEVuox6BFe2NIIJSR0ffvHnKb9r9PzJ4
dsjjKVTAO6CfFSNC79bEXBOOCD8p/hShlFe7f2mF/ifgO/974w89FFD/f3XetZq/FB+J6r7/pM9b
/k//1uc55j8D26d0hLAZ2rW5iNL+7Ru0zX8KC3gH+jqf/8AK+Bd1nvlPxzcDE/2d5zJmF0Pf/3UO
Cu+fAdUT1H6SWqDlOO4fAXh+El7xZxhP+HCoCwnp2DzrZ+GV6aeugSdtWI0mtMXIqNxL0QXpg/Ia
ktL/8mn+Vsz272dZ+Oxc6ZhwrKxFe/YXMVvW+7InKpYDtuxDsLk64BgdgRf/CtSwP9sBCah/88if
dWX/emRgu5YFrso2+QV+kbO5JNZQMyRf1/CGZfWj2UViR3L84xcLFkOkawvh2+Jf7K6/vFju244i
2pSFHpltfPRdy1t7pE120JLLwCU5pMSI9Ptn/uJcXH444qxNTESIDX2Gw88fcwlu893Wh3Xagc2J
nAnsTB7TFFu1fhftf/+wn2WI//6M0lycqhaZr8GvykpqCYrUa5w5fVPWkGyl+w1PjDooo69pW2op
/+Z3W36X/ydDDCxMCGR5c2x1GSbMn1/0gAxIs68ymsWA+s9mM32McVifu8791KSuvBQlifeq2f7+
LX8dLMtDESDyRIdnuuYvcwFmzlh5C/oSOxhQ7cIb101e5X8zWP7zKXDT8IJi/6WhDwTw5x+uV3WB
bSwn/9iq+1tCFNAV08TH71/l19FhI+H0A49UA2yn1C1/GffjBCGm1rCha9fSL5J4CaozXgU0tysO
f/woX7hMaCl89z/fp3G471LdANEULeaovKjIRsf8M7wCle7mv/mNljXi54ERBGCsUcRCjmIR+eXr
DUmlCgLwZujjaDJSOYWf47rvPmN8jq6FNcXAr1Iq4b9/x1/HP5+TOGIwabQgPBRKy3//lwkeoWRU
dQDVI7e89iFZ6MxpIMuLXcMPmKYSbeLvH/hfBgnya+JvWSaRaP+q+x3TQNHwr6D4hirgqG6HB+Rd
499M6//+FBIhFpwfELZfFuSE/tKYFAhjwF4IcsutaEMLLfzzj7cosoGZBWjBGY0/f7wwh0lM+W9e
DRwS91XmGrcQQPlJ4Ln+EXeluv/9t/vPtSOQloB4x9a6OLuXt/7LjzVpjIxVrTiA2/OBr7zYRaVC
cdG91oV1lwYcGlttnX7/1P8y46TA5E+N3DTZCH6ZcQjxRaHLkeMewJut7twKGJInD9yBu5ffP+o/
frZljRKu57l+gHXGX/4pf3lB5dVGh82RMmhgN9eBkiIQGMw1f/iURZLtYenxickJbPnLZ5zRPKaO
RQ89mxI0GQaUpg1aHOvpTx/DKsUtmlHODo2g/eeXAUacEJqU2fQyqQQuSBJ2aNH86ctIDh4+J99l
g8bc9ssEliJo/cxhkEuVktTSh4R2VeWfGRDYtZixpsTXvKyENl/v53eZXNJVgqDgh3EC46Rh7RBL
hYwkpXm6+8PP9q9HSSdYwAVCkIP90xgwxwjlTQr1T7uxPa+mojOd41Qnvtj+/kHLgvrTgks2EAcW
xG8msmWOoj8/SPcBoAKBTqarPS4p9jC1/iFx0HeQkjsN4JMEqvw19xDq6GhmCNAKhjQY//h9vcVr
YVquZfIT+r98WuarndJl8BE/9GN0msJamnuBcqr6m/ddxtvP7+sJ31pWjwXL4S8n+b9OLiycOB2x
RqzysaJJSSWDNJa5O0R2LZ5//2n/Yx6zPsG2cE1hW5xyxC/Lr0dzGT4ZfrSmn+s7Ss8lNRu86n/8
FBCgXDJ8nsJa/8sEm0qQNnYOmT8Nygg+4dI36ob4bz4bBJBfPtxiUDG5QwAiYTPBKvnzh3PRsc89
2dprcqMIG8nZv6hTDLH65gdtqN+MZiFHrpBokezQJnXowSHSsHYJVMzi8slDBlzsxKgUy6dhgBLT
AhkDnZsiMy9JVszffLcnSQd5ZKa/h9ilU/QJtLCopjWmforspvd3Ibux3gLgHFFlWWh49ckcw5lb
dhPbKicHVvb027nI95PrLxzEzJH4PbtoCo6K/mTykMaj0+8GSggER7Cfqf7BRaML0Iz/2tmivOms
Bx/SXbay6rTraUeRQ7TGkgsLbbJTAsW7tKk/kXRp7qFnZMVa8Xb1XehIw3+LNWDRqwmvBZEdABRq
+b0H/cCcqlYeskRa5f0s3Wo6js00I2kPnUTtrMYYxwvn7QlBBn7ThU02pBCm+pLyKjAwS4TsqRnE
IdpXInEfq2ZEbBQ3bQDdcnYN5yGja0KTlIb0Q0qwj6TbNrMmunUzzKus4XC16jL0X7vOpTz2KqIw
Mk9V62b2CzSHGLRnPeok/5LHjkelIShtFFYR9hyqsW5X0LQOVIvOqfcLTrdV5a/Ito/eqeQisEr0
iGG+GK3kxcTdPR8DWRvoJLDuxpiQdZXc+zgaX4JY0FskrgjUd699bPpNT9hpbtezxHri02cGHDlp
vWmSIl5SZbr4Ieoyn7qmH8Pw9yo0r5xD+esPsdFDsTQKbyDCu3Bz2hW5h07E64q8vdH28yRlbZHf
Qzu0veeJdLjp2BBLDdgJh8Mgi63uoxTk+WTmUdtthrGJjY8gxeRqr2fbHJubJmJbn4fEcO1tbWD8
/gauAN0p3ddwTdW0gQGKPqxfOazVEFuxU1PfHAGWa/w25Cd9TNqtKamVpUmPd0u/syXLNUMQJqJN
E1amoGZdqMjvt5GC+OnT1ovM/hvGA7O9OIHKm++dSmkqr+HAyBnm52RbN5MorPiENiMet732LEXT
DTM+KtfSpXPgJ/eELqsfGFgbullV0hrg9qU/doDsy6K6V9BocTP1VPv6r3MK0qVYddqQxlGOs9d/
ALUTgMM6SQ6XkATzrIzMLTx6PehuNjLV9L61SXYJWdqeQYukT3Ifl0yioocxt8GUWq3s5XVs45oW
WlRU3wImVb+PW+bw1wI7GMogQ5VnvNPmdMnH0Mh3Q1D3wdGO6Tdu6fYDrM9jt78hwwPcOnZBmz8G
eeWRj1ikQmxjtAhiCxsU7NYc4w0mij4MMNeHWQ+2P/UcuVV2VoCwT8MC6boDARJkJmmZqHrkzJGk
Cr27EZv/p4nwqn7v8ycXQYvBsG/8mOJ34Ix9dWhFQiR3S84naICmViH4SUy0K6qB2fe59RMOwHiv
F/UDogNaXUM5vLmZoxqkNa6LxtrQhX2uoSA69x00PO9zVRGv8ziYsqyPXkAgwV5UA3x6tA25u4N7
Lj8rt02uZi0NwD15Wn03ra6JyBdUMJrmFrPyNguJp99igA/yJwWBlquTiUyZH6gbvji9XDzrWRU/
V0MKfqek7ZGC2hfljdBLolI7NAnTwY8qGx8GJEL0DB4X/sOQ0fjbgDrri5VkNr5ST0beYpCK9tB0
uoTmMsLuzKZMEWvCtQBORYAe3RY9qwbQwoV6WRCRUmcK6Aser1HTsoFnuZuDIK3vJlRPMb8fuIpd
k6CjgyhhBMEWPQroqRaQc0CkaA0HtSLIN3wFOgOEARZpbF1sQuj0zaJddiQNYokmsbCmrydQBuVb
G3UkPZbdLN+8nI1zLYBweD8IXcU2EVjkl5z9JtY9AsaYlDvVBQW6ZQV1FoMHyurTjEPbXaz6RLOy
iU/mykSu020dgSZqZ/a9Ras8bP1+XTc2hnxLTrhcIrNq5xNWwtbaaSM1SbzpwBmdyKcjxIZIFKyG
wdTY6VGZeAlXUZ6n4oWesabC7DuRPJls5Rj78d5DEKUoxBnFm6Ta2SWFm20mav+DZU2ZVw/pLl1j
gr3WTBbyM+uEtus69ivHB0OT93I9GoWJWIPWMglIsVVR76CBTWj9NPMmQwStlCQIQsbXLlKUeQsA
MXrFlEUpbUI1j7vP6mErzVjG8zXkJ4CZ0Si8CXZRzaGwlp7+XhmwdTBFTPmwZkB5nPGlPRxQx2h4
Hog+1QqkpBvtUJI575gVhyfaP/AUCsNjKua5Nu5qI/SR3tRpP6BV8COkQWkv01OeCWz2kzQSxPuV
AxHGJxkOIiFIFAfsgZ/+EEsowbqV1kB6QVdMH0FNgM06dewBCI1WiOk0zipjNZhWQ+JMjUgVDCq4
joNZ1LSSEtFzX+1rWJDE2NFMYdGVISty72GEK+PyiATK6LZNbBWQAksEmDSDkumBqt9Urr2mNiHR
CqMOCNRJ83Obu0ZAA75xPvnoMMSqaCwupk2Um4Ty9d2EgC8LhxllH8mT8bx4uJgDpDK56IiSFaDt
gigSwrimtZ+jj101ZMzMwGG86lWw9THlyUbDyAfTTFB1VPa32Ee0A5rLpqzV9CWh4wE7gcCM2Ctj
reeFp62DlFjZZM7KLyB0KtKL7Mp6JlSeXJ0qF+qkTY2mAaIugfVemfpbP8KserMbayaSQwZjwAEp
xz2m6ggteOcKU2xr5WMaIFMxVPcRXdnoborzWtJbCYqWUO+074cz2q3Z3tK4JqrFN8sqvmZZjtoZ
Km86PqEBJpamQhqX3pzUmfs9qZTpeJhNh7FTxJNnnYnTlNm55izRPpf0PsjcjEB3JSfP7qIaBu6C
EQvI8g1Hc0aMlATOkY5Q1UYXYdOQ/aoHjgrsr0L50UZqNlLEo1DpHIDhhu3U7xxbUJ/oeVGCpGoA
tOMYRXdI2BCbfY9q2j3AJgGAW+dFCDuYy2G96soO0y/kCMQMDjfBV2VMUXfSOQQKHqYtqsKVPz3Q
wFWSBG4J7RM7ZpLtdOjB8Z6JgKOflNiI4Th0YV+IVQpIBo650275ZdxT29hNs++cNn8wjYqGo6fd
+XMVE17HGVx15INo7TzqYuhPbpOh1BesUBc6QTCggSh57dqGIMkORa6s3g5tKPvXLhLoJ7nbMtyE
xOlEPBJiSLpiWbvrk6mNSBnFgAMOB2WPirxv1Po9D93k1C1scVvdx47phxRfUI6yALI1rgziBW8m
bHFU5qR78M+rJkrkPTWFCAFTkr6GZswKYsCDRuhnc0hc2U2CJrmwUuKL2NSHdacMQWqaKNpsrfNw
+KxSSLIsw/gvVrVVe8+YJ6A1lZaFaUDkGdKGvCoStAugV/rtJALdH7BN5GhIiNJ8dmkzG8gKDBfg
XzP59x70TxR2OcSlNUFJ6asQiYYi7fYjwMMgx7dQ1uHE02nOwBIbg0drgHSOaTeFbj6bEdkjcaz6
73krYItFE7Y4hkza6E2Xdoudgh7sp6Yj/KXKNCXTOaAXveHONvzAnFF/9pLUOzhhyFnKzCxuS9wF
cJ0DT25Qq4Gw3rjaGJf9pgX6V9ArRvHa+TUQWq5DXwaj9c9zSfDsFoJ47qEGd+P7kZWufpGJVh76
J79hKEHa8TdKOui9XN80dlD4M2+Hch7EoE/uMWJ98IEtLDnFrkdI1fzQlSmuU8lmevGNPopO8RIW
qLzIN1/QgQPb1Trr77AP2fcjfm8bJ4RjPKJ0jo2tZ/beTsZdR1YKJrZV604E5CHirj5APpG1CHR7
5Iid4XxphIfUxenicOLnL3N72Q7CcC8clCLH1OOi8UDNY/gekfL5I697190URsPumbgZ4ntpjeUX
pB+ew5ZLA7uBKttPS7pb5LZcg/2pnF3WOOQenKujoUqbs89qI9+MaS70w6I2mfknxlk37Xx85NmL
XRYldstaTBH0ImmjaruLSwNZD4htswHRywFoIfubof8JAND8MvhMryUM3UW+VdvIjofWdV+jJu2f
Ha6CGo2d39obC/Qg3ukundo1Jpkg2E2G1Z/HmUP72p9nriHM1oRBZ3Yg7MetcNr4u1ZGgxi6CmZi
/JruWwrpDoCXZNdhnC5IbFwZXcONJ8pwD6usPLug2+IdqSwBLHqcuwATdcMJeC4EoWOJbX7qU1bv
xYhoFnvp590hLUsbNCXMuFtJ6ChqcqNGjU7AXPENunIl9z5ml9fahVS9adsy32W1k4A1FrN8JboU
j63IvAEmHdHMbv2BvQ1TZV7QJHvn207WNlsULdt45Oi9ysbOe4mhf5Op2BvCWxnKbwFyw7LskZ3P
s3Mu8LAinxLduB85CoKP66kmyAfQfnF6Ln2k0RvPzwxnK/rG3FOQVV8XfBlrm5dyWCGyAVrVAibq
txSbOJBXrRPVEAJrbgrYSd2DO8ywFRTnzQZNzjg/z7PRvUeebNDgZKZFbCsN+HLij6xV0rJVJIPX
fxoSbTZMDlO5W0YcZwfKpwjdgq4W4Hp9amgrysOwIxRZJPleNTVQPQ/X/deCYB9WPrq0uIhIG7HW
Xes3JwIuu3E7xXih1xxACxIbuqr7YgyxTi4D7P6WMkjg6z3tzxAZQW3iNWkKsGRoHsdbaTXF/2Hv
TJYjR7or/SqyXgtlcMe8jTmCDM5MDhtYMklinhyTA2+k5+gX6w9RpbaqaumX/Qst2kyL2mTlEIxA
AH7PPec7wVZiVwp4yDf6Ye4SkREaGjLsWINhJPsFc8uP2vukrcU8ugfPGx24P6Sp3ZVjmKK5oR6C
kkBCra53PRRUkpUK2sImcWsCurg75JNRQSXlHsphd9Vqdzm75am6Sopea8L1RvqDI9/EATTmGbpW
ocOXvxk9StsAKRXUq3QClhvWuN6jjNBWvzwwdO0KpRWfauph6N1rntU14ZCc22GlqQHdGlERRJs8
Sk26vvskf28oMg1W7YQVmwKFOX82Gn++hVekv1TRzHzLNYHl01gPwyfXZWRtLaiwyTdosbLZm5yN
jVMoaGUj1DDH7KexmoHZUH1X7unW4cmJ+aXHpuiSSXgvCnsG52zBwt8qs5s/dJNw38E3L+6A6o/V
MTNm9WYBQOPQRGrdVytrhgwdno3Jp5P8ERQJFljM0VO6H2uOJP2NWfuT3GTNLMWmmplUfyEcpMW7
SZmfAEUucHm0UY1MBfqNWf0J1k3T8OAbpWu8EtFL4keWih4tsWE9Z3xPY8fM2weaUChhd1zNwqWB
hlqf/dAdv0edGYDDqDHjPi1DpmUvY15JPJcmG5AWX04zFN8cbvu3eghi+ULJXZ9/kzxLiZV5HKFX
wq2kOE4tQazHGMZ6s5e538VPRH6liQrQpC9d1D2U2eQrhggAc/Bq1BX0fQ67qVEyFjnxJqzJ3vM+
v7eFuKbf+ras7G/m3WwT195nmUv9lgZ+uy38KNi73kjKiiOnUYu9X2hceWKU9q/It6f46l/r/9uR
FSuDLsahTYw7w8X4uXUAlPCQrG00w9RoocpFvsMo4yHB7mU7Orf/6lfY7RTjHwN6SSQ4qlJzYFEE
2SToLfHIZIY3jbodjqfUl7R3dVBpnjFNnz3/Y8X2/1FSPc9nIyJsUwjTcsy/6cJQyByuTCxYkNmx
SSBRrnUdBpvWxJP9j/+pv0vQDIbsXdgh4SWAvrOwq/+sdmN50h1sWEoDjSQ7RzwGN3Y36X9y5c2/
wkoEUNJiZqGu5m/ifes6BAnjlM494vUnhqDyGmOL9V/8KxebxZ+le/6ZIGBA53DOolEuLVh//mHa
qFO27AieBqORh5jQeerQYW+XzdZrs+km6TCEjp7JTJFFjUGUpY6+TeD57n+xrPiPPkBhEiQRy8LT
9v72QgZyd8Iw+AA5KBMQ7xZ4vNmS4WoILl4+wP8OD9b/bwVoDtf9P3BeQa74i+dq+e1/eK5+k3hH
zMDnirNsdsFc1b97rgwhf5NsYtmqO9B5KA5gvfPvsHbnN3wZ+LQY7Ry+dMsC4w/PFXVoYKcWO5Yv
WSz75j9lucI58NdVCU1rvLKAbxx+MAdz0N++D74w0KAymq5bbTqHKk3bcsMxK+lYr/HKYE8bnPUJ
WAUU2iTAeEbqX6OmuQogJgR7x23q4cHStfTORdpRp2NGYTd8x9QZLWfZcNgGRAj7YwvqsT1y67NK
kgBuro+2H5G/ErMZhzsObmX/g/NS26yxPo7i0MyqEhsanOPgtfGSipg3WcpyfPQbygw+/VG7DcAb
7VHaBaGzWHyzWXJbWC1TalzlY/IJcr5L1wpQSXBMJ+INt4RGKJRHr0VFYaPs3SfxrOOVLuc83bRO
LMIn0xsDgv2ceHBzUj85Br+qYDzTRwwvVmV0khjXVMrgTLCMHFslwdjO30PJERLSUdeRM/arwP9h
muq9R8eJjtoOLXMt3SzmQOA920n8YnNUPM1N0JZIiKCjN0Y6+8W+D3sf1aq2BrEtI9LGRgwa7we+
X7jQIdlue5dz3ImuRuIqJw8sffvDNhZAjtviJZ4puhl/zJmagbLyE6jymOnKuqU3O7zmbOW1uypD
/AZwAMaXDo3iyICTt+u4UeKJTUOAyT0e4Cv5feiHx7kygopGeVs8WETLgsXuX/lIr1WsP1irJnj1
gZybez3ZVnTHMZMsTh4F7YdsRXhjhens3Ss662hLixS+6iKb5JvkqPEza311PybMRWken8fQcTeo
AgYua7/BbkxUYy47eZwSYX3lLbSGfRrPI5H9WrvMDqXGqPjL1j29wzZY+XRPflj35zrVwFcMpPzX
xPXh4phTW+yzOFf5e5roZtqHUOe7Tdop6lnBiDchTubUv9UdRGZGIERy7yuB1yu+qNRy9WM2dc14
xMdBnj/XhYlSNtQ5NUxrU2RdASN2XtzqrCnEnFmH1qtSPCyeTDPzWFNoJX+5Xug10dqAvERqve+K
+KXunNl788zJhN9LMrr/ono8RSPwrZiSmkENaDX71qcNCUt0B/iy2sjcis5Yj0NPEYbkS7mdSrnA
+Kq2rT6CEC3+iDjQeI/k0VTybIG7MccVLd7UA+I6qdpx1cmma+9aM0jym84nstwQDzdzcQiF8sUW
gjtZa4dgf8A5z/JSBMn1EFuFJ49uNVZXrCj8feYMai/HtrzxG07kTWudWXpwsM2YHB9Zj3jvyOjR
VZgKuYtYk77D3G9BkHvZRzEiiydNBretM3vibPM8rnllwW5m7XowMnIkaRCiAOJaAykwYXMuOSRB
eQ5HPV9haUAXZmrOnvAisNMjTs/lm/U9yc2eA51ppweqjdxTmdIHHQbjd8rC7IYjy1OuhP9QLTEx
M2ffVFQRoTCoTC6f6Mj3QWHhuS1qbT3RjMd6KSmVvTe5E55G36HTpg/TkYl4mHaR0O6z6aj5Pqin
9pRTq3OtJjWsp1a5dIP5xr5jDtVr8mrDi13Y9bDFM4/5Jwm4me7GWZn7RjIFIpv5V6bfA9CBNFzu
08wfDnM9VW+SYyeSR2JvgffB8KUTnaVdIg0E0dDfiG7CGY4nfWXK1jjKPDHO/dDeCahl5CNacxeV
Iyy4ZmajG2ZMUVq5/lpKWz8hCfZsXLr+Sisd0FWD43Zm9FlTenieCIh9OIMxHhwMAQ9dq5ODYSZw
C21hro1B6h2ptnBt2Ia4At7RnVhMUNaFiLM2KtaBoemqHYu7EEG6ecw8SFouiI3VSInffnaQiqKc
itqkcKrr1FDqIQFicRxg/L8VCoEPIqdhPDVx/SGdQO0SPfavke/1902n6JBi97MS5CR5R8a9BG5/
ZZap3LI9DNahUQxHxO2f0TywPhb85uWSF2dIs/wWX2LDgje+0bqXuwUhhhoK29wIrOAQS5fYuPbk
WceG/SpT6V7Z/lCz9k3qUxfmV4MkWzm7pO94ZDlEjPvyYLdBS1iTYEjvRtZJc9o6R1Uc7i2DUULX
lfo5hYPaihYculunCPYSuRbO24fHR7h1EikfmpEsQJHH11mUlgfhTtaVPYf+W266NS1AS6TEzgyi
mbAhqnWASndHZDd9Gl1pv8kkIdydA0jed4lTHiuUnDsRTxUVQSFZej+yerEiKFn+sHPnHjoNT0TD
lA+G7Vsbo42bHXm9aUMvV34/eObjoCjitorUfVeMBOuClvVdYragRzLLP412ab0Ek+dsoB9Ay3L0
LwOUCvcZhCj+vi5MQ/gkRLIXzBtLpzC1Hs0MKVP6GqAyp6H+gcoDbxuPijBfWy0bWdFvG+D1XEC1
cUaTZy5nWQsBSlXdTSyWp7hN62O8NlLaT3fsFbx75N7mWmY6/cZ0ZrXXvRmniG5cBHBaBD4IgoN8
H3fTWIu46/fIMqzt7RWUisSllcFnjo3uEjX2SLtN24auAVuQlHCOwuwkGSE6ShQVjsEIUrPnhT3W
RD+NrSWdC9vdfASUKltTH8d+QS9B44/7G9812uLLZiwIf0q084wtHlLfe9eKCoZUA7+4KYOdzklQ
ZkUHRalgf0Ic+pC2DktwNrksZeL8KVvqE/dGwlp/ZyKOgOCnvWJX4rMoFhGmeujItGzKLBTnNEDf
U+ztKYMqIK87XTsfsrnPN6NFkdUInIF1Ix0PNqF/aC6+pY4i6YejYUzJ9RyTqCWbwToHG3f1a8SS
EcEliZn0EjZvYVl6O9wqz5D9IOTbhndakOFrxSLoTDlo+rMGB/pMdpN4HOmTnmFn7E45uFuQajUc
hNEPppe2DapDUWXFTo+z8wVhhNyeTIx9NHs/6YnlFBd54t4f8uDkF2734PUVtw3+Qi4bBOv+GKQJ
YXQKhkuOZ4Te28x9rFvf37BOHSCpkE7+JTWh9aAbvefGKV5DeIaPoOLwaiChe/etHKxds9y0TEOy
Paz7kJB2NzrdFbQIEIA6UvJxtMOi4aGTU2rGBss6980cv2sdPAoo2Xc1p9+dG/fE/qY4vcPDh8eY
PSJk64LAFcGfsk+pZHCLdz3YxRkZXR7myqnPFluXtedA2ctjLz9U8SDlCiW9f/JJ7FwnkdetY2oE
HCZgZzj6aV9tFtonD4z5g7ZBCnIHgUWGaoLXzpvYUoVDAIITb7rDHh4S16pMhDMdujbxAczkgXXv
zr752lsNK5lW1PiD+oiN4eg39i+IZu0zT8ahXHcQ2nkD++wmLsFwgnUTqNupeIonX54d6DA/imrJ
E6oJ70LUV/p5kGZz8HCO8CgvsHCVkyHPU5S359jVJvbnIjxl/BXBGsCheU1HivtUCmo98YMA0Qvo
xrXR+jjH1M4UP3s0H5ztNtEQBADXPg6IKfvOUajj2ay1TyAR9D3q50BBA/qdPX7povQfeKVw/kJy
21U4IiApSIryw28aYlCqAWXK7h6D4gtNMkLepr3AFMmC259Z1ZrW2D8JyijqMxavUOKAwsS6oa6v
hcifMMHYAWubLB1OQdHwPO+VNpyzGMy5JWFKNhWFsdbiZEeUH+y8IchYgYC3jw7sadiPhRiNDZHD
yGiT8KBEcfSthgcyc8E6bYnKacBf0TjA8q35RsUGD8AV57X6WFhjA/rMmK7G3vnIwkyfp9kJ7tvG
Tq+KDHxQUYCB6MYRj3mPd6xYvJ25IGLWCSPaODW1g0sKhEY4MqdxUhxdL3KPjlO8DVl+37NO3uRg
U9feNLyFkhN6zbd6o7Pc2NtOFBzdXsaffEGtx4hb99ruRvnWUXH4LOhdPUFdCfd4pl2yZhHNiIYD
s8uwzORn6zb5lQ4H66dZ2153M5qV/qVbwqkHWxlTzKikR3EkgJmRDcxdld5winffCc6YZOoHQVrc
Xgixt6Lr0/ylAA73FQlEm3WiTT8/FMIdmiNxal5ZyVLr0Ayj995H7L+39FIG4c4uCFkfTZr4Yrby
tnMkKcj7YSQYuWAri1rhBZwgHedZCm+FNquqOZgWbMitz868Z/aKuYQ9Cp77Y0/tnX2S2hnb28mf
Gv3Tjii1IP/dh78SV1mwAwGEkji3lsIWv/YK/7ovoRn+JJtqG2fITV5xb3gDb50fgdkJsp5dBpVs
sT7NQQBtDrMpPIAKZ4S3gZlhNWws+8i7z8MQ4kg64pu6Fw6VOuRPVe2QlKXVk3hzMjpbgx/qa3Bp
nb3xGf3ctY/ii2tumBcIbJr79mYm+t5sDKpPr+OKt28lpOsxrLayUYdGsEhdFf3UH4y0/+EkbX4K
bZxI1gTnEC3bvK3jKtk12BYPMkzVL3Pu4vd+YLPjsaB4Mbp03tazgEFrhNB2S0jOHM4JaDbSg+UZ
F0CYJ2CqKTq1lR9sXA1Xvi7xOpnua66cgSsfJt8pVq1xYoWqt8TJ8QAa7AXTkj8WlU31wbK1oIKK
Y8GvgvqaZiVlHmwLktQVzT25OhiO6j6nfK5O5uiEHzUKCvdAzGyUI5oARiZR01KCsgIjrERan7eR
zRCYmla9N8x5ouK7zyD/RUBJKYnq7otQhFdkLLFZGSRVJ7Oct2M1i50XdT88Mrw7j1qTrQlO9mqo
2LCDBJbX/pTJc5SlXsoiRPmvQYL1dJYmzcmV0V/lpop3WnrcOjJffhp1p0D4uCa8Qinsldn4lO9M
HjUQgqcN9oWe+iodl7QS2xbzO1/4HcY23hTsErzD4b01gREotBVejfZkbxivs6MXW223DXGTXncY
WmhzC53HaoqyZ4gn2bFseUPITof90QmbiWLJRT0nJr7Jex1exaS6od6AnO0E5U9O1NXbeki6s5n7
BF3CsKnfUhynWcpAUPbBLXnpsjt1hsH605BOpE/4D2vvlmL1wNlnQtkBM3EOy+13JP3/KI7/a/G2
/+eC48P//re6/8iXrOe/fPb/sq5YTP9ZgFz+9O/6o/DpXYD9fZETFwWfxMvv+qMQi5CIvZyHGgEB
b1H+/pAfLWokuebQr1m7S2RypPo/5EcDZRLRUrAnJPRHJi74ZxKfbA7/Lj/i5De5G3A5YXNn9/pX
nVwarnBxizIj0qdoRVyjZyLJlnWtOS2XlCgZJqvLuQXiSeKaO6aWWr3GNgvcNYmzqlnTEIupeJ5G
rvMx7Dl7RTRlIXAPlVvhdZgmivyCqljI6U6w0lPaVNusnZIfMu/HAMGKM/O2kiMoLiuLw+/SAXrF
7aK3n1qPQPmqj73+3Flgmtazac3WofcDx9p7NE0PW1t3i7HCmyEWsRHUP4gTBcWRYVxMLyxFm+kk
JhyAm8GogIkBzuM2Csgexq2jF/xGaohsJWcVvtsdFugNQTXku7RmRUtpsVqQ9wkQuJV2gGGt4tJJ
zoExOeWK5XNNAxoYVRBNvYG6Quzk3XQ5maGhOlT7psoPfsxIQK8N0yrCBXV2N5mPcYTYay6+q46W
JRZPqgI0Z1fucdQjfX1VUuV3cSXA/hE0YEKz6kiim9pGBTp8FJ1J8Recm7Uz+/VTkmql+JESbj6u
1aDh2V02P45J4prYiJ1wN7Mjrraj4ofZwOozgMXopPdhcPdqn5RW946/BmRZ4JYYX0JX3ZQ9J49N
086E3nUPXnyVYy+DqMuZglWUm6c0AaMdVC7Rk1ULMpKFbo4Tmz2vB2HHgi+7N+chovFeJKWE9+qT
PicsqjA8ml5T7CWYUQhQvku7tFZD5z7MBbtb6MLm0FJdRuXWse1TOgwKG/jcNgpEP2+mMsfrWwQq
pNawBvC2bus2U2vwxo5iXy11jSSe2Iz2UTcbe8NJsEVT/dV314mLP2cXu26tN8JV9KkREqaQvsU+
+MrYaaQf/pRK0DK8jmbTGwH8SdLajdg2gvKkQ5Ra3KILbWNjLhtrrrYckwRrbguj7/WUAm9ct4nV
gFDV+VRvm1ppnou04/GoGtJMIF0OlFVgxm0i4wkaBFDESNQZpJPJaFNSQqPxgmzT6V2ceA6BHpeg
y3VSW8J7SHrsHc8OdCk8oDX609vSGldjYh+65Ck34jE9Z2XYnqhsGoqrJOnkcBNpPOK3qmMkOzb4
1f1dPZeL2tVnVvjaySCzv3ndRrUPpsQXG3QSw9m1GDKSjVfJqr53RuoAcDuCKN3FMAGTrZ5Gp9/U
cdQlR5H6GI5URbhzU8DWym8cVXj+LZheKjV4bBrWyZojYDjAfkyxj4OJfjoHBNPGpuGRzhSnMFEb
IRZYW5BGebVrBhf6auaMRXzQVmeme0ieFFZCydLqHIWDiaE/7OviRjIuAkeMRCc/q7TUWMTAPnd3
1H445hrXQRnvHJJri01twm/WmDlqZtzm0MwqvMTEFsrl/0qryhIw4nZTnGWOyn0YTdVWN1Jw5zlo
bhYxOYCRg3xOhYGzllxHITjxYfDhM9XYNBAPGnvt9UKFmyzhCL1xSEKwvW9tBDdyw4n9aIN2Yp+c
2JoDJKjAH3aQ8XL49PlDpddSlKpLzokx1YFv4FrUd0OZ1/eUaVHjrZ5oAQUk5qzxwvMLRjyg/2gz
xFzVYznFHW+Hdcj9zeT/Di6uU66hLuOTsBuOeqGf5zC5dHcrnQ55JsCtexMPs/lZ24DnDwXwLcX9
O41xr45e8iXwQOLY5n1d5bKvXmK3Ut/QSszw0Nq2+kaodL5TKcpglTUV9n5sJjZf1jivXnw8tHLt
VG31SZ8pl09OHYtaMg265bhfK2xAM92Iq3qe3oLRpMUT9og5Ibhq1uipxrC2SRyE2JVp9b5/lL05
2itqXFVyVDjC+90M+OXHaNpxc017Is5xlsrZfnTUaCySoa5w31dGvaH/z3p1TIflxiGSFSmvlUpw
r64BFlbXi0BE2LXUPS6zlIuNk3AxPBfUcn4lo52ZGzfop4fBaxsWQBRmjiB5evMpjh3n6IbSaSif
BGx4sEUbngeOiJ+qpxqCRJGLCVSJri1XaHJ62oQ2NupVZeXdtawYFyDPTAWhstavbvqRA+DKcSbr
CeyRSoAfAiSi3Ic2pTXeGHVd1EvLIG7I6R5CsW0jNgYoIB59mtyLYBV6rOosq7xqwqW1jQWifGKp
RCoJT44T7+Z+kldhxH6K/Altt+s+yphVTaOYn2pacu7R9d2X1EjIJFgY+05RmEBlD60hfs3AaHIz
o1H1Hcs8LY2ZVvgm67HB4g3EHA6La3X502zCenI5Qac7Q6XqrbP86DwyqZY7Kw+zm2ZqSlYvxfhS
5oZ8NUzNdAJqsbjr3aYFqwxYkcdN04felnFlaLZYLotnNAtKSiyRWTxj/MJrN9S3x0eV0u3GrDwZ
pmGv7SHFXy0ZiLm3Ld48JqLCERsUEPoPGwAKnzIsKxPxyx3QWalKrC+tiRyAKMsDCMPeKvUpVuQQ
AP3cJMuAx7tseLzVzHUxkw9EmjWVVd5NrykN5sifoM8vLY5ZvxQ6Irv4PJgtq4HweCl+JNwRopym
nqYQUiTixR5L9QtkER+lrezkzrWXGsmoq9piPSztkp5lmx8ympLnPAkonyz9hCLKWidsMHwMBNae
kHN1Uy27qLFtYoB2kiqZVdjQa+knZvAxL12XMqqcKxFr3HxBDlDORu/8dLylKpMuZIBZdaUZciV/
MVJasADXmQPtl4b78NJcES0fsivEocLtDbHHl22xkcuDY50KYkNkL9t4LfVS7WmWdaBX+aXy077U
f3aXKlDP7PSjkSwFofgFKQuljWu4a+Rg20Rw6ujLcYjZnfJpiN/KaMSRY3imRLHmJMVBcJr8ZOOQ
90hWvelDBRmW0lK8PPYdKggQclIoiESB0WQZipWmEUYMNhhGEwks3Wrytvi/eBid0LQxGOkRJXQj
li5V0dSM0tTppXc0PFG2mjd8ZdfmpYTVvBSyzi55nMTJXcJ7En+TWrIFmOem1N+rsaEm2mDRqKEW
D9AJrUvxq4MVOAMFWednI1r6YQVYjAd7KbXeTlkW3hWXLtmgnOmf9C8ds4KTChzipXrWwIn2rS59
tOalm1ayKeDbsFTWcvAbbwl9dfjqsm46s/VS9qpDxytWEpYPWPS4sVgFsgXMd+0S8GDqn+jIrNVI
YW7eN8XRvvToUrnkQ0YGffFeL0W76aVzF+keA2V66eLVvgVk4NLQW0Q5bb1t1wY+tzJKfNlZjTe0
X/fgRdxkeqicvP1l5YSPVtNSBOxVZGVW9qUfeAoSbI0cmjmnEnLTzUpf+oS9pVoYpYGSYZu6YeED
p12Rf0QnyS6NxDoyU+rqL03FXP62vKo4a95HBSAp6HENHtKeljSbDFHj3kdL8bGcBgRo5Iz404yx
4GyoXJ2fBT7y57mNaE4OAX/HKzNeGpXNpVw5Szx6ljlE8RCiwRNtXucRXczsMzHyJj4VzWnh5agn
fklzcykSXLKOUxYPiK80yEWmOaCAe2Z2AyUBOQBIG2tedamG9ie4F1DJIvtXrR3qQSOnGl47NrVE
TVPapcdL0fR4KZ1WlwJqxQOO/qhLMXXbXEqqNdYzuDgTdzTfMY2XyoYM/dDS2/GhgH++TzON1wAG
svmerVpBwdM8ju4qDitalOH09RzXna68ny4V2nmy1GnHpoLfB8AjvFaXwm3Zu+apdX6v4dYKV5Y1
KwqZHRndW4TbSSZcCrzFSJd3UtPqHcsJXC3VvpR9s5vR153Rc19ps5F6Burmx3PnLyXhWKnax9Sl
OTwpsaGupqVP3K1V/6JF2nzIS914ytP5R9XDgsDTTB95C/xqXgcljwoCBUP2kmJDiOB7cOmsew6q
93YZyJuJTflbkbn4uYnhC2cvO3948y7F6IS+8gjJbSlMByhfvTTNDLjfq634I6iYGegg6h3InBP8
49WAe+RnsTSxgwBPP1iSdK8UZVBxkxtLaXtP68K1uFS588vlQ7H0uzPe5EvVO1gyR9nta/B7F3x5
KYbvhyTqeAwwvq1Cp2DJRnY0e8400FNCLcaHGRBcXvtL4zxdphE0tUsR/XQppY+g5T+wFGU3XS6t
9dNIf/08ag3ePpo/PE093ZaJnpBn7FCBwoVVnLyS7BjrhoGCHD8NFUUj5FxSClTM4TVvguqd9kKa
fj1OfgBSRdz7O1/gpV4pKq05NWset1siP+5zJy013gSp56KQ13ngn/qiS9rNhEXke4SaGm3NxBCf
VEFTtjRbEcy3eE4Mbw3vz1luYMWwg+zIebBIXH6hJO7L6ClzcYOKNlGdTKHAi+30nNZrEQZkPkwr
+tVmg1B7u42zWw7FNKT0rHzxO/aJaaGjddX8aI9MU6sg6pqcu08HSNSSUys3kimIZnc2dZwiXYBr
PN080V/xUHW3YTOziUn6CmOz33BQ3FJRVYXnYKbRatVkuAAfqFtsl9+kY/NNs+vkLEV6Eev9OqJl
e6bUBaPz1prnSL4kjk7uosWfS57VwYBy/T8Wvm5aqk0XttF/Lqjt45/lzz8raMtv/0NB+20hMFwK
NhewEISEf1fQDIu6Ux+RzAfsEuDys7Hp/SGhLeqaR7Djz7rbHxKa/dtCCyKWIzz+NlL1/5SDj1Tr
XyQ0x3MBlvCf8EyHVwo8/q8SGskVuj2CnzEZDCI/tWkDGKxcyVHJSoxn1UjjumghagHyY9u3Rvxl
GUhWk9XaNFXsmmKL5DJcUtpKVG1abzLj2X9QcWE3JzGrlBrE2C3J409csJuO46N1x4rUGU6tMQfg
SnkkLympLknLqzalp+R6iqaGWwiHo4HWFewpm9qlSC6JK2xkrL/426wyTc0jdv5gOFmRQ28Rv9I9
kT4Q9zG+t27TduaXdOs6uobl3AucaKQz9gH0/ZcstXp61wPhdVcyrursMKd16/zMp5kiI2wvsga3
MxhLX11d1BstLKLQjIvDt7/oP1uWyYN5pA6nRc4LeWOQGyxqcsjlu9mRRH28rwKkjY1H2nRfe8PQ
b30KFSruc6VqWdfHECyW25fkPkJwjtaZAQAzdokWJnvofJWiNK54ZOMvIp0zuTwqUnbOnjk7z36L
qLSa2cieKrchL+DjbK8OTtZoc0sAqXmf3YRuzFQOOYUUjbuPQiPokeKn4iGYMRCxJgzYhk+xnT1b
qUi/7KiIqg0OiuRcm34BE6Lu8b8RT8xX9FXG6pogj8G8SH/dV9+EJC7z1jWejbCLWY+DyMCjhe7A
dSNzz9nHlAw4azMI1R6NNhNUbQRhs3U7u/sg/8gsUlep92gKpmUUShkaG+a70qWxQg7FdvZYL0CC
DRBHLfACG8duIcSwO1MfXcF4SVy3qLu1DIzsbZqr4r320BRWDUOwsWLsgcAPZIJx0YxJKcJBAVdQ
YkffUc4yHmmZGaeNVZLh2NDLaqAqqNnAsJDEWCy4sq7GLEok2mmcxMdLFmjlDj0vFcc9756IDUOu
eDwP+crtqF2gua2kDRzvSXw3z0H6QcVf0h4jrBxfpE/teT05svtwQXq8Ksvt2y3wARTjEfdqttVI
dqTl5woNtkopM6eV/h7XVIopanKSr96t3RvL5zm+zUSh67UsbAjO0+CrYQMcvvgkLRejP5AKb/kw
Ck4MloWLwQvtjOkmH5h3GLW76sqpOvGSO15+U9lIgAx2tubxE5U9kZSwzx5r1TocIdFL6r3Vh1fu
4LQf1lhltIlndviK4jS6G79zJ5LbxNcxiHTK+jZpfSGxZaJ1s3GneHelA5IKzGEpIOyRxPlnEgxE
uJJAUcDeTnmI4Jl1HWGZkDQIGYw+4gGcGTllQ5KjQD8vtUZ4h5rrMHRm6tMsFPzjmLDOXrdNFVp8
OQM02yBjz7Cv1KAeZzADSzN6K30gvSRJYPS7VHjY2UwELwuSzzwFYLFSdjZWO9XVPm24yh63qqFZ
mTRRaJwEY+43NR5gHY2slJ+hRzzmMYm98duDFIw12Wy9VZxhV6Ocknjuui990lSZ7b1CQhgY8zPh
/1CJGpztaHr5O5lfmhQqhVUYa3L6jZkENTKcZfBzcglfrzwq6EHie3ZwdgGVfFmtXeuHsJa8Ly6X
JLF0yylORWPO87anfG8VGnwsR5mxrFMo/axgRycw3mfDMe6JMAbTj6iw/Vc15QQ/ZpAZCEZ2TAPX
vAS7Iy8arXUHshsvSaB1cSiL2kUOsCQ+uhzHX3PyLdM7ctegNAQOy+Cih1VUSlRz5b14IfvZG8vr
TW9HPMH/ztqOH67scdus6m62ziJLjGHvQ4D5EHL08WwT+aNiV43qVtRBlDCTpuUuhGRbrHh9OGBt
K+aeVvKPrZJ5USgQlbs7fw4ji6MfKxzmkI5sYdaDBNwgifmaXouhHpEjPffJIfNSrQek6dtkCEe2
DmRgHkg2TlCPVEPuPyWyUKzJ1dr3NXJrsBoSR8p13M0EOFOnhaFFRJKQWk5Wh+/LyMp4nZaqe0p9
DzOS72I6WU2toETOCcfL544G53IW5lIqmk8eBl65wUKDHYKq4Gzihquydo1M78w7R9hTv61xSQb0
t7EEXlUTYdUN6nXIN9qiWGqVizb1XqVvNNwlPdvozlNBldwx4vocj21dwa0ZqyK16HD23HzTlo39
owkpqvw/7J1ZcuNItqa3UlbvSAPgGM369gMJUqRCCkkxR7zAFBPmecYO7lJ6HbWx/lxR3VeEeAlT
Pt+qtLKsKot0usP9+PFz/mHXxYOeyB5u/9nWR9Ftw55+K14GWgjAD2eyH9YQ0ZzG95HjdtP7Y6N9
GhOURbYjtQnAQSnqWw9l7eNkRvJpAPCI+vbzHCOScJW5Be+1jeWaOITZCoCrjVCxFgqSirAsRBDy
4AyhBqZaqT8E7TD9Hp0kq4FXZ5Xlb/q5yr5RFtUPmlZHHaQ+2lZfRn6W+JBqypywK1RTeDlkS7pp
vGV/VTw+N/ZgWlegm2KQSPZM4YHaPRZNiXGTfc5bKO14GWgdjTYsk0AyASq/qYm5pecCW6Y81zqQ
+AttHn/7KQD4jRGDJ2exfVCPHWmWe3QaQIHYsvrh54Liy/cmjDdqGirfbGfK7+u2tstDhd/yez+s
SgXLNModWKw4+RcMmiD0ofIewKvzNL/pgAvrsiQMSudnhghMfkWxxbrBYE1QusrdCBiwUfvaH+bT
/7Sx/2mTEf/3Wfe//rOe2rD+1//59Tz1ln/m3+QZ8RdQFBOtPAfePiqsJOX/Fiy2/jKEEBBkpAqm
JqTE4f/LvJ2/kCO2EDalce0igsgf+nfmDeNGWAbCY6ZjqIZJuv6//9eJM3yz+O//yLvsvojytvmP
f57S1WyG1Mi5oW7rUpdQ6AtmXGRi4xPSet60jqLvcehF9mRU2qtnC3L/hzH2fBRJv/kvHhn/WPDn
/MU4ZJ803pfSuk1S6AAUOThJWn1pXbz7bAwsrsOs43K12yHzLg94+pp4GhB9RZPg5EjVyhdqnzPN
UXtOgDRCDMZ4gzZoG4Hn5HUerwz1YgWlJqYtpwfDVTgvxDGnNk5zVJ43Hazwb00+lagLlOGHyxPS
eJ8tl9BAmhrvSZZQF5KB9ZyKRyckCOERmYQXt7zPbZ9Crj4o9XtdwUiKflHxy2+zPtwYndTC0uxu
TxjPvzTCAnmN4em3yz/ozAqzd1X+zQKjmLzYOI2Alkt1DPEiw9R7mgYo2hdUOR+DTo9XOJVnxzIR
00aek71kLsbCKx2n+BiAamO5Eo8D4BG2t+lFNvWlFV1L7cxeNXgqA6SHwenwMD1daIjnvCcHUMhh
E4trrXb9D5YZOLu6UIpbs8fBPZnN6jqkMk9RQ4PRVam0r+npUCpTYlIc7J2QeYFp+iZu02lvlH77
5vLin9lzloZsNK31J5HsxWN54kPPWoIyWJUp+c4XQYWUQtG9fmej2ehQCDMAoeBJeroSah51MDYS
7AwqizcHF9+HxIaZsLLi8scuggM7iGhGecKiFLEIDhDi6yFLAgsoyNzuLQjZxxgB7R8FNgQ4+QKI
3oQaUD4Sef395XU8d6oocqN9bBOgHdilp1PUjXKI2yAEssbLDKhJa9kHN1Azew9VTrsz40BDEAU7
d/wvnRCqgMurOYcGSQfWGopfpL/F61edXWej/cja06wBBPX8oAdOXqG3R4rnZKb/kJQJIrGNk63E
kzO73DEdmLSmSS2IwHI6CnXaITfcmLivKdlhyGYg2byODDC4FlmiwXn+cXmt5T9x8ZnZrxrcUSZH
0Wgxol+lalVEATJfNRIwrCPYIWij3utHccmY4ETrqAcv6dcD7naAmFzMlqBr0L5Ma5oqGH79jVFc
BuBkEPmXiuOIKOnaSO1oEzVlfw+0Ido5IL3+4AJP7urnt+aZsId8L2gyiX2zHXtxyhV91lK6nyZ8
E3rVWojhmT8pGKAriv36CbkcAogrVPRQbV8EPbLX0lLajHqzPfl4jyaAKXze5ZeXTQaMxRZwVUHq
woZDaX/pHaCOdYbNassoDcbmmYqMGBoaO+FbXgFlIZwi7OeEc9+H7krAPLOUrgZIjzuE7q++DGUO
bcVK2gxvjIEWVmk2GRbuvCb1OldWLit5GS0niWixpdFPUrERWHw1O0vsduQq3/RxsU87q/dcvIFD
NUDKL9evgR9NK8t65mQBf4RDbZPxcCssAqjpFk7bpghLiklghNRkuHhTTVuZ17klpGwLeVIjXKvL
PEe30P3QBxvT27wXh8I3wj000Prt0HVi5RCf2yfgmAxk2rmCEW44DU4BMqE9jt4Ub1QrOLqBox8z
tRuuJDH9JhZg63UlST/Uc9DvwdKpK8Ofmyk68S6AUkQTcBM5Hb5Awya3Wrg5Lg7OPDON9NZy6/Y2
xShzZVHPbRbwmnjMaIaksC/OXT6oM6IdNEFpGN2Nfv5uinzkoer5t+XHNw5Y7pUBX+4VG1kKbhec
Tijry1r/89uly4mQTo+r3+BnYh8nPl5uERo7lw/6uVEck3cF+YnDm0ecjoJgYNP5Pk/yCHq2h5+O
jnGvb/9p87wiPkqAr2nqFnFYVZ3FKPRwQQEEsOHqorLex2ro/uiKof1J93O+ujwhU/6zTk818geq
IO92NdTB7cWeADtZM1VeMOSGtoq/twP9FAL9LKi09OadO1CX3YYOhTeq770USOFvUw95R7UFtdFH
32affwq1iwIA24BNmLI16QL8jtQ+nUHUVHZDs6PLqDSLLPtKvYXylIr1b78v3Dq6nXjeJ57e9oOA
D61UP4EXIOVFXQ7qn1TXAx5T6OYH2GLo+iRUUik1IyueYscXmd99S2t/I8yh3lHNjz8XCHQieFXy
q/m90EbfmBqGygBzSelbwAj4TvGDv8LkQtVRBzJ342KjxBQRLLj2pU6Vx7a2MbBy6Z9skgC+DdAq
OnuemlL0WzEDOLOjNIDe5GkqiSL+cKc7Kh1jOwoDVWz6xtRvs6785qBAdlz5yi8/sqYh38KJ5K2K
8PzpIAkUkQb9GgAMfTK9iYWeH5wSN+kqS5u1DXVmKMHTyVWpukjptNOhQOSqdWFSn57HLL1KEIur
6PubgZf1U7rmfXEmzbVRfzFJ5SUgnkN5OposJGI/xwMqt0v7x4DTWITbVene12M5ZACfKM3TU8bw
RqvprIPh0qefImwi9GMTrIvwjlxZ6qfMenGgWEmcfZDwdwD0y8j4zHKhKwVkKFJcCrV6et2WVoPD
oohM+DuAfTYqxNHbymS3bfCFtXHjbYLxbdPjKbIpyrnV0aQ0bdRpRc47LLVD/6ECOTathMuX8Znv
bcjKjexJUqo5/ZUYqKPcPJKx+FWmf28qbfSSEsgmj3791wA+8W0QxtLK6v+Xj+7/LMLlvA9/CBSr
WR/gybq7+FqQ3SJANxNLA9LyhrYkLBc10g5zmyhvLw91bn5QIBBOsf9IsZzOL9HimPdVbuJgy0NW
dWaL+v/4AKzl14REqA1TaGVFX16uaMTAg8TziAcIwlanIwo/MzMwUpRLOuyOGsSqPqX8j9sZpHG0
khidG4tyk8um5x43n+SNnu0xVOULkjCUhbmGuqM2KLQPBlHiyj53f2cotjIse4pznLXTaTncdnNf
kLLMrTYcIN2xO1Jp70Ef+/InOzsp9iI6N5wf7AFOR8IkfYop9pLKTqrYF9yrcPkBgO0LHqfJymDn
wi4uvVIz31ZlaDwdLLTp++c+AQn6dYKsgjHveTBb3y9P6cwokjkjhYAo7sDIOR1FCzKt15AMQ5FV
y+6SOikOs9pA5f4bwzAPSIkqoAV3EXJcpEsaZWA7ILfjHBGrFDcWbMzD60chKyEpcXnoqtpiMgQy
KmCq4Ei1Tf8wwgPyggq41eVRZOBZhE+d5zTQZYrK1G4XczEhpJptqpiI6wguRSP77WvdvRbZN8ji
WCsLd2bLEYWEvHnxpBJP9Kdn5ygG9wyZmsG4YMQXrbCdvauiXFGH+usrW5RSebwDpUKEGFTK6VYY
DUxgYxgdIAwC56aZR0BWYdPvX716kD3wCaHghMbOsqBo0jwrkPWhxpKq9sFR6u44wkh5X7UOIj9i
0FeKpU+RZvG5qKChosbOY35LH5vRpTXEalFnKgEuowib6J/pxLXXCgXph7nU5p/4pGrvtSlBK6cP
uv4w8PuuXj9tLBMpJWgUvXjtny7uLKzR90nxQCaUM+0k+nV2rOif2pae7OS3w8pROLNJZeRQHZ3j
ILRl2pFxRlCeYNZBreZQDnQka4cw/IhhMUYdNPEeLs/vzD6lI6IKy1KpzWjWIgjT0acY/lQnBnq2
d5CA9tBCsnBAt778jZGongH4s8AqCf10JZHfR5g2pTPYqiGWsLj9bN24z9+kHRLcrx9Kt5/AVpLg
uNyr2JQrWmBwpivVuG9Ebn9Sgmq+tZxxrUsjP/9ik3Jxua4mTW1UcxnszRAlJt1npFrvk3tuhfeO
rUwQ7CHpbELbyrxera0DVCZ7JcCcuQAocVHjwuyLDbpMvOsWAXyaK+amD0fnI2vgIzcdzivb48x2
RPuAK4tqCW9SZxEzKWkgaiSILY5N39VR5i92RfYbaOGvxh9eH6CpXxAsKSA4mljWMCC28TDTiZlW
EGNbi0P61gxRaZ1iddiVVFNWtsm5JaTTIjuJtLxo553uyBRZXfmkMzfo8I/v0sBOr4YuXDvR50ax
ubxUIj3VtOXlRrIFVCxn36dz+DFBV303xKtvg7ODoGjq0ExDQHPpGpn5yKdXPu9QKGPTrVV25lup
4rN7/bmi6k91ldmgTbi4afJCYMdSOSaYatu5MlBxux7RpfAKDVnNy0OdnRBBEFVmmPncOaffJsQT
ntyMhH5GSYin8ujexJ1irpSL5Q9eHl+yeGo7dOOosS6eDXXtIHbbsQMQvIkOWG4FOwclt30P6PY4
VIXp2Up5U6sYSk2FtVohOTM62RvpAfcW8WMxxwAsc9AhBLrpMZf6lJZN8IgGv36Xr9sfvgzzDmkP
WFYZ6m30I0+XU42RyZgak3SxR2gQEkT/Piw6dI3RCVq5MV+GRIai/Y7frQm7e5nWD5UOLtucqVgj
PhFuBwHlrKsq8zFSRrvFcoNiOa6+smW4kqKcGZl3CwkxAYRNurSjq6t5thSnkTL5pn+F8Gr8PilM
5yNvUGDWYSGiHdle5M2TThfn8n59ucA8CEnAaNPQRadHdLrALrpcU8brYtNGOvgiHmaHNomD41Rg
sHV5qJdHA8wuyQiMK2Fb/MfpUL7v1CYyOIIya2ffJ/nQHhHefP39wuOClpNJQZczvwxbFFnRVEyZ
kDEFaDdPpoK8l7YGOjgzF51vJmRSwFl/qsI8S5OdAvsMbgTB3aW0B6tC/kO0mfrquAVMh38h5Gfx
bF82UXAmyaCuwrLxs1ndiRbODm5BwRbly/l4+ePIC/E0ojCUjniClFigILGIKPjJDBmyV0wIcseH
oOucdxMqZI8IiqsPxGic10Nde/VFxqA0JbnMaNQQnBc7AhhTGtQjRU4wiN/GCRZJ3ivB98tTO/Ot
SDOApFgUdzSS8tNRtEkxIltHnc3gGb1vZmj/NIUm7++MQkjm+cSbbzlKWViA0AEibuo8hvyglUAY
snReGeXMcSVAyaeZ7KzSmzmdS8PyhEmriw1tE/CFQp9BaTvzFv7tsFK9OVO2IxryELRJaciw3UXs
HeiaTROFsk1lF4ilR4Wa7xQ76SSZydWOIzfAVzi/FiYkqEUMgBd/8lTFzboajfoKfj2CUrU5vIsb
9AwGczJeXSeW0dq1uP8o0sNpOF2L2iomYyRf3qCKlR2Mwlb5JfgSXP6uLzNJRuE8UPChXcpino4S
1L4fIZOFth9yVJ+FbefXCYDsYptC3dlyQUYrn/jMdkWtiEqpHJRrYfGJJ6d1gxIC7qbEUOV2SMW8
D814WmmonBuFZEgWFHi1oahyOi0dCdBujnCVSmy08PgZX9DyXTt5Z4rRMhCDSaa3TQ1raVo/smUm
s5VdjKI0kFt2rKM15+X7pm5z3CyjIP+cJQkmElle3CaAIX/CHIZ/O/Rxc2vaYbYS5c4cHyoNEilG
7YkS72LLTDXCqIA1+Zg8Lt8ZmR1dQWdo3xvtrK9c6meG4vKhdifDAe7Xi89oYLcFNwFsR5y14V0W
N+mNBREQaTy/XjkI54aiDCUVuXEH4sY4/ZaisPM/LbiqcKrvjpU3V1PsV17fp9GasfGZ42DKPJ1i
IEkZZY7TsToU3nCZo6kIu7tG83qM34YKBFIUrhRkMKK1Bu2ZfUrPlEIrMU8+CxdfzDV4gThaZlCV
980d5g3RAd2DeiXWLVeQNTN5cMNKonhBnXUxq6E1q9auGWXqaARVrZToxkPqQ5wqr8UQChVpIzI9
yv18KpxSThfQmmj7IQ5Ew5uuHXh/Fe5105YrUUsKHp3c53IYSsEqaZZGx3mpog9AdO6TnmEQ99uY
GaJWHRoSUerNI/oXtb2b0V4ZEwRbzFjbQyr4iAMTfqS1l+E1cjmEvlxdfgtXPFV5k3O1rKDgSIps
hk3zFonQAtssmER5jwZ54cKZujzUy2lTDGJj6nxLikLO8kNaeZtkKBaBqCrja9cKmzeNnq618s+N
Qq+BRutTh91YZBSYXMGM5OhvqsYav2nm1HyukLh89VTYkigaoHPO4V6u2lR1Ydk1qrFBTxexhERv
toYZvTZtoVSnEZdxeod6xnleXG9WOSDmMbBgiOVCliKvfWPm2AitzMVYxg05DiAEwcuK4Et/93Tb
68gRDDS1YdAAdv5RgGj81sMXhzZWIF0963b5u0UX4WOCV8ejGLTqEXVHSLGA9jAkC4GvYSmpZXm9
qXB+uyfgmUggDql9nfajan9Isgn9aSzGcPWJ/Ew5BnNRBgc7Ktv7TuttOPUN/aAjOXB+k+dQBzbW
2IsfU4r64C4KJuWA/pbQPGWeoDLkHJWG4piKutGY1Xbn1ToCl6E5VIjvWmH7VUBb8HdZOnbBoRx6
TKm4Q5wDxlDKY4Ota7Lp+yw2tqNuReY+V9MEs8jUmSa0Nn1FtbYFSWlwN7pomMIYmT71hlZ029Ys
zLuQg9vs0wSh6H2a1TNcJXWa6yPUuMrHpTPLPhdtF753pgilXNeao9usrsQH1Wm1x3LQjQbxukrK
BKRall2NpC7+zjHH9paEIPk2OG017pGMxMKsxiDBva1in7gXRnoRH2PU53XowQPm0r4To+UtnNFV
Nomho1CkIEqIV/Fo5Y6HIEjYY1xTKcFH+GQ4ytRWmdkgJ/v0DSKKY+zlbYSnoA9vDf0TRanLrWVV
w2OpltonMQ1Vv0XAzK1g4eTuB8McLfxcm2L+EQoLyF3jInyN/45WY1qWJvcGYpLppvHH7AtpS4RG
d1wXPv5hpoHqfFLa1dZEIFndBE5a3eoYEH7Sixz1gdG0kk8qf88+b3vr0CiYnYEVdyqEcdq4R+zM
9Qn/Majm1GuzOSExmIFh48c7DFDI1LJCxqvSre9+nOufej+qi0PQobu56W3s+8iRzepnDukPyUvd
nFFLFIr4EKiJiu1YFvuf7QpJyYOtleE7u+9Q5fUTgclD5x6j0MBme+rrrQA2txnAYn/D78j6RAm/
wQsIVy60PkSLn6w/C6RdUJQdqq2IEWjbAEvLxquGysZPdbQTaKsZ5Hdsp5xIIQjWynfutuRLovpS
wrWr0m7rAPkYkbcPh3c1OvilV0GPKtFmqCqo8Y4WQMfVZHmM1y9y0FPQ25/6poiRW+DP/+j7Mc2u
0Pseb3LXqRsIb258gO+T+hu2XsznjmvssbGzHn+2Y2p/H1qQPbsY7aV6L8o4/DxSbMg9f7AgqQG0
cbxULWoMTrXR8VFPyqVm2oSEQbijXTHf1E6UjXfgKKxHDLxMVKLdHCGhNrHadle0mJFtjCp3rJtY
d+LhzmxqIT7giADvxnKmgMNQpW2wzY04E15quQMSA1Zi5w/gJJqvoWxRXUGdQNocAELvf41FoyKD
jJkVjl5KnXypDWnNEIxwutAxi6bPaTNV6NzlSRE736pZmfeai4TSDUy/ZDiUIA9z6Z3Zf63DGRpo
ZU8p8aHNcSlIzDJssPvq6y+dOvbvAg0eGaY7VnHEFctBmqRpnOi6NDt99lotsLF9LFNj2OAU4LDL
MVgk+YLsMXjQMyNno8MXA0Qx935/Y6LGpB3iqMtvigqa3qZvYz7enBoYb1nqe+J/8w1FIbolDpSh
A/i+UsKXyhKnqqlx90KxEL+CF4dWpxhqNKgCd2jv4ik2ze2oNkilAh3l/zQhdnzCcTO47ycrQs6k
1Wd0O2hRo80WO1OLbWpt/k7dAv85O33Emja4T5Dd0TdRphb4WoxY1CKTFqOHNfE8SJFeD43RQ3+g
CLaZO1b+rg0icQfPTde9Np2xB3AnHT+LOZpc+N+AfYMD8kYp4kVjW3b6kbooxmbb2c2HD1Pt9w+B
1iWQTsLagbRm9JNk3bXaN18ztG91Ryi47jRzFI8WPldCPfa+oNVZYmMBC04owxb5If0rwgY9Pq96
pNtooEJG2DWTmdxTT2NvVqKGjJeYisVia07moxWTNg+RHcYNIIsE1UC0gGCPI27tJjvImNPb2p37
2TN70tFtoanVuKvG3HirRD7ihDMSKShb4YN6jWZ3/wsI14zYRyQGrD1G0Bqfuxym2RF3AeNjlnll
WVvXOEZmvyfE3VAUCc35GhY7pvS560PXkI0mfcfRaLptx3seSTXkRcTG9VVHCmdpybUIgadtq1x3
jmaLeZ2Xq5X6bZiJAl6M7RpaHyD3md+Y/irREm6ljj7GCg3F7pkog6HfLir66RH7lfBjCuM32wwC
07ldwIGiFp6mUb2d5zJmAyOoZO2AHtvvZjwNH9CAE4EHJN+/Fkhn4gyoOvx2I4gnd2daVvk9GrCG
uXLA4uSeZVS8Peasi45R6wwhOu9ZQ3HWwAUGgueMT9qouNm4GUY/uaqGJHpASGqYd1xhdbdpcSA8
9G7lvseZMkNKY7KgtkK+m01PCwgZO4OQ94DMk1ZIl47SQGYKwzSuNHvuUXPUlDfJWPYIBc1Vlx4Q
yXEfZr8fDRT5quotJtA1Shy2EUJDnP2dCg7e3VZFY92z0ecRRTcu+B84qoc+ilZO0r+dkBgTt82Y
FP7d7GsQ/DY4Ldq/MT9QlD2qH456pwGLjXcNFBPj24iUR3rFtrbbO7UzpIOzxi691S04vqDgrdB6
FxkNsS+yLEw4w8g3rC8NxgPTzuiUDse2GodV4OyziRx+qk/aO9cdTP1KSfxQP/LkKbpjONtpudfC
aDD3fowk0FZx0+GxLls0XKa4E+/K2UetfjNmoeEcinTEAci3fbYqL2Iz/9pFvfh9OYl88YzAuBDJ
CADwADsknuw0hRRJ0hDOJynkNBS7UM9wIjOC5M620PW5PJQsbT2vhpKtyuaKfLQA/KfzcDqUIjRw
IwL2pw3KlHvJsjyrFux1o3XHfY19wnUUNDr82GneNU2X7y6Pf3aqgBYo8Ekg5BJDgEV4mIQZNqVO
NLv7qjXFR6yKRs9J62ql7fHiLcNU6cbzpMdIDpGPxVsmTPJCnxxgyYVPA1iBMnxVle34yhIFC+pQ
bVIh/9BeAey2WFBLzX174ObSGwTFYpvsq+uMFtCUWq08fc98O/Ccsl4AjIluw6Iagsp0Orcz8N00
MXDxyHAbwCIIWToHjY63BLJoH89leNvFdnmN8Lbz4/K3O7egT80cIA86BaDF+Ngr2DkpHJByx6+u
pskvd4NJG/XyKOd2CLQXqhZQh4AgLYqzZYc9gekOxkapixJNX6XZGTaJBbpD7qt3CMV5mhl0IIBS
vXgi1q3RoeTkAO2IsG+a6QrcWihg/bo8oZfLJkeB18DNRnXpiav3rKOi2RoZDBWnjR6Bq8Y3afSG
MW5Xlu1lXUSTlBDA8PwFBVZSd59jUSOUyhw7YBilSYc73t/2LjYzlItmv1S8uimdt2MzdmQa/fjW
yjRlV6BFp2xMwCYwt/ueQnOA1Kvi5ivNEHkETmMOnXyL4hMptoSDLo5INlUN+ncgaIzZUh+D3lT2
KhfwvvNJ0TE8Bvtn4fT8Nz6uBjxIQoWo1BqL97/vTl3BlSojHR5zDQKMXJ2hWIln5z4uLQiEoYhl
tM0Wo4xJN7RETgNn98zZNyhaquq41rB4WWKAmwoRDA41rCOms/i0zRw5gcX9AH7f3YSt1n3B/xt1
lSaxH7ARGP9M6n9I8P/EVevZ4fUe28d//OKl3k5vH7Nf//HPf/1nFtWPbfOPx/rx+6/mH10eNc/5
8E9//A8h3rT+IvBLGBoYZy5uiY35Q4g3tb/Yb8AXJCNTsOv5XP8mxOvWX7Q8oeVApKfL5cpD/G9C
vK7/BboMwtUTSBuG0qvU3JfbEnQRaQR1KWrnqqkuwaiWi0MD8tC6x2/p95gP5MfIz9cglcsLSY5i
kPUgnEULl4fk6b6kMxcJZPwQXlOR3EbERXzDGrg4hK0a3cCgRD2ot2oPkwrxKR0Qbnn2be7/RJBL
EHOGN+gZ0uCnY03IWwyfzlRgfI6FN1AF3yk8vrYYTAlP1KWzEl3lMX4ewv4MBaeCYbgvXmRoaRrq
OqaPHhp6ewOl3MFK0V9Gd3Yz2wiT9kpODq5HXy/P8MxnZH2pp/MR+RshThe4RnPfTDOFGUov9Mx3
lX3p+/1KpFyGFzk5aBWspWxVgxk4HSXRBdZEPixWVQmjm2lM82/4R6QbLcqMGx4u3Uoe8bQvFqvJ
eQHSblqOVDdYBE23rAqtG2zhuW0/bjWzzY5KbGrBFrJOUfMiVnDxshIIzJ2uW79Bi3+L1CLflzA8
P15e4SdsxsvfAshNFtW5pReTb6KJqzQMYCf0UJB0y/YQNr/zM9wD/R5n0XmetoVPz47fjGcQXuBR
YSG/MgSeonbV9vLPkZH80q/RTz+FkzVq5BqK8ExFz7zZbB5VP1CvVaJ9uLKlz+wtCvlY1AGOAfC0
bDLDr2qHYKzl6Wnc41gl78E76StX/9n5sCqGBiFX2u+ezie18W7Ic+zoXE7qNToMYjvacYglGv40
f2Ppng212FQ48jmjFRvCU2380gIbbWO7K/Gwa5Ld5ZHOrhyEJxqgnBYS/9NJIdYz4zaIZ185NvWO
7nz1ZkCb/NVbQULjZdZIs4tOl1zaZ2kjVletUdpO4Zl41h7zbJ6O2EVlR3w1mr8xFILMcMUk0lMT
csLPhgr5TPAcUfrJhqz9BLNFOeCBq38KMLu9fe3aAfVix3EzgV2l4Xo6VEu5vEJ4tkRG1C5Rtqv7
jZXW/05g/ltSpdxWp8eIT4PeK8kSV8MLZPNkuaMqCtTvub21XxZEYlD4lrtVrUa9GngzfkfOzz9c
ntrLvX46qDidWjdKuRZ/KD3LR7MM3al+a8UqADstda2Vzf5yC8pPJVldXA/6U1ry/IsVFUgUs7Ya
vhhlyXZ0q+sKUeAVKMXLiwHSDFoW7D5IftqSekTWm2Z+bzaelJg6iKa0D2BqJSwlYxk1xVyBG5/5
bJJ9BPzXpnIH1OZ0Bc1U1iZqrfPmBsc3VIyldrI9lm+Qh5+uqxikruvjJPrq7wYnSC4i7xPBy/Z0
VLsIA+EiuOUlpN802hAKT4u69ZxYq1cmeGZBLeBGbEyguipCBadDhWHVjyjvM0G16+8Ks+7eq+T2
XlGO1d4IXWdcmduZq5ZbFjFSjbwFmM9SkbQJkmbUqwg6tkp/RW9aCrY6HSj8uwYMEHw6PzEapbX5
WNpGgpVk27UPrjZUD5FbOf1KoJFLuTiX5L0yVeNZRo95ETkjsDF2lra1Z0KXw/yvTbV8p7Ut8m5o
eFbvGiCb9mYaLW3exkhprmFCz2ww4rIEHcKLh/ewuF77vNG1IWT8DiXsvchxhaBR0nr4Wj92sUvt
mefcypxfhAV4HKQQINrRAdApXZx+88EZtLltm87DIINSZ49wWVLg5jwV+a/LG/nlx2Yo4OaQOZib
rEedDlW2IkBYL+u8IdfqFFcx3b9y6I8da6sVqjdUg3E1YUSwmydUobe6H9pHZzC6azsdqjW015l5
QyanV4AkL7Nf9sWHnGJVpysNTccaJpRiV+8oQ4cfKuT8Vi6VF8fKQl5B6mURNdjmS7WZOXcmXzEz
im5qEe7qCK3PEpr3Rz/06QZPnfPl8kK/iL6MB3Zbh/IMxpia7ek6W0ofY6ZMxKhD1/2RjBjRuW2t
HC+P8qKiA00czTQ+KHgXovzyc8Y9AL3ZHJhWmfhvtMZNok2BwZ7XYs6hXU9GXaNzBmoxHkW4n6og
3tnJiEl26bT3mYI5KlCcwLiZnTbaXf5t51YAxIvLXsM5EMrLYgX0tFfoLHGQYdxd90KM+xmiw0r2
KPfrSbhATYL8h78k5xuMzekoUecrQWrOaI4nURmiwjgnN9GcBL5XVp1+RVclvm0IqZ5OifdgRq6r
eJfn+fJ5IH8CJSu+gwzb7iJiBNg9aYXfN14ATmUHLhtfHdxDUI7UzTddWqGHm4ZNQF9+tD9KJPp9
A2Zz5yQNMgdzrR2QYoxXruWzywL+klWRufsyouBdg2lhjnZji34aJdJS5a0wDSr6r1xmyUEUzYg1
II7Let66u4mumL8S1F4EUpYFbLjsWlhkjrKq8jz/qFMH8Upbbs1Yq+5KVmNjJVNy7MBt/YbEM7JH
Z23lmD+BKk/3A+pp9El4TIDtIYKfjmrRVlZoxA4eOrKfDbzJCnAfqB3nCmbSQtlqhnUUVoBJI8IH
877PkyNuL33jes3wZJ64zYJ5hbDyciWQPiTxk/QbCG5PmhvPc2dXQyy+tibPrEV3kwyN/rYptep+
NkghlHiu7+zJLr9f3pYvAx5bEkNAcgkIiS84kLjnDJ1jFSpmUHb8ZkIzlkJ5me242rKVDOLM/Lgy
TbocIBUNgt3pmmfYjHe43tDVjaP6ATfybifyPH+PV5WJc0rk3MxoFa00VV7ucK4NQZWMkgf3xxK1
qBmhn+MHNyEiyyqGeh5fB3PTHLBSw20Ps+HoQEUdKgRubtPbVi/XSAMvLy/GpZ5O84iHKySu01kH
pWXGbRLNnlrjcBLyUn7jY2nydcDZZSXMvwylcPnISGDUyhVeFtHKGB4d8IvJG1HC/ZnBrMUCXHy9
vGFezgdtGclGgzcuBA2k0/mUQxcEgcMgg9rV7yvNLHGrDcWPpMYi4vJQL/emlLGBRAceEljcUhRk
mMJ61MJ48rSuTo8W8ssa2KqImN2g9BKCcHBefRnJG1KF2i/vCkDQp5MbmFfRqS3GWpAkDqKulFt9
6M2VkPfyO8lRnp5bgCNJqhejqEHdiTLloCuo2WmxWW3nOEv2l1fv7Cjkx4D/KUnpS5LPjGfIgHE6
hFWN3CVrYutNFwfjyp47841ARuL26RqyKLNUSkvguFFdc0gU9VE/FigPHTPFr94ZRhjijKSJlbU7
s/00KZtHhRFyLiqMp2tHlyQGVsp4GeCtaxErirupjRQKbjaOa9fjuck5YN3lVyLddhZ7vcGJsbca
pcNnsA29OFSvYjX4jZXSPbsnX9ntZ74X7ypeEjJSybvpdGbgF2qrgtngVXXl8mZqjW0bVt3h8q44
s37yLEG5RyyBOs1i/Yqup0SpYLUYG8GvzI8Mkh3xtSUkXf2dgeBf8j6lQLvc5EpX10IrRef1XZW/
q4YcfWbKXTf+3L0+IrEbYCrIe9yibne6cIqT9ZHjq50H0Lu8F4jEQMFRyvdjOYqVb/REGj3NG2Rt
+7/G0k/Hmo1QDxywieAB7QAj2xJ8lrBnfLwwJMK2GY0La58pmtZse7eec9KoEmJ6ldskfmJqQLrY
vsBcDYhLj/3AoLftNtd6ByvYvB7zD4OSl7+AHIKzm8Dr2l42F1hmX/42L/QXgEyD4ifZYr/R01GX
S1aHcQgysvfMKVB3YSia225s2y9T3tY7083cne37SrzJjFm50aXP/WQb5d/YinIxIaE7VM+Wqmjd
xIN20vFKKAytugpA/PPqsjpk7TRzZagzB1nmeWQ6iGVJoYvTzza1SAdZRHKvSqvkFhybASIWWeKb
Ws+GTRmKylqJU2dHpKUAv0VDtHSJTDdzPgFGChhBUDY5RsLqDrUbYNsRdL52K9DWur/8Tc+EDyn2
QH+HJEnS306nqM2NVLWeBi90i8Jz3Ak/MX1V3fnMtNA6pIMklbgl5/J0FMBV/tQPxoAZWql68ZB2
11US1+jTRPUdJhxrmrvndiq0eimeRwWW1VzsVITwY0sv2tELpqHfYEADGDnQ832PU+MHrGGVx0wM
sQLtWAwPUe263x2MH9eQJOfOPTkcxUtuAspOSwHtICgs7BFxs1atVtvVSZIfFWrqAUiusLsZjTS8
E7nTv5l09C+wqAbDB5Z3Oyjgo7S0K+9TfBKpQNJ5B7uJYfCA9weyRYWX4o6KzRoE/+3s6N3K9Xwm
3Mt+FNQdMimgWsuNz/tFTQpl8HCXirDPtpTx4GaDdp/nw/Dj9TuQHc+RhrGqoXJyujfcIVBUNctY
o/D/sncmS5IiWbp+lZa7vpQwD1vAzNw9PDx8jmGDxAgKCijKoMAb9XP0i/VnnX1bMrxcwqVrfWsR
IiWZGRigqJ7hP9+viwP8YJyY16A8/gtX4WOGhRAjlXp5TBqLUU5XdSuVZFVcYMvYX6lkqd7aIc9H
+4uNnu3xPA1LAZke+8sH11XGJgQxudOW4Q8jB5Sh7V4lBxfMQ3Jpt2UyZ0ipnaetaDGjZbe1b5bR
lpfMaf2yTdReBEQkxy1C/hv4S7+kG1UOjH/t5fnPT+TVn0q4T4yCAolJ69+f+yqCsxUnz50ix365
KdFeMzFcn+U6xclIFzazo/xvf77oqwsLdhSYVQpXzEf+flEITsHSJ/2at1PzUWPmmaHjNGhA9/bw
5yu9trEh7/ufK724vZEKZ233XKlbOp13Wy3fV7s0b1RCXr8fn0SYMaIzIO33+5lR6RaU4ta8j+My
1bAb2lRMO18mFJj/LXmLvZ/sAigzYi5UGi+/SjCj82AZNrXG4MG09bZK9WirN27ptQd3rpviJXYu
17+MXodo5cAIxjX3jZkPzoaZTaPWt5CArz24v1/lxbnTOPY4OB7u5y153MPcBwuTL/32DObdvMV6
e6UsTQntXKJl0TE1+7LrwQzWhtMRPt/dNpu89OOlhiI8mqulbOOPRifO1Yoj06dV2fLJRXF+XUyz
eOe3Wxy+tUOcV8TLHYLOGesfZDpDni/W5RISxlv+aPLNdSQ7PSbmrc3chsN0Fc5qvxYPq91ZlFeC
OUMGqUR5xH72jTDj1XdMsYhZXQLt6KUgrsblzF731eQ6GdRFsDj41wzjWyPB/zSjfF6w9LXOmNzz
dNpLvSZziXEf9TzyUZfRu70tm7uG2PWGs3aMc7cIpysxlsgEt6b7ZsVTmxWIzz65lPS+bgsloTfi
8NcW3d9/z4uv1VdNZPzVMN5RxHs6ax4A/Qx16N3wX/lWfdB1yP5ImZyX9Y6mISyhFcJBsHn4ORX+
lreqKd/Y5M5fycvFhNTrXJMk24SB+vv2o2cTL4GpTF4Ts89YLbVMRZtz7+nOR4XfMXsl1bW9jVSq
vKLu/7cc5PMLPoM9z3iTc3b44iumZ1vCiccxsEf8ezUstcZDvtX3f97KX+lD8KUgsyKW4n9Qv3+/
TXdgXmCKKXpob6u+Sjc4y0T32XrclgRz6X7Fs3qtl/EGH9nqe9Ak+FeVC+KYSziS1kfjjj6diMKi
sSvaqpVvfE2vnaQ807OiAEDsP7FEhmaw12axDcUM27toSxureDNFt3sctxdhH/TgMdrg8c8P5bxP
vHz157gSrS3Tv5jg/v5MynIW2G2zp21nbr6oxtvZ6jGmDYPPzmQ9//lir+0XEU+eNgRRNVrz3y/m
9nO42lhHUWOe3StviKfUroP5Xzh50PNBUmU5o3I7f75/q2QvThMweshz9NbwUE5de7tP+MD9+VZe
+2TOFBZ6Z7Tbk5eqXOFvkhCb/oCMvPG5mBLnpo338aqz9PSlsHDIqAsPDodtnDdu77U3dobz4A4K
GI7I7vfbo0EHRhWNUO6VVkkdUldXmFA51aENG4ZrWrttnv58r6++Npp4zDkj3mMY+fcrDr07L/wi
5N4mSfLAa/zcWkR9/PNVXttVuSOUdAyFM4j+IuYVlWZiTsD0LYrWufHGNbmiFTNd2lOzvvGlvfby
YnRPCFspEf3TnIrUmNQHTrPlMXjJmwbF8lMRTd3Fqkvr0PLaL0tLmE8dTuT/wqOk5MpkOlrbs1T/
90ep7GikQ2oRr3ireGaozstw0/Hf6OW89sKoaVCPIhOKSD5/v8ou61AskmkUPVZ93iam9Rj87JN/
Zd8+44Pp4J01hy9dRBSHcBcq8tKdGeVDYpLtFG5qyP+8MF7bF2laEkii4OGhvXhmA/OXjvbXNQ/8
wryfRSGrg5mZX4WOrcNcby0+obZ8ixn4avIPaPVsgAtVkhr2709RYdM92Q6xpZl924BGGKLbYtrG
JzbH8IKRsuVyRAJ62vt6+WAAwN/Kffjy53t/NeZkGh9FISmWS4Hl9x/h787YOytfhTQFo+ZOspyW
0FZf67EQp23v/B824KTP5Am43cpxEmlZT8FtKeu3MDuvLaq//5IXhzQemaFqqp2AHgjgOwdi77FO
9PBGq/yVq6AZ52ygZkBp/2UoEKjJhyWOjWYJHYPR7dLbz0b2ynlDwfTKdYhZiZ6p5xMVvGz8qtZx
FXOJTh5UY3u91v1y0nR33ogUX1m6NHkhhZ7lbbTGXhxFnd0NOvAqJ/fB2rJphtv3tm26k0afQxOw
DKrURe9w+vOiSVgTL850lqtPOY4BJ2A6L9+UWw2MvUsnN0Pl3s1NVB1hcqxZw2huNhebvtrrlYnV
AnvYvVHKfuOuX9nJkcmcmUzcO5KhF3etK81sXFk6eeLM9m1LInSIOr09RMb69ec7ffVKFMUIGekA
sWB+/zogZuyljHckQWO8vRv8ecDzfbAebA8O/Z8v9cqCQSkTczRxCIK7eXEpYWplMJpw8g15Wboy
0og/fFXkf77KKydTTOaGwAKnIYSfL14d/L1Cw0pwoFRHKJmScKw+lnU8q7zorKahKj9VN5UbjD6u
y13TvXGTr4XIv13/vLT+FjuFzViFUyLcvNCD/mW38/xh8d3psIsE79u+9buTN5v24FvRyMhAvDqn
pAj9Z1dY7+KCWX8RDxmA3PH7n5/Lq08fOOFZ13jeCl/8LtMte91TpM2rvh0Q1m0yjzYMyf98lb9k
ML9/OsTdKFHIQ2iZkwr9fv92NJvEghmOFGOPQMdv+/Bp99wUz77P3tZljYx1cwqWmP5Ytw7VYx+p
vslHp0pQAc9Fd1NaNFSyCSti60LvzhQ8zkJb5Qd2o+79Ou+lIWNcoGEsQxnbV0ObVMzmxyvgrdJz
a3UUWkdlHpalUMe+GZIvxaqETltdwOmf8H5+xxTwul3sgMBJ6qfRLa/bqtqQHiacxanpNgv/dG1t
zamFFF7xpErGWoReEZDYzFT6ueOWIxqX0QnTVcdjcnCMhMuG6YiMD8lWlNdboPYnDAdqqmrdzvUh
cSR1yhiqgWRqdIF9o9lw2xaMWDCwjvdxwd/STxIjRHgbuT03mMNuc9G6+ZA0/Wet99m96AJPdMfR
oayWVeBJooNeENukozuq+CRBbld0ZPrzFEplvPC0mDo61QzzyatYz+N20SC4HFAe0q56N3qjLHP0
O+XZvkyFD8XKeEvur5Ox0j5OhMl6KuENXogiaJ68UqzBUxOP+50bmA3Lbrnu8NUGGxPzahZUjAgL
8bEQkDY/uhQbGAbyluF9j13VpyAYvTJ1I32lNmT/qXGEgjFnKu+ho3TRoG/fBuvKWoiX0mScdygT
ReCkdbklGx64RRxlQQkT5J105xJD42Uc70dcR6bciRvK1eVEQ/mESVVTZ2B3o+s6jHSS+phCww+B
jf/RLdt6S6eg8W7g4WBKm1Ts9ZcUfnD/jSZ3dLNwreRwPTBS5B5bZP1tXnjz8A7uK/o6uDF7lSdz
1NuZUyzRcLHEtpo/uFFnPRdqWTCHxj46iwxdg3fx3IXfNlbs1zDuzAftdOpd3O4t7WfbAIiytB0e
m6U2j7aPFzDek9pcRT1+3xCrBC6McN2ZKeRrbTGT2OIyvrGnMbEujEjK9fMcxxOGlZvr7Smzh0zs
m0m2dS4X2/sFbcGqUsv26hN8D+sXKB4maRmtqc3RDB0rFk+S7Z7NUiaHvdvbj0HbSSvtSoolGQVB
vIdrFV96QrQ/+1GLW+OsS/2hKCP/YyMGxlYluiQ3hYBe2Xnse4VmxYADAuY0eUNmylGOlxiwjTqV
wSY+doutG5QSpuhvV3e3mjye6QCBssDGHBBe32Pi0nUqLSK1fJlEZfAIhmDfQHUvg4+VJc1yctyw
cDPaSN6HplqTgEbnWh1B6YTWAZ+ffUwrn1n2dOnadsahPFH2IdKRLPHY2pMPTSnxX7QKfogA5lem
kpcmUyvZnB+aVOcGvu/yDb67hSmXYaQ6DbBF/ihQ85dpHKndsARq0eQrGhR9QCvlxJeJ1Ux2LpKY
gK5LLIgXI3Oaty7fcpkNJZIU3NgZNcjiYu2s1MFg9TLBzB0/KdV5tKP0rKhZh+4EPWkdMKxxMXUe
72bLpYG8VgLHlMFuOpWbOFjq96Fr4Z0ndp2EYL8rmA9WsugSUpdX6ZzUpfvkGntM0nlp+/q0JZqv
07WruEX2jQ35hTbhDGTKFbPMKcozRSK6YkLYhbXb3brGwYNVwQo+DnLXLU3u0MDFqRph8nYewWQW
aHA3NhwqFDh9OdYdfJfGnNZQb+W5FRbuV+0ydk6dt4NJ0PzOwYiRXGqtVuGM35DJdat1Z1tmDyFB
2J6w5FO/NnEouH+ctKvs/3YDc3Z4cfn5MoruhtpX8gBzo34MXG1RThuS8RCKUF7Vg6xhnhvsYyOc
Y/UQuU9b5dT842TUT1HRKVaU7K3ujRjxnwShZxuAsw0ybSYkGdhV/X7SlYgbFwzPwYeE5QOPC4CR
Ay2i0bbM+wX/Gag1Q+4VzQ9OpSabGZrPegS5aeKz2cA9e/qvs/f/z+r+nzO6/38ch/5pVPf+P/5d
zd+kGOaf//bjP/697b8zuPvX/5v/Leu7sv/74O757/prbtdz/gF9lBoQ5QuAbZBo/t/cLpbU55w1
QSFHzxppN4nrf8/tBv9g0JfwBpoT3sVMLxBf/vfcruV4/yCFPzsI0xsi+KEU+MK6+k9W1rRdf09D
yEBQw9DDpOBKGnB2EPx9hS0xKFxrTapUUPIr8qREUpKOs9hU/6u3x7lKx03JLu29VhLTJcYpkCm6
7mcVWmOTOkBDSlTJCXs16mxMMAsdVpfLhB0am3QrdQ50eRcnqmTRLVnj8DWc5/KBSMQCxdwIKzqY
gogrrbWsRKoL9GDp4in7MggapPUiDgc0507Vh9ne42iXl6ER13BtJsyDk3kp03lb3Y+W32mgwb2U
T2NU9uWh92ywM2FR+shvlnW3jpu16+pyNss0pXPVwvwtwz38DkNm/cxDn+J3Pa5iFiqbXv4odNRM
x6XvIVzYtYDX1ISySpOd0KL3IF9AMA93menY9Nuho+q+pEYPxZMgdPoe+ME+XyxBDDgUKlPipPY4
ycexN4WVwlFmfs+MVvdl9vctzNfRcU/25E57um6qO+p1isCqBZN5QP0HjIgDOhpwIjPDx8FLtDp0
Uz2cJ/LJz1Nn8rryMMG8gWE3BNt26sFcy8ydVjWnbI7mk+nQcKd+U69LGu9Cfol9BvnzxdVcJ5KL
/wsJwP6hdenNpAoazP0qkSVcTCJRvyIrtuy0bcSyXg5qt7oLq7DFfkzIibuM2SK2G1pD0LfqSQfu
UYyW5Im4NeNGa0ff0g4t+1HVTfBFRIvEMriZ4udgget1ApTnPTPwOn5v6K1QaI5W+92uZf3T0+Xy
vHjrmTWlC85cWqXuXQVi4Uc0L4ND+FfSBWFvxJ0UMZQz5bPyNqZNll7XqQt5O0zxSHLCu2oqBgIE
n2iluITOHUA45KAR0/tmlLaT+m0JebXtBzs+LEVsH8PWVt5paQPryzCt241NjLcXJ5B9VXcRagXZ
DQup+gqUDcejWOzNRhpONbLny9nLLvUl6KG0dssF2lOEP7ZMi24d47sCOhz9Cr/ptH09tCsjStk6
4Fp8oycXUtdi+/wZJ8OGLlcn2jvKJWjMZeiKM4UFqOMWfNlcn/tMfO2IAxMaXv1ur5NkubZhFO2X
hU56+6jcwZr5xcPcHBLZ9VE2DI2LDiK28K2r6UzGGd5o0cj8oGzs9xaAYfeT1/l++bB7eBdmOFX4
QTbqeDeoBippPy1Shnu2dG5VfJFuItrneUAxdWMDcVfvZrjdAaQIkch3nVmb3U3VDBLv246bR30v
o26pjmvCDnRvty6VDWIvwC72So/uRqk5Wt6ppnOHHP0mPPOU8XOLnWCOjXcwIwMHD/7gLSzruqZq
Bhxcf6h5iVzGieZapMXkBZ8l5315mNvBYYxwFOG31m9Vldve3oWfSykqN61RJD0by6U0YCWamBep
I1AtTf/3eiMuTetoCuysNdKZLp1unH4i0mrj9yZqti4tWyrWWaP71fqQWNQ80oJtZjoyoOPNX7fK
3x+KWkQTYo+4FqisEyXeO0PrF4dwgbF1b3dhYzLZx/4dVnFxc6zI2e/C1XUl771iUwpc1ErcTmCu
RREa86t0Mfl2i4WvWci6M6nweKVpMpl+Tgtmtx84n+r2gXhe3ItGuxSRsPm8MJsddzrTS4mgk4Rk
L46wBoK7ZtzG7wwCzp/8plLfRVTb89EEq/nWkOzadQoisVWok0S1fh5cb4RTRtetvsAL0x1zymia
9DgU/JJykpF10AbK513SCa0gk6zADuXcTUU2bQSgmTXbZjiWhQPNzO+G7QNrYPRPRJxQH5vBb99X
brKJ3AqhZWVdSZ5D9iP7DxOVwQbUqRqS7ZerqrY51eQj6CjLYo2zhXlReRwpZqjTstjyCgovgSPP
0y9uGgC2T6ErO31YsVSyzpi28FY2YcSkp1w9kQ2J5dlZWQnxCQmv95mx5PMUaOioz35Yh8HBbB0h
M6Kucbgf7EpdBzvIsMxx2hD7xN7t/GzfkPvg9tN0z87AcMDBWSptpbMrzOeurKMHawr1mFdYC2/v
HVU2N0K1xa9zohsBdiz3x76cRnMaHBbeRegt0OGKGNNOkqi5fSQP6uhirjM4S82ZQ5YWQdTKfGdR
Ju28pT95A8OFaVSff2ojRymyqp7EdsRaNGJxdAlLCQqei51yoeRyaAqou4eljbc7eqPb5wGofH2o
mhocZDL1HovLt+zyKvaKClejdlRUirw1GLOqmqMnChWzykgZFpEC5pwgQ64u1sbWmHA8r+xnBO7n
0hOS/Ik/rd6+bhWzQqmPR2WSda4YwwzGIaZIjVnpQghlQwVsd2M5mb+MocpXLaPTeh6BySeyw0e3
b3h/s9mSe+nbU5HKWtTfJCdzl5mdTjB5+N7fMmxZoNisHe9pUbsXp42R4wfWhP2lHoJxzGMltj3F
BMX9RkQDFshE0/pZdqb9xgBphFXJ6BoesTck52XsWY/V6FefKFUmP6TbmO4cAjQhRNKSHxEMWz9l
GIDaHJt449Wh5vcApB6Ca1sPvML5L2iiHcLITWDxse7JsUlpErc7AFe2goeYbwZZQudUEGFLpat8
XJFmXEeyK5mOBZv0synHsD/Ci6spJk6WutzLmLwePWwZZkx7Jp+WpO4/zGsTtBmDYILdPen1B7eU
TZzVHNfi4K71fAtVbphOq/J6kWHPGTRpXZQdYjUhkR02JXuTpiA2QK3sZ+otltMO+bx0tmDmy+Nf
ZzyQEd2un9E6iUERpzTrWhXHkoLFtWEwXl2MzUyAZkIe9GlHW9bd7MLaPi/aaxfqccv+y9MRg8D+
KOL1EAw4Kl+PFNXW89rbr2HDqR/Y4VofMVkuH8uNyZg0nkzyTXU9Ygf2yO1na0fFeWZbDZ+LM6MQ
ErzlXWsqJwtEO1+DpIJNdrGs4/7VQ3WGF7y0fJi61PpYozEAQUJaWz3PTgTUcnPH6EYus5ozsbKZ
ZGfT1zmttK7feeswuYdBDMWVHSyDdxj0Mt11hLM/TNkyaQJ5sX0YMUr/kixr/aNkNL7J7SVqkWqj
7fkymNLIFApQ9zRX3fazV5u6rY0opox6ePKoo6S5GpBefSV8xdEzdoz+zqms73oVrhpoohNhLatV
/SwC4fxy9bY/JP2wXxirJeUXg+V+WWyrvZ8t6IWp00vMMzfcUL/749QTl41l8g2r2vLjFsngazSX
CW9/Hrtvaqcqk83NllxPEFlGgJdF1WREl/HnlpXyfoVk5Wd9VZP71p5Br9MBD6XEaLtyJg5W8bWJ
NgxbtpI+BcgNy7SZ3UbqWzgMMHY3OMLY4VB3eCyt1Vy01bo2lH7W+FYjJJrpdep5gNK1Jw9bJwMs
/vAUuXTY8kvcdBvzkT3Ntjh6pN7YlyNwptbuRQRM3rj0hxqyoz6AmLQ+us2Cwc8QCkkdp9Wk+CM1
enPUlD5/KnfUX3wL94wsNOdxZFMNUJSpl1sfISCb7yhx7ceaHUMxesWwayoI8p+2utFTOu713DNu
G+5UcvHaTUvZJyh6y5EhxwJ883YIgrP5DmJtQQ2gwKL4QgW7n1Bg3Sh4Ckc33YGuwJRcTLXG1n4f
aq+C40M8nekad+kUNx9VZ8XmUzwhPrYeixFjwcxBPXzFf1I8D5hXU7ElzkLE3HXItp2GpjiyiWHz
36+y6FqU43uISyEFLMLLcAk/0tsenRRuqBIUhInYs2VqlZs2ccfhvkAT+rmuS5gc4Ae3du7G2idk
3RJOFspL9deJVdKmyls5fNS02F9WC4krdnMKmHJjtSOmcPTj40zZXPQgzOp94j2rW6cRwWeNbRzm
1rM2N4zfyE/F5M5uGu3JFB8mP66eq7Yc4mO0W9X+jtyyb6kMTT5c4KYwP3e7Lnx+kmPXmRqHqTzy
ucwXRZ/MwaFwJTXgvQsUcIHSRruqSfXQs68+CaQqAjoArXTwmJKDDKsjIjBcapYCCSKbbzuyjCbp
qovYbnWV4QlqQ4RrOvhR/sxecxwDWQ/g88qVV8MgTJXLwGnVaQQb66SOM8XHuvap4QfhtJJ1UDlu
0ti3BjeVwHv1jYWN6XCSydi+j1Aq0YEtYzioA5Wps9M5W1k+zRsVbJDrjjjOHcMIWbQ4cjw0YQEa
WEnKTg/Sq6Wbe1ZJShqZXZQXvddzTK1I6VRq+nCpTxC2CwHJ/EwfWbw27C6nWMZdVnYNKUK9bBzo
9h5IYvG9SOYc9/HOSwNv7boTwcz4CMC5b66KENpj6knVsGU0jgpzqRS7LJ65wQ1yXS/Ou9JY92tL
aHsa9QydegvnJnk/b/0GVKmMubUG4cmPWltqyYbonA/TK1fFUZFtyKwKwnG7agpnEBfSn5anQTaz
dVIhyuy0T0bXvXIrOymf7GSY7IMSjRlSnD4YntH4tuh0k44Yc74XUDv7uMVDHsETarKk5BhKx0Ek
/WmQLC24ogvQbrnENWGnB0o29QHFOjkUd2nlpIRDkS9BQXVAzwso6aWSc3xqnVEWV4y5VGQ9rWzU
hRyAB126UVVGFyUHc39TGKlraDWlat+7TEYJhPK2KPm+p7A6MNKNEgZZaQ8BsNggTk/D+Z9O69pV
x9gRvGY3sMbpljDbnPFPyeD+KLxIqaOC7NnelKXPPJDNHPpwAz2Qk9KR7V6f6sC01YVawso58AOb
/tjoUnuHPWhJ9Kc5YCSnGcdC5SUJ4i/8EnfnFJ2P93zqrcS7qvhplEF37NA+zOTq8saKkC7n6z6o
lmNz0+IywVpopqUJkeoAvd8VRx/fyi5bXFb/3bi4tsgb2RTBUcV1BOE/sYv+hKtnAdY/6QgGU+EO
OsY9bx7NpVn7yHzY1GYvN3Lq5/YdAOFV3iW90uKxgCWuskkUi/m8BCXrEcfpfY/ul51k8zrxJOTR
zTAYc1w2tvhNLbq+MqxqdLSuCoKjl4iieJzVIpyYWHr+i6vebceBFFeTplM5ObCghiRdwQu7WbtV
OzPT00DTo8Vssj/I1S9jyNyhqvOhDafqAmM45RxcOWHokdCGGfKxEg513rBL6m+N6q1PcQTt7kr1
4x7ToYtpogHQJgyJRTdN19obt4kTVWzWadpKbzsAODbqFHotWWbs76gmPbV0TsYsS1ISbQtocsZ4
vAx3d+vqME6jElk4rKG6FA3F8EsO+JmVFmgd3g8Mk9T3c9Q5Z5f3XbWnqPEG5xgYMa/Z4gg8oiCA
lpzcHo/y5CWrd82E/LzlgAlDmHUhToDp4nr6vg5l/ZWhuwAM86gg2m+zJvTV4261KSpAV+ShkuMN
TjjRrb2WbZtui5y/4I6gT/s6LjC5+aLCw6oxcso7fnF/6LuAkLDqWeum87cH4diwVwq0DD4qaDnw
ZvZYPYY4XK2UAJzJpmQPcOfAmCahpoYnH2eid+L+4Itd3lIemHBekWt4SekNRM/WUwvPtrFuP8fr
CmfTMsl0I/a+3Y4Wie4noePkOVm6TaV7yKrNirmPvgBOb75tzraDCazjnjyLJi1HxCKWK4Bi9E4b
l+fMbkkNkeO8JZddq1mWqa8ZBM/dNkm+YFLnNOnOgIAgD+zp+Fh1SItdM639g48f+UgS6WG7WpbR
2T5qQX5wudFHe55nJhB5+FqTNYJvIBSFLT73VMNK5lXf8zF1uuP50hW9kWqmbXISvR4JpHqbzBmz
ma4qwSdbrZBraqmQvO1UzM6qMRpsZ3NDdasuH+klE1rcaifsvZvRQolklfnc+o06NkmrpqMdzgyb
00ItR/VgNwnCnYCCUngIirox35m+dxGIoyPr8bCpaFIRuMPtIY3s5tXuHp2+DYZDjGqTAcewwbar
jKkX0QXftE1rYkTesWEuUbnKt44+iOcYlEa1iOOihTVzAiQyvECPWdAXGvpQXZEL4sHGDJxLlcJD
thWc/I5hBX2qp2h3vi5ySxbsWe02vmBUP/B52WEZ3XcNKtWf4+IXRKhazmSV74yIgv5EYcAmhWmH
MuDkIUGu2C4aZeL5e5VUi3lvK01mp9GmLk4awY73z/4TbemiwDOu29TpPACSxaRCb8WXCcX4/NgU
7UTxUtgFWUI69yGFMWwtxolmb9ShIvxEQF2Nj0G5x7DzgTJVPxBcmAoneGLf8CFSCcF30kLRkGcA
tgAeLnzanSVLo7/nQMKLBUlArdCROMN08Hc5XNWMlD3pylnpscYe3ak0nqMbmwYQlTC0Fqlv+fsF
qf8Q5oNrzUHGi4Pb1u/hcAWnnKHkqVoXurf0nH/aWzH8VL1wnienptIjzIAbnTf4hIcCPxbF5rrW
6lRiXkkP2ul269JvRAe335qi60hN2rmSGMz0qVFxMWaMWwjsUxlsW0+xJ2iql6UiTnbIw9nFLLU9
jBa+E6kZBzNdefssdcqwBG4OztDEREVDh6skysLGJS1zaI6rhGoS5SF7+MSwbvXDqmWQUEtqrAdV
MU9EM0C17oE51GLPkoYP+7Jb++p2cfmbssJY03vKRCg4zGAs/uzh0VDQXIPbDpZJmVL+/6/xHa9Y
abQa+aOPu/V53BNj5ULG0DwxB1xpeJpR7XzahfjlUAXlFqLKanhBwUoRwF1HN6d7UTKn28fL98FD
E0e/01MEg8WE9269Gf2p72CW4pm+uPc10zxL7kyb8500rTyKSDb3TbdW+CPElZXuUzg8xX1dt9m8
BxEzMmgFyB0YLoLqhsQizm0Vl0cQUjT+WM1k46vnDGu2qz360q8mUGlUuvrnEs0hM+KM3d9tkT0h
Bdkjltli7+qiYf3fF10UjwcsMJd7nwSlz0nyqp94jCf3lEN4OsukzcME1JhioKULTHisMbi1RKkw
c92xRE8tJpRA8qu2Fkel6bKnYSeqJgV7bz5ibRGSYyh/f59EYmhTve4EmJYqiET3pSZrNBWlPwaC
hI3nQSMpdzAjGn+1RGJWtjzV/upLOf1ckIPkBUWifBvYKK4txBrIWXRbkKNTiOYoExsN77aNm88+
0fCWD31JtR+DNfNY0HqpLhNplVBcWrEyh+IMtckQRpn3mPGEPVVOv/5JHiUAkqo+vm6b2liHrrCD
vF4Y98h0p6z10hU+mimZSPEr6OxQZPXU0a4JIIRQH/Gw9bipjWPvOTOvEXsK0PQ6F344+AeLKsm5
AS+s6krPZU+IPFFA6ptEkmDajUvqyt5op/tgOY9libQi7WthT8ekjcciTdiWfFx/SiJ9emFdc67Q
0A4KY03KqbRF4YOkF12N8ezneCqS/djuXnXnaXtgFdV7XaOj6MSPhs2dcgi+RYo6zkI6ThnDt6+0
UsN3nELWJ4cvyU8XOug3oNHdIYvC3rqTe4lKoY76DWuScaLrNUu3eNS+w0RqV3rOlnkaS4R0SGiC
3BASxndq7ZEUrMwrnEvzI95EJXXf6GIPMVDJYRlV/8neeWTJjSxZdC9/jjoODUyBUBmpBZlJTnCo
Elq5Q++g19Ub64sodjcZ5Geemv9JTYokIhCAu5vZe/e9+O0Ua2E5mM5hiayx2eHmxBQvjLallePM
ZR52Q9aXF9R+xiOVm3uMAItYW2VlNtqlaA1JkhNzucAYshXi5lSLE5qtKbMPaqm716wlWjkQZTF8
dS38Mg9Opzp/Y4i1AUwbhkGQ59X9Q9csvnbpuJV50/n25AbgDbMXpyzE/Uj91e2txpLpleLzXbVe
5rvBCE78vcXYqQnZ6kxBv6dqXq2mXvoQ3Q2nDKUJOQWYSJKHoVT1J6SEbb6ZRavet34dTwFJP/Xf
Arz/jOf/tTr///14/r//q0vSukm//TiFX//K31N4y/2LbAaTYTsop1VHwUD9b3q2afzloy72QYud
xvOr9vf7FF63/kJAymAelbMwrJMR6fsU3vwLBLW1orP5H5hpkW38gyE8Wl9m7D/qGXHB4BNBnk9q
sAUCiA/+o54zK+ZJdGjCghj8l3tkCmDfUeO0gKZgScijzLq4ZxOpaqcMcmEmwt0M+aJ9UFJK2h+Z
ZciXNpFMuivfiY2EbkJvyEt2mOyDOWJ9PiZ07vFREXxDJGNBYspWTxrHu+jarEhZluooDpIy0619
trjRB9duojsCxGA0Gtjbmo1mz7yUnA3Lr11T5R/zEtNbqHLMfvuMiKjHtDVaCEqS0EamT3kzbByv
YQ5WTGN6zyvZ3UVxwS5nO7E97YUt4zrkH0FbvbRjk2+yrpGXht/F9jGbSU0JOPBJGyqG3ejvVJqN
zQWREJQunAYLMjnzKo4vZN351PKWjOPdVIqYCB7R+uKWwkOT+9J223iXR1UykchoeCpEqkcdF5Cz
Ww6oyibT9G+x6Swmm7snUoeyvZ2pzJn/IKlE7ybVtnEWhj+biglBtrVr2Tgj5z19jViaMnbcfu7z
eHl0M7adpyHHZrtcpDWCde8zFfM09ZcIkTrR3w+uSooobDldZP5NP4KHHR8MrVxziUosICx008Ck
hXQ4ZmNluzwsTmbkCLv4UhwZc1VJgrToK49+qPo6RlTAjNjd5XWp+q2jAwEJSqc1m8vGJi31khoi
/6hrdDuZk7tJ692BS9KLYMHxT6Hjy2p4jAvel62VEdASkEWkVw/QXs38mqGfyvdIA0aEegVNnQ1J
dcgS9bYntsiT6IkDnWxAe2OmUBLx3nkkiIVRPjYokMbWTw8MlPsLRdWgNv26KQUZw+FhIzPbGLdW
LCd358wxeYQLJxPzaMyJqK/reSTWaErT6smvShqYk57TLxko0za6yTMXLLlrbZAYuGrfcdS+S5Sa
6O2M0EwCh3/qil8ou0VJWjUHH22CTiRjOr24bjaSCFUzMuG5dSIKEkdM2XRBJBtqv9TpdY7WHqfU
7UjfzGAC1dkxdyalWztBoKvIXpaT8ZHIX9Zxqn3lIYqBXHPpT2w/SCdLw4kDPWKOc6/70n3g9Dqm
h2kQtErbv2N+Bimk/k6TmSj3xikVKD0lBOWntKC4WJODKJCossnQW4OF7NlV1F7pKX1IoNWEkWOe
IoqytY36MuRrgNF8CjPqTsFG3RILWr72Kfco7XwaPWH3dyzSKSLJPsUlJW0ZRwibTjFKp0ilNk5I
V2oHpnTmmrnUDznxS4ZTyht9zWTSWn20QhQV3n17Cm0qTgFOVq20y+QU6zSeIp7SfI17aqc1+okp
k7g3ToFQ0N5nGytXTlCUewqNQlLhPfZrkpR/CpXqTwFTc2En9/Fk5nuuuo7LTmFU/SmYyjqFVKFL
QEmA6j29cE8xVjmqvgrQyBpvhQe7+WyfQq/SaA2BYsyCME7LNP/o9WtEFpNx5u1rbhYiy8ThMMWL
TyaXSmRo1TkxW7FLuvG2PMVvoZSN3+E7mT9hq+Wo6pVA/YIxVfq0a08RXjJPi29xugZ75WvGF3xO
Dra1IPnL6dYQsBZR8YWVrNFg45oSxpAAj3d7Cg8b5jVIrJuntg8jlXjGtj6FjRWn4DGyqMSRLFkU
QLwhJUqcqriUHYFlwym7TCxllNTPud+Oj84p32ym4P/mwC21j6mp6FXEWUQYWjJbN42+JqQ5w5qW
Zo56T/NvDVFzJo/NwIBlUPP4Y9XeJ6fMNYKI5T2qCJLYvIQpNk32NaGNnYy0tpw17w66LhluKCt4
oWJjzXazCl//4GjdxDph9fO9tBusekR1RhaoicbovdsZT+IADriIYnrsQsQeTRrF9I+yT0yc6mhn
8RMweHbo3hWlxU7nOaP/3MAlY8DSsXgFLt68Ct2TRxWZUcVMNJxHtGaBhakFnb7mOPdp5qedSQOi
wKCUC3vxAkAg4llqNHGOzpwh1kENayDE8r3SDf3K0r8aAuHnFp2wqo4NuZtJILDPgO1FZVlsrQ5d
SphAN/laKfpEe0Oi0g7oM3ZIXaGGRt3OZFpFdahVEWqWpWqp/b0ekz86huvWqBLYw6qx6mGrtU5E
JHwKx/Hd6Fv9Y0TN55A0WrR3vAJ8VxRzxP8hrB0uyhQFcuCbev28GDwbDMWSmrUG+i4pUAackUun
X3AOkdDU2vlrlaSud8GzQQFbwrbMg2ZixsmHnGVuB2RW0tfFtF68d1cxCCqbpI+ftMTWmhuRdlb7
OVMi4+4adV3WG3q+mbC23SLXkXLvtXW6KYslQ2aUdLGxVV4zlaHKGk1sFIU/qZ2LnjlAn92MWLgm
knhOCJLByCSK+S7n5lFH15STyKQ7PQrtwU/yba7lxSf+3PzeHTr/Yc60hWekmOankZnqzagKLAj+
2LYvts4RO6imyTWPy0gTNljk6L9qKlviDRES1Q2W3vTRn63uzvAjSvoK6sgzGGbrIx91+JBpcrkm
dRHkiksVdc+cSD6Z6AbiALVD3u9Ki+2R9AWfISCPWM3kkkAlPjUdCOwYXjqaKE2Uz6jRFLRVc7Om
brX9uFZBMZUW5sdygmSmRuJc9aqMD+yoDPXoSOY7J23jEgCE1R0rvooK3TyXDxoKHEa6pqivaIZI
otk8u36vvFHeDDGK5aAn+O/Byxr1dVTKfsjpSGESEY0eb2ePoPLAiVrOfl2iRftiFTSi1Rqr/VKO
o3uxkgV6fpEG4ToGi7LaCbOo39kibY4awwS5MdTYfO2WxCZcOJnkCye03uBAmQBuZETPVmzZFPjt
lHd43j30V4mLIi70l4EeBM9JUQa6H2lNyNM0HjrYkiX9IZVfzWZjcOD0GvHFwd6vUbPD4UC152so
3md4HfTqnOqJ6GyzupxKlDPEvXuceSqgqyZaI+movZ94s8ZgfnA+CD0njXY2a6e6SnhBG4SpElXY
AlIOc3WnW812EbmOkMj3Y2+jXLJoA8KAhw890aovGW0T/tkyYZTqLQ5piYIDjKJE7eFZD5oed2HP
bPIr+gEK88xaQ3IJTqHSlOkcdZuyUjEU2G723q3XH7dqQiKHtNxkeBWidYuQvNDP83x2DIwEFNpk
P7LG0as/1PE4lbucjMHbiaRMQjmNyWyCBA+MDLBOadd4P6S+1zgNpnvHXzibN9gjVyxwLw5ThRxy
U6vS29aFjLxdWWrjA9QJFe9nm8MigbWJxR0L6IiaRVhlvf2t5iuJx3GCDN4QaVy9R0CyFH4QWVbq
I3XMqCPQoS/igdgW3X2SyvJp/9e5uopq8Mth2XXNPe1vv+TrjfLZb4uqMPc4EmK1o6uO0ydI3Vqz
/cAZm3S6bhnTFLQJq4gD4JzzykMv7kFM73JMSvdy8b3bWFY8I2nSTw+Ro5jn1majTwFOHV0EgmMk
UyajLk1WdmHJiOW/5LSAZAxmWqn8fhcPzfzeQ9jXXFYoVrDXJ6DAA3oMag6yuok/MZVhEDDPBa12
EIDF3pjG3Nnkld5nG7r88fdotP/U4P+yMfv/+xp8fcPlN/VjBb7+he8VuEVKlQs8GCY1hgaPivl7
BW6ZfwG69qE3waQlg2RNhvlegYNA/AtTjQ53mIQ+AK8+1fn/CeGNvywS6GgMw7kHOQNd6h/U4CcS
xP+X4HweBzakwDcGMoZ99pzlJVtFsZY7iA3jXjqBoN49dLq3PPRLKh5MytJdNPY2waZ6O3wRFaVE
xJDo0aiU3W0zKZaLuqo+FEU1oXKMJdJGNvVkM4gqIQKVONEsGLHK3AHKLlkz7cS9hgYZ1SiSkBEE
NnbGp9G2o/cFPhOmEWZXfGxkVV7VlaxxOhLlrPVkmG/wRk3XjBv8tdcYNdeod5eXOXGtR8o9JByx
qlfwyTskaPWzNpq1DEXRsPYLVIZ7EWVTTIHmbXNvjJ4xcVdfOH07WvjDb3/39537MS3rxKf6+YaC
2jxhnFFpYH84c+KCiNHnopztgKBp/Wmpe3kEn1NkYZuP3n09K/1rh0Jv6yzWwhihG0HhtRFSS18v
8+c598fXBW8QncEOoVVJRBKy6iV9lEYJmoQE8uGYJYVtIiNc4jc+/MoqOPvsa2boek7WdSzLPHY/
9mOQvjOAnys7MCtmyKNvR/vKmDk8a6m3bWnNbv58s04O6D9d8AyeYEYiSdyxsCnfcY5lSAo5dsMU
YBxm3WNl3kkaMoE1eUfmWjstqa6KpbgpCuMoo/kZaTBHMBlOZGb/+YOt5o/zzwXpBo8VDS8Y2by1
P94IQ6pp5IHHALi2/JeorI8YEqI3SOu/vQoedKhq3HZoMD9fpdFUq1y34VFBOXMlpS63rdm/lQZy
8n6ffRnHARIHS94FyXUOqDLNfElRoTqoZT0G3GltaQMZzlF8iaAoep/0ic5Eji7Ws3CkeC9tR+ME
6IjskzSX9jURdrRNuQLlU4wIDLfDatOEFPBNNwpl8nRG+nbpJ5QgfaK1m3XINRyEX2BwMa97P+7v
dHMqkeUUcfM4FKp6aZvEOc52KVVoR8U2TgkkC9qqHxWtNlWpsNKLi0kMBvFo2bRcmBW1/98cgP/s
V/9a87/+/X713/8Vr/K/H/er9S989205NH9XfRkcaRDmuNn/d78yrL/IVIQmxCsBYlKs0OLv+xVm
LweOgu2tCBTEOyud//t2Zej0mS2smu6JULomIf+D3WrlC/z/k+waHDRZnjw4XISBsl2dvTCeNtew
VlBBjB7RxhMYqro4Nm0SZC2rRKF2bfr0w635zXL+8yv6/YrUlwQBrw1q55yyUiZeIhdYprnrXVKh
4Fl/C1N3ogP88q18xvu4JoBdnUfxOrgchojjZNhssgvGKIjfnNfomB7S4HYKvvFNeRu/yODYhP7F
n7/eOUVmvaNgk9j3+fVYG9bjyY8LHdoyKM1VFIeR/JKo24LSPMHTgjqNeba2gdtZGjUKojfIGL9e
l34JTxnjUC5ONuEZySDt+znJCd1DW2tSZtd7Teo3dexdOubWNuMts/h7o7D3nvMGsmZ9RH662QT3
MLdw8f5BscAX+PMX7jytjufZwHRvIaGZBopddGjbYhieatMcN64evYW0/+Wp5ZLrCY9bDGnesM6e
oRQ3XBn3XFI182c1TcORhbgLkl67G4T7TvqW/4DL5C04328uy5HTZsxjg+TQzwFBYhpat04zlJ4Y
kfRg1I3PsDXVNpryizGHP+YfrdHVvvz5ifrlhVmZnRAq2NEMuPfnP2wLOqHNUUaHaM8V4h29K57n
wiun3Z+v8/NRhReT66wmzpWpi8/0HHjixAUGk7ZCPqyKgNDI3WTQ5BbVJerjfwaM4VI23ksbnyZJ
mqyJZ4+MEw8cwlsjCyu3gz54MxksNv+QX/T9IuzRHB2xt5+jFJulKGpdAzuRynSXdm4U0kEZtn++
aev57eeHn28CzNsgnIuUtfObVrIJo/w0M5SldYRojGbbtDSfzEwkm39+JYs4eEg7Kx3ydPD7gdQS
Z36GE3HmMUhEyLoNcgS9pqe98YV+fdooj2ybrQq6LzvQ2fLl1plnGQ1EQGZ/T64tHxFXvnEJ/bfX
4C0y2BQBXZ3fNI2WcUMiThYOSpchPiLjroja+jDI+nER5SauRswPJHAOaJZ9AAD+LEOj6sUD/Hbd
WD0n3XaK5vqND/abz8VLxu0FSIWp7vwWT2mjFiFaLJ1L5WLTLaNxV9Ze9PCPf8mVz8wUyeUcDLLt
5wUTXj+i/3hVdtlgACjvGEEFlpRvvGS/7oLEh3NOYHuntgWefnadjnZep9IOJwZ+PKZ7RIpBJOAU
iT5lZTQZov7mu7XzwUZAT7fIQblotL06oi7Or9oYebWVTfZFa9GHc3vztetN1DAFhBlkFOLrn+/K
r9vIqcrDsoTGwWdV+PmuOETAQ+hwuSvzYzF9daMbZGn381tAvtP+e/bGAnG0dRDWrkepfrb26PQY
/ZyhEJ1i54jmd4QvUk43Hn4OLaykGqAyKNi32Hmm0QlMVJF9bvRbmD40xbS8dhgmtG+svb/uLBwN
Aeuthz5CJM93lpIAWzH3ij0UxKMHl+Ju8odPeXfo7YuuHLVDxZAn/PMN/83SxVDa5xkkgYbbfnYj
kH9W7Cp6HraWu6WML4IkrY5R3b2RiXT+VlH1sUezRLJzUr+fH4gyXTNwIPLDNnOM0zUxo00PWvWN
q5zvXudXWT/FD8vjkgNgKhmKhHndGtgkYxdj5eJcGoPZbotS9m/8Yud37/x66///4Xr4C1JGyXwr
W15b+uXSvtf/6TpxuoTJy+CukbPOeVwvMVm9xK2fhX5xhRwpIIMGs95bOVn6ugz8+EJwGdBxsElO
/YlT1+zHb4Ioo88zulCMWOPxSmFt24OZmT4MbjLcCCHVJ6WU2KVMUDAd3imdVYsmDD6vPz+P5wvA
6XOAAXXX94D4pbPncSpmLNLenIexSvZDZaN1BFweUCxvO0MMW7yIbzwzZ80S1/j7kqeQMFp/NKN/
/hE9ezRtUQ15aLn9hDKrjO7Lnu5z5NAnXtIhe4yUb9NyxkLUmuhQTM3YTXlyl+txE4rshrHcwXTv
dd1pn7o2eoNZ+JtnjF68x/pNeQaq4+wZw/u1RuaMfLxoVF80z8x32FvYCqNoct64+29da32/fnie
WwTBtpGxLM5tGs7C/OrM/m5K6ze+0voj/vKw/fCVzu64cMoxGRdO7mPse1dx1RyZdYajY93Ofvqw
5lmgge0/Ic8vNn9+vH6zDK06Kypnzmqc3c+uvKR5Z2smJCWaMYhYpJNfSsN7a7H79W1iWzGQH1IM
rV/zPKGKzRGVbGpwrEGpHaRlecC7h1YJApfdODuZxe/qMT74UXVkVIq1K3ljYfqlEOTozoPtCEIO
AZnScPv5l4y1cpXIIuCa4vir21k3hVk8ilqgNC+TW112T2ggNyolVVdGF3++yb88RWfXPntiu3rw
Ra4GjFbmlxFSlYEHElXAG8+qbpw/RWeXOXtYmZLVLUJnyax+3rpuf3C19FNHiyVwjObolPE2H+aL
tuiJUUT5hvUIGQGMkD9/2fWJ+elZXj8FAwgg2sju7PMCI3dbQu8VPzUK97s2GY6ppm01PXs0i2gb
oaR642v/7nrrOuBxPBJ0bc5urudGc45/XqIbyBkJ4Gyfqo3DM+XYu2l4K136tzcZpjDfDiorSNMz
PnOi4TxRYEdWQcQhadJjYg/3jKmPldXe65l/jQWlCfTFvWrSCFfg7BEiJd9ao89PRuvTTI9V8F+C
B4zzk1EOB64fO53MuqSy+ifoh6xRi6bcWw3Vt3xfwQhoHgvLrNsdwoTGfvjzj/zLskEhTJgFCwbt
HG7q2bG0UpO2AKtrqQnGK+4ygnYn+YcdlLXYXqM4Qbit9NbzdgYK7bI2JgEEfyo+MFtH4JLceegW
sDa9dNFbGRq//Uo/XG59u35Y6sc8MZckxj2GCLJHBNcep6F//PNtW9/As3fjp690dtsmzyIUXF/Q
Qbm9zRhXEu3sgsThbWRNeOMku86Nz69HYWzaxOdwL+m6nb8boEu8pCgRhUqnFeGkZtChdo8687Vf
sH5ifgQ9tFGOlkdbtBv1Y03pCV4TCxODuiVq8DQi6rEBISCLuPXiqE+ek9izi5s00ysXBuSaAYW+
yl4ejcWdbgpy5EkwE+6luTCR/qhUGyUbp7PqW2AsdMLSJqqTYIYxw+WV1x9y2co7D6N7840gUOM2
EoPM361IW51lo1+uxsl/cLPM2ypXc9+5uIrvRyMZvasUQYV3mEGVftD9VNV7Nar6XoraxDuGAhG1
4jC9FyPiwZtl8eZbi2Skiwmd+Fa0RvSasrG+xMwKrg0wADfZOgLCR94crDx/hXO5WBcqn3yyybC0
zpBMlhh4Tu2gAJEEQmznIo6dPVAT3AoV5/l2H1U4Smfp559gQ8hd6uvGsaI3Om4HWyQ0P1UyvIjG
R+GpouoqQs/oAScEFXAcutS8y7tsV0AQvBztKDoSVjzsGDkq6k/pPAstX+TBnnVxJUCU3vtTaW7m
bHnEYdzdtMzhL8YlwTSTYxGFK7aL2qyKLnTlu2EEpBcTZJV0B62O6vEzHuy5DLu+HndDD3uzNFP3
FviCcdcxdu0R55XmrucX3ehQvfrHOKqMd3Y3qXEdEjb2BsAg1jvoZsulnjcCzoxRcuPKLX7YPg00
2aLNVyK5wxt+HK2sCxdopq0n2j3RHe6LUxfqVYrO3M6DvNZVbISQGTeJmNu7csIzy5O5Iq+nV88p
OeEnaJkDkVRaFLTlvrHnoyHAmy6F5XxtcJ5moYOxO8+WYgO03tm6i9uo0LBi86YtjfxOdzVxz+/V
3aJ9Ffq13y6fbYEUWPCjYRONEa9Az8GwknOiNv3qFabZzGnWuyP8aKYE7cI4S9Ax1xainVYA0FTL
Z9dMnQ9ZYVZXOuqebVStHzDNm4sB5x0yZfx1oRNrF0ZjvDamJe0wHxNMaHm6bbAoAGIKtCJ/x8wY
UUVTX3iDBsG2tx6i5Js/Kzz2Ip61l8mub+ea35iFSQ/a2XxaTEls9TI3R7cph5A/pB3gdI5HuW74
GtJP9HF6gOmtN25TH7XGUtfow/qk3laT0HeZPtwSB26g1Z31w1hS2xfjJejK7VKIJ3Q2A1S4jGkB
Ys+T/DBogfV/rBSHF2WXPTb59ospZAa/o2iuAeAtR45O+S1OUvPrOPViCRmmWcdIfgTFf0ljTh9D
v0Mo9uJOMyku5W3RLe9K+6WJtmOvj+9qHo/qHl/fVAPX7atdVaT9IVHwXHgxq/xx1BjYBEJvjcde
vFpI9TaCGFIHRpBXJB/wBH6KNR6zSRdg1zQlNvz03VNOa+tSZQpyXYSfEoeSs6VHnuTHjqWtHZAD
9NA1e80xvqhUc3Zpq/yLMmZV2MbIDRA6XcvG2uKXgv0BcCT27W8Qei5VYR9xje5AAG+XTvECoWtN
PGcqt0NhY6uFSj+EqAohj3T1+xj4xMYxdIhaCA/1MZPbtCRtxccUt13GZU9e68HCOFYt/kVSWohy
/I92b+wwZa8p8WGx4PK0cIxn/fPkQkLJUi4HLFYvuq99iTKBIuWgdAcERLN1pv7Q9IfMnALYnsEI
vR9y6IaNIAC7N3aHoXHM5xYk7Kaq1AvrGKTtQgxHMcdHil20UmJ5dbwutFIUYE3hvu+aabjJHJaF
mEhlRNdoM3dr+u1nXYwjhwDjVuO5OEKJWa5FbjrtLoVtYiACo3Aa4l59UVn7xYvte5SKxcHDaow9
PipJHbc68GxaxnAaJfyjGfNLK9tKbrN+0VCRjcuy6yWptsjjFn5vwnuDejbEHRbpIrQY4n/G3h5d
DHP01VNozct4cN6LKi4OeLWuwb9cIdx7X+EjRW4cYrGfiXn37hw0CFtXmYcYyvWdnQ/tQ6sBVvEx
dm9wvo1pGLdTy/MU975+Ybe6LI9ynqz7Eu97oE8RirgEzRTsKPaHpYieu6o2wgjHfLEtq3acjhGF
zd4f4j1AnRmvtta/gk3rBRbGdE6eqq6a7xA/T3tNK7Wr2CkiZ7+o0r0EX5dom9lbsGyr0rouyObm
lYuvcFVpGymZ5Sn63SjbMFN4Jc5p/Yvqp2cx4BU/MlCwkJmP0RffRQEdRJMAG2Tbd4VZNlTsZb4Z
8+YmNesZwJfaYKTbUC9svHw+epYdFIAQuzVXLy2tcJiTsG+Iok9dA6CHLyOb9l+PwxTVgXiGh1tb
R4GQ13pQsWl+k6uswWlIPeMMuxXSuTZFck2LZK8itV1cpJpxELU36XCTKlp6DYCrrEjqi6KwGNcj
1YlhyTntg5xlfywSOdoBlFkkkKOXvXhxMhdHBQEcg67drt6aCZPy7E8FLzSvqB21hryQ9kUWm/K9
D73paLsCTaIAgRcCeSn8yym2l7ClQxHwMENC6TALBnD6cNciXgmSZDkkIwwxb+hrvmDTdu+QwWL1
LSVXCxWq+O2a2XSI4t4lmkL/Eguz+oKtB2YWxJAXVqpPNKFBvZWdBdht8uf7GPDvAZNee1NoQ+Zu
VCSmdMVZmDeaWSAS1+MJKHfsI94h1QPX7oSdHoWdHuWUjVoNOGgWGxJ2s3canLwxKIdsOhCdji+E
RkIOQMiW6cFoXZjAMvbjm2xpvY+tbKD7+jaQM4FDKEaO6iGDGHWEepshBWwZFnb97FdTmGXOi3KB
lJgFPk68f9NVZ2gXdtM+ToBWoEzaHQLYpYWqoeEYcexx3HbpON6UTjnfJZWL+kP4zyYI0evG1VBU
1mMCBNmGptDk4LnLOb7VoarAJGKl1kxibvUBjil66KXZQep4p+yMaUc7noypfnbdlejJM9yJL7FR
c0AhhIA1tGwPTVch/TLs5YM1zzcrBDI7OLF5SMANgchJCwb4Q33XYcq8ivIp+1LOZgUSzB89WkbT
PTC7vTvUl7rdtQ91ght2pljH023lh7JPkqvKGy+6RJiIpLx4uyzlB5n1F6ggZbJt8/sy8p6qplK3
fuQ+l6vkOq7M3WI3YAumCcyjpDmpWflQvsRI3fzLQg35HmC1HbKmRTcKTdnBWoZbv0wevdwmqWbu
OR9iPIFHWTnlg6njzgly3qWg5ggMaq+wHrIWzYoG+PNozbW89IxEvWBze4gL/R7j9bM2m/vRLbr4
UBQsOUW3xQiBr76BDf4JSZc5bCNp4svCUJXdmSmbTRddyMUa7tKuxhWb2VrkrzAj+XlMqva5izz5
gK1f3GKR7cJRLc0TgulLDAel3NRj85Cm/rAxum5v5p27qesmf12I6+4jOb00jYt9wE1p1sKQeQ9w
hiAbYXxy+/RbWS7TVWJMcbP1Uzs6Sre/TjNj3OsTX6KuDLGDW/3eNMnUlXlfbsYJm3g0gI7ox+Iy
tmv7lqQXY48bpg+sgeO4mtObWIirThpbH5wE1Ag1PrYrbyTDMgbFunE3WZ1+AioXOkPjvkrXoVnQ
NfFt2XtHJ823jefsKE5Dh1m21dfgRjLOA0Vr1lejblaHofaHneMl6uDAQmIf9oBTaGDO0SILc6M1
y/o+Avhy7ubJD4bcaK/dAl7CMuct0MCp7PZ+Tn07wgCpAde0xnBpkugJgUhGe2fCGw0i85VUFhq+
YkZCGdQTvqbcBHyy8oz0LxD0QfDboxFabTJ+BJJJMlUaf3YMQLQ9Zl4OzurB9+uPcCET6KfxUl61
Erwka8gMRBMk2YUEpHfdNhyywHNNt+jy4w0M16km2caZAmeNl9+kuYgZkNEvDPwoGbaN7uDPYQxk
oegK8T3KNpwA0r0aZqJdyKnxt0PWZhbbppsg4DRZVUtf0phq05oA1xJH79JlW5hDn6uZgWcXpRht
ImhsIyeqGSIGjrxkaHaF7K2D4cb5hkFGCsson95XFkgoq9Zu4il/JZhL3mdOVxU7vJjFbZqyTR46
ltEkTLEBLiFMAA+xy4hzfcOLU31aICm1R6pmxGnDYjTV1YQAcak52JuwvnI79R/8aJVoUGLGpLrq
HmRU/CdlfvDHXk6h6bYkIQU+eyaY27JzGVNFk99t/Cbns+ETyp0HSfcGwiz7gb5JZ+FfTJOJprBp
rFncEYNaRSFaQ8iUg1XC0cOGqm0S19G3fTGb83MqLcMKY3vkA+CvUgHzG5TqnYcnpqv8MogdYUbP
CLiHdI8abmz3eqKDcjJ7t/mE/wWefEZMMscjWxTvZjW4aOWmecaVUOXmvm1m/1sM3K3bDJbbXA2Z
mdy5qugeMbn2KPntqNrGy5xMVzCmxiN/Utc+jrGHuSJLpAdjbBlmgDHwPj+naePfUXbUrMpNZpq3
HEjcEdUfMMYI+5YB3xD71nt4KVV0mzQD9r64mdz0KuuVE9/U5gwSgOWpYUlaAWqp3101daIfJon6
vqqXC61qbb6L/CbXMLTErjoVNCWFVsDsW5pHMoVa/7muhr6/pB1dVKHWmP4+z21/n3Ie6w7TknYb
GjxVgP03zrds3pHD0+jf4GQZr5nBfxr17LLSoB1HVYsnRNeIY4dYN+RfRlwc71J9TK4aOReUXDp8
TIVzjj52Z03v0sG0STdooifNf0xTeUwBS6qV8MBS0DhRyE6yY+NrhuSmThCTWd/SuH2U2c6Mjo5n
GFeU5vGR3XQgVpUqVux1cW/jY9hMsSimbSlNIo0TGP92GKcjBZum9A2WRskW3GMNMlLvKpoXr91V
JGSDM1mqDTf6pkijSzO1t42YL035bLkf58UHyQscLTLn+ibGJVXcS0kuwwE6Bi6ZBXa3fQPXpb5v
Kpt8yDsuWL+Mht7sxiH7CMQBOO2y2kevl+hZetBlm9CaLmfVR5sEUHEH24U8kcz6TMNDC8dhttIA
BM9Vo9KrpAXoDMtUQ47baNwlZ+x6rJ0yDbWpG4M8FXuQ4uKbYmoAlRe0rhuapief8HEGNj5cH1Zw
NMhLARr+wfwf0s5sOW4t266/4vD7voF+AxH2SwLZM5nsKekFIYoiemCjb77eA6p7wyWe8pHLjqio
qnMkJhIgdrfWnGMaev0yGvWzOrum09xgts1ZLfFfM6Z8YHOF6Kwbw+xUruHJxOdRaNvM0G+dOo1K
pnPHEzuycmN9l2tZeEWFOgOoQ17OiR1WDZu9WLzhFoTBMQGz6xZfY5ItF1ykpYLEiMUQIMk4lAAw
Z7hbCSwibWR3yBOSZq5vFC3Ko+2huN4mjVMI2moJDOYMXjuecie+n7XCBOfTYM+6wMU+xYbxzVvm
6YeEMxpUhgB7Eo2mG/u8kBxuZOl8x5FB0QVEzrhpqMeXN26WdM1OTETDGYw5Aksh7lZYwtrbKKtD
CjomCNc2JoeCnAMmg76W1hPuyHPWR7GL7Vp9hS58lE04soWz+mncYoMe41sB2WlT9/FTjcgMyba0
fraWuS9k+wrbw9AORdHFkpJV7ASSduWtXsLBA31VbTPGyRN70uih89TOzh0r2sLCtI+GTglqGTXz
6s5t2+ygiNTuxqyLYXqyHDAZlL5qAI9uSOatbLda1D1NTqmctx7m1U2aESUDts/2TVZm31jgOpNb
0jLflbsYh5A49ra4ZFmr76q4OY3VcDtAuqTy5gHuUeq2x3NXQn8K5t5tSa7plkEBcxIErKDxGk3C
mgthZzfSNJcu6CJgNwos4kXVTU+7YVDf9XBMJ39mp32SZWFQT8hQ3FFMmARQpny6DmXGrOgmC+cw
WX3keZyn9xi9tUcvpC/k6+3SJhstF68VQKCbSUitvGalhhHL66bwiBewMcJNYxBWvZFh0y+nwW61
m1Xn7G6xN0DdnKAXAUSJliAb2ODuMqoXFQDRrHyKkfkfl9iJXysYyeUNKI1KQLHNa2MbOTB3r3M4
ROl+gTg8nwAoP7F9msXWA/MNqXCarA8tmwvsVxnnw0EYKWSRSB290uh+hJYzPrUs+u85oTACfJIo
7pdcEn4kIJwEmcpIIzdaC4BOoxeIZhe0JHGU7z17jn5kY6edPT2NDuGCxxpre1eZeBpRwhxdwhnw
3Om0H3ZpK6e63FG7VoX9oDpJnACbpsVjvYOipjiNfh0THCzlD2FNq8lJb7FF8lT7CBWQvouxc8mJ
vi2RCP1+gZg17WOlKAzAlonv2ENZz9TE78x2KQ9ZYZrnGUf5dSo4GOm9KQLW0DE9geLOn9KBN4u6
hF5BRdYG1+J8VqT2FlU7VfjDlGvko2XkhxjAZr6PI+oZoQHQAjwKPiiHbVbn8+Hf6yrw+v1SNOGv
sdBNyU8tKTLwljiuAJm1XRMklL9m5nDHewqnP3R9Pned1gvR1MMwZACHBunxe4sEpnznWQPtC7oK
oJlTQ/mFnr5msfPKoXUMaEZ1CIis6g+djM+tmV/XtdGL06bGBG6v3+ufWjMxgvCIyANwvUWR77UG
zHcxV+oPuofPjcT1Kjb6NhJBpM1/fXqMsJ+7OM55jLEF4waAYASfZ7dId1cWznDscBr9oXX5uS/8
64pr71ISHo7E7rMULQYfWo30EsviKuaz1xKnAc3s3387aIx6Nupnibjw08NjZ1miqFulgsmRsjOn
rq03mBvAqX/4LX1ubq13A2EFuxi1If7vpw67yg2rIH+T5hY15AiLbFpmzS1e4fohCdM/tNT/xcVW
Lgw9UF1HevlZr5ZOwjLcvONiA6dDth7ss1ucWIzePzy/v2gXuC+bvjIAGx4h4oFPD1CT6QxelnPa
8MW7luHOaZ7DYqtYHMqGejmWffsIG+Tff5pMctwiUidcAZ9vMGm8KNJCzkV5G5dB3NbaK6lKI/je
vArCKhV/eKD/YowhiMTs4NgcKhBIfhpjFGnBMPKaeFkEp2PRsENb+vbv38V/fRHHQbnNHEL+7+8X
saFXtyPWZF/qlCLAfEA3IerrD7+xf/FukJGI1AMRn7Mqp36/Sk+HtQUEwbByr8UAcO3dih+a/OXv
7+XXwPnnZi7vBZdhFsSN4uEV+SQ80JywAH4/1b6R0ypLs5c2Gb+z+qHbyU9mmt4h6tmZwGoJawhx
wbuHLHVuDNn7lJ6eDeILNqK1iJSpvDuJR/3vv96/fAguglHa5xKp4ae5Je6KFpJMX1N/0ouDKinZ
D0TfHBtUOr6Jzujw99dbf3W/Pw1LM1BqYuhDMM/v9veHro/SrAzFKHHbdE/IkZ+77m2KCd3sZ4Iy
ut0cN29dln/5+8v+9TYt1NIupyNLZ8R/TqpMWP3rTDYMfEitrBzBRGSC3ToPIRzs/4dLWTYmB0al
h/Xg9zucSvJdhrVSUVAWJsNJQ2+iNxyz/7AOrSPt9yfJgoAylIWOoGF+e79fh1Q/ZlHFPGrWaUCb
FpY1NDl92Y7EF8zgdtgh/2HE/EX+K9k4mNYvzQ4Zz0wEv1/THR34cpKVHSS9uZnJM+1i4CYcgWiV
a8+ATr62VXuI6GvUGufVjKqd2T2kKb3Mv3/Kf7l7XKFEy2IIwwDh/GUVAQ3Qztmq+rAT7ta8r0Y4
t2GxMRuOaTnBmX8YJ395b9fr2cwS2Egk26hP761NnwukvEHXYJvfdedlUweo/V67/d/f1l82F1xm
nV1X4bmH1/PTcCwdCggO5wafcni5weYhfYRLD8oWT2xCE981huD/74rG779SeNHwkmji+U7+Tt6T
P5ALqZk0IUS3S0lC//urfdbXIR/EIs6ChcsLpJvxeY+GVAmKPNhfX1X9SXdCouuLQHFGpTxSRQdj
8XaRErtYWf+48r9lr3yqCv7zP9af+UHEQ5NEcffL/ve//2n/s7r9XvxsP/+l336GaLf/vO4aUPfb
P5D4lXTzff+zmR9+tn3+j8+Pflbr3/y//cP/9vPXpzzN6uf//O8/qp7SEZ8WJVX5zy7J1fH4f7ZV
/nNS3g8+r/n+0SQ/wCz8/PwZ/3BaGvI/cKLh5MebRW+Z//0vp6Vu/QeT5uqjwp6v65rJdf/TaQkY
YIXysboZ63CUGu/zfzktwQmsung8miiLXM11/h2nJdP056HBF1jFbEx2GmOEnffvL2rfprLumpXG
DPoJLuVoo7Y+dLRUtkI41sFqAD21ptpTR+q/WexMaAuh41CuV73qcpiuTaRSGhlClmsKkvcCNPnN
rKsmDBaqXwG0emePREoPsK4kJc4njfa9mc4nu6A18OsTpzqZAtHnbzTcqAe0XQyQSbrVa0yZPjnO
VqmOWq+ml8hW3U0N8efBGhv7xiGql+1SpfjpFO/OUjfpFSqQ8xzG8fxC2KpEZdO+W7POJ7a2ER/p
bEm6VoN5GZ3YpL7BzwJaplgU5uUlpzrV0q65xkmRQVnr31MozbcyL6bAyU3jCP9UO5h5+w5fTLwm
ZdFdqw6+Es0JcARTL29jOyr3OKTBGs2JvO071X4kInkbChEf158UI59Id95+Ev34XmNxPw8KOX3k
8pXHkYtPk7A/apHIQ5Jk8uAu6Rt1fD1YpJldYfUuxKOut0GrzzmomOf061u6AOWv4EVhCc3qfUz4
qQyUCsBi6t9tD1Rlsp1DiR0iiERnf1gpCAWvt5rFj42xu/Z6oR1s+PtXmyYDBaKYhrTkEyZpf/Bb
pYetN9yEJoD8b9pa1/c5jf9nkzxnPy1ikuU6rCsJKQrUNPniHbpIShwNtLV6zq6jBdV7U/HG3S5U
P66sec7Blko79z29X38GZkUZniy2A5kF0xYKIVQEvZa4GCmzvkODkoeR7GUIPjZpbCD1+eXVc6cR
jCiz/fpwU/Qfh2UqyFZTc0hWgMzf6jLniub4Dnz6rWmF4Ru1jdiHxwrWXx48i1suyZ4KWNvJc9OQ
eNB5DaSKnA/XnZsPm2THI8lC8pCDokDT0b6b5FTcWnY238JitL4ZFdFmsTvcouge78pZGzGS0UPh
r75ooXan5yH1JojgxlG6CVygfqzzx6bu5DaNR4SjSZ2ddbowezmMxFUCc3NfUL402GYb7WrTQtmq
1gTg6wE0jBwPtJNnjtUOQ7YIBMMWoZXGfkFN4ZlShXnJaFEEkubM1ySbRt+xJjIQzIz9mY1rIJZA
89gBy+h9gcd5KGU5hYFtVOFB9q75jgmapaPjnG9smr6rtkXYcFyolvbSRUr5buV2P1NqKnTCPPbS
0eQt9AYQjbFMtdeRF96tJNhAb9LVBl6vvZdW5tzX2mi+KlLvHlJLVtsGRx+4NHOOv0cDA2FZHLqp
BJIcIm0eH+ZIIh6UZv/axEJHOWXVg5/1YH9JM4xuW0dHgEUNc6cXybhx2CSZBNk69bYyRoOqaR0+
eGSK8Gp13l0PASWoyWn0Ha02LkQDLbe0QHCPhYYZ0CImRCnRNH9m2oj9phkqP+q84RBrBLyRNRa5
+8Rc0q0cU+cWkaZ51cpwRMUexoQy9BrWOYlyRxXw2okkcC5jn5lvBZfdzVNuH3tiV3vptA86U+W4
svDtU17Y9pbksFsnodJVRiGZ2HX7pJOhDKiRGMWtqYXm1gyJEltTFXfmwJDAnmMHRmJYRwEjGnR+
MZ4GYb1UkHfv4l7XEQlVyTPO6+ZklMJ6a4GyIc9blSOChBF66XWXnYrWgEIHQMo86iuFFO7zq5dL
+7VXDihz24LZPWK4TMoKNkjn8sLBfVj0Yj4kyzhDfEHReLLKNnyxDUG3D3LWgbpqd9c7cX9oCvwb
m7CwAQrSk/bHVGVnuOzi4kAdfyCR0/OBHK/eNq0nV9sZCX1ooaLtFFQa0gTcJH8np4V+E7nWsZgO
ZqzLgFjS5LFvE+9AFXnGdsrY71h+UuL/JlpSRoxas01L46h3Jd0UCMqHZorltu215pbn33O0bnPP
J+f7Gs8Ewbu1Wz9HY71swIDZp7jSorsoWmvIHGOCxramr5MpkzPYSJtR3XvUYyPCc6aaLmpGsGFs
UGntkZ9ttMpoYNTI6Ds589xTg2SRDm0XaIv4QmA7Se9TUwmGykQuzQJ2/UJ8DWqQxjCOZAs6QZOQ
I9igCINerQ/eFh+gt7X7+BBZ6C60sBt+DFZ/aVJ32pBsTnCosKmDED/htflw1LDIHOCQg2VzK7s6
50VhohOam0tWk6+z0X/l/qjB1M9kfzdnRLj0gvXG4IXS7foh1lR8YFMyUl9FgDl74XhstMF5bQat
2IrRHX8ICjKrNOSpHcoERq1CLqK85UWDBXCe6ZWtQ8K8JVeGvAF6rdTldVqHGwf5J4jvUdj3SdLO
B3sR9pGEIJS4c7UcOEoPW8MgN8FZeZe9COXWWPT8lvgnMGrUYPaUfJ2tIGzOH7SKAcGW/9gM8tQu
tXlyoCtc8azjwq0xt6h1pWK9S49GbKX3GCUfcqzKt/RzvTPZMNl7P+q0Z8hT2pBo8xRC0SZghBqP
Mo3iZ6TP5cUpPAidRAVvwtSqdpT/q7sibx+LaE68TeWEcleseU6EuRYeQpc5JZ3ObFucNIVxdkuH
hO7CSUNaEkqeHC4IvmiorzSptffUdeS5BXL6YjjTVzG31lmbSUOFWYb20rOT4j4nG+9mjpjUHLC1
mzokq7SxCVMwATdHfqOT8GFgdLh2VX0/UazbEyN5AcZQ38MqK/kBwdvedMbB5vN3tijuetCSQTKA
xi1HjghZKsZ9GBdXFdsvGaFNd0ILgdh2+GTCOhp80KcbiwXXAiJ8YawixK55iVvXOo0SoVihVHGV
TX3XmiwASWE8xSkGkGJ5Ywc7B+GUxPjD7G+083lNO9fcKkI3GLTEKuiwjjmR5Y+on/VdQ81tW9mT
dipmYW/Y3whf87r2hcagPDPTlFudutIO7jqdTJUNb+jLq7UVSjErdJPmutj6dBRFaF3bUpi+tJCu
0xb39m01EukG2fOj8ZpTM2rDo2634ZX4dnFrl+6wtWojQiBpzsSts845o2vu05qQFoCTzYGuTYM4
Mje38WjOu3R2zB3SOuuHmSA9yWM519sZF8wm79pnh8XtUlCZAuc56+RLGD2EtrISxsioMdAdATEO
5rnUnt2pcH7M+pTvSja+vg1BeUvSpApmCA77fu7Qb7pYpM1q6nbuQMNN60kSo81E4pFNo6dnSJ9M
u7vEy2j6Q5+jrKUafUrTstjDtkSxiBoC+TpaF9LkySpjnnDJqHw2u+I1bSAVL7pRbztpiaNTdAoR
zwQlKJ6LrUurEEmgScWFNKmNI8Z7MqKoPngg71kc1lgsRLCiZoqLKns5VKWYd9gDSZyaOwuRX8NA
IxnlPNQwhmtr7A8uUNO9Ak66F1atvaMBdvZp68FbbIkS4p7CIEr65Wwb+XKHgIQea13/iJyC6L2k
+dZ6RG9YpAPf44Uv94T/WDfVbLEbHtxbZcdXsbB304mcAC9cao+zpl87h15/aUS1X/Wzu2dhQFAw
S2PYDp5oiQVYrK85q9uPMJ69Y6kG3q5KW/RjWY50r8h84cxsZ8K8dOR0ok1c+R8BYOTx7HHghtGb
m3eMWHXUF8u+uKoxx02td8kXDVHKDcYDcrWGkLjYebanp6ET9fdELSJQRhUfvIUppW913derIb0U
+bicXbdY6DkqUOYqgfO/6Qe9frCtpkTzKnBbmOTW+Jixwv1orlGBrCrEBloGMtYhqsVDzxAt8M6b
4ZtNuOiBPWH7YocawYNOSwahSFrrmVOxjTLd6XZhatd74BtYQro0B9aWKoS5o6c0LGxaTne77Or7
IfZKuTGdEKFni8bjuKxZiKZTyHcWiuVoJ8MA6tGJ4jtnMJZ9V/Hmxbrb7/N6lC/jlI5bO47HaqMN
lX6JvLw4lqGX3iVmid/AGFptIg3dTC9xZl9oCOJbITHxFBd1HHPcQRNMywsZI0elh1UgondsrJze
cjexKr5nKb3jom2HszsRWYHoCa+hg3skGpJwM0f2l6lNZp8Y1udiDYcu5fDe8K+2aBHYM1YzkzTr
9E0foiGfBKeTYlHttpbud8Kylm3dDP0hauKBaHYtvxmi7jtaOMwAei9WoxvMWsFmPeSlfR86cttI
vXmQi9q7GaG9fNeXeZZ0gcbsFPUOjpS+8Gjk1YIUDNjk02BfprRNLpaxkFNMutdtDtX4Q/eUfk8E
fXLjGeQt96VkUzYTujaZGnXlWbuX5fxt/qU6SoaIsESzCQh1HLfzGDonul/Rqaw7sc1AawRJX99M
a7KhxqE0aCKr2isCCm9V02cHQm/1FzxLqFnkjBhYkFlmG93NkM3vzJ30TsvYxeRg7aoGmq1GJlgu
vJewKZ6yaX4sOrvYdQ46rDSZn8oKkWfTaptyGJ+nQro+jHvrqxrXOMQilXfmHJbPYkL8a0jzZemH
r+hPy7seODHnQJi5QMuWi1Ipq3n/juUFJUOhv02goDZTj9Kxd0u2W43T+2OR5rvUXJpnTVTFDaT9
9lix393VS/pIieEo435Nhx+zL3lCJQ7S2JUKghlMSfM2J9pbue6lEmE+NROrpBdmAWm48SktMkR1
dvYN8wPqZN0mgUR8kHVHrFx1rbTpa4WoYedM4x0wbXi9sp1vwtARJ6dzw93imEFuQldewpjbL8ly
wfv1qg8jE4zAWNW76QbJgGS6qck7bzPjYqZq2NaLVZ2yiN0ktAwbIp1LwcJS+d6NUhR3Qt9AKy5x
h0zhVsOxsyXzjNxcYw1H7vqbVcP4g3C6mT442kGUpPpCfp1LVIo3TU8iku7ZhTfxDfQkogIXCjxa
zlOtGZz2PfOHxsp1GnN3Q5dh5+bVJbML++rV5bBP2Qv7lIE+5k6iwSVKmPgchPykMRm7MET2MPXl
OXW8b5U1PC6NhVjHMy4oU89gsT8Inv1hRs6OUv4JXB4Biuwpks72gECG5wR2/YVKzi0J1/ucMpAg
+T0Fx+uvxrEtyuJqR43wpczFWXgpoQlqvFhqFg8qTF1fN6oPJ0sxKRjvtliOWLnjINM5yaEKue17
NQZxTz12xgS2RS70WiORTtjf+iTTH7D2Y9hhmXMB2UHRb3Fg9NCqaTQko3AeBxbJjBdiw9bya+ZC
1MFmZu1pu38ZNfKdBXaJgWNhhKsQwiECFtFX+9CSV5Cx0QZTDbTFFPhu3uXEQRnAlGs36TjSLx+8
4MQjp7NiDdD2YTG9qMgu7inO93vhlSdXMxUFgPwZPv6+yEVKujJgZKN+EZ13o/p8wozV/6Q+B0JS
zUQ+Wy0g4dZ8MkT4iq5puScl+mvVEu9Zj+0XIhPuK1v/WVjFa+15b6CUPlLLvRmIm4lMIMqm94GO
+egq9t0GghBS4QkGJ370Yem77zE25zN2EN42ZfY78sOPEQD1L0oIkrp1Pbt2dBfYKyISkkVFqIQw
kedHccZGs83JWHSM1aDmHVjxwIC3xby3clCDJt6iGi4iZP/9oIrT1Jr7BldDUUac6oRzqKPlvSSF
G1hv3mJ5W85Qob/yMB8RoR/gt96WmJe2cT7sejNnWe2PSbTiysEVbqusyQ9r5OFuzRm5lr3w81XP
SazRo4cTkDrTsIMWjcdL04h7Szw/kuohY28egZSn5okePJd3XR7uK684uYNzbBDFO5wqoHavIdhO
c5ri5CVfMDLOcQsOOPrupMQq43xg1zfuKTaFz7IbV0XoClw10KUMUh3Yx9+LRVwYD3s+5cFZ0quR
EM6xLPatRfe+Q4Tpz27+mkbtw6BYKMPqTFtF+F7dB1W6PIP2XpORExFEGdUMkr3v0YEStZHNL8YU
Yw0JrwBb/TAytT3M+IFOMy6nKAt9F5cXsQLRk1nC1Nac/qsTtmfOw6ThllhPnEonnJOpbD8ZUbhR
reTtjWNKwpXSwGaiOfreNJgqsywlyEwKkkhEZqiHVhGDqlMlbHOhn1AeabChNGuflS1CvLBM2xfy
uxtcIehnToNHjDAb+dTbKMmsGItuuVRYbI99RVjUkMCiHxH9BgZVZNyNlIa2a6f75BA+/DM3Bojw
0mYTELfTW1eV3qbDwnyyvHa4sFMt3+fMyl8XL2qOrb4kp05SGaZGMK3U66koH2UTxz/CttC/UmKz
DnnZG3cQmdrnpk1RGjaL2BhdqnEs78JTLnHpRJUV9F776ytVL+xMaCtVHH/0muNey0Y1IET956KL
/MywtXeDRKGDvWvehbjU7lxyLtd5on1oBcK0DSmrHOVivdm52jJsddks12xR4YUAQ4vUTi++i2tO
ypbSvS9Z3zt+ojkD2va4Bikfl08EsGTfI/Tt+wkh8C5G+rwh2no1LY3intRYvn2MP3QP/EYn4V6l
7de0icMARK+bbRpI82yljXznWRzDtL4b93kjhxtO6xQcWpz1NQOu9GqqDgpSxAbXK5IWXAOP0lBe
ALxe92Ux1YfWrvMdYi37UKeFde/Oy0+4PuGFWwqPadUOO1gE7DTwwtDGjbTkSFJ8d2JFac9l7tb7
SoLSo21v6l/IqhkuHDoQ+a9BszN6rmAUBmUSM8oeYm+eH+Oqio6SzNX3vu9IvrDbL6hKjDaQvbgU
HAYDIhytDaEMy0mVxr2DVN8vCfcNHD1icNdUNBq+0PfV1/KokPjtVEceKKWuac82pv+6UDc4O5U7
+6VRNAerboTfr54vGLvtuUEg9VzXLedhnRkb30h8E1e5dtOz/t3g8LYCy5PmKcrmI8w0Kje93R7d
UvXHrGlcwPqWuMZa+m1cMeCzkzximoP0ruprl2vRjdKInenc8imxOuNh8FKDWnOJk7vvClhdhOhS
/NJsVNPGSJqolZbHvABwTkZDdtOAOWea6/KDLCCOIx/SC0D/5UCWr6p+LNnQn0PcqZwYerHto/UX
25Rpc4qgyNFX4TnwZm6j0NEva2ag71njY0QDetunGlrnesKuMhf2EeMRoXBeWm2jds5JjkYAj+F+
3CRFT3rGNESnJM3175POGbEz8K4Sz0PNonPUhSAhhNxkWfu6G8ltycPYhWXfQWA3mhNSanyAk21f
83l46tU8P5BBu7Y2telYzSURvDF4OJmH95jh3Z1NDgQ4y2w51eTEB1B6im2aEB1eVzNb8rW4mlJt
81UMrHpJ4+SBN7d7L3PMoY6Dny0Hoc+qHssAbIq+k3n/GPZqeOwqJ1vR+ybEu7HEMZGSTORM8kRk
NGka80iahGxU0MiY/E8TUzq1FtomjrBvdYLq/SZM63uRCecSTiTJ8n0uVZvhGssc85KWZnFjuNk3
q0G80s1WfuzDod4rTVJA4cxVrBpGRd/wxPg17gZ97K9ERUnfUB1UInvMoHrH+c5e/QMODmxY8GjS
S6s8kFuT7ZN5ehvIMQ2qGR4olcklOndi0m47/E7vUUry3AY/kH6aB5IVYktrTpXW1BdaUemODeqO
Gtd2GOpuZ1i9zn67JNY3L/VAL4gNF5Gwt+Wo8CQSArOfqEKcKVpqZHFZyS61s59DUpjnLo2nozmR
KhBpqf6mTaW7bWxzCuIICR6JEZBaHOqzSovdnbvU02kgkst3RhKJO+aG3YQMeNOImnk97t0LNRj5
jNcyv0ShMoIxbkm1ohfkR9TaG5UDE4NA/ISItAOzUCOCdXDHwxRsTvNskpeVF31+TO38O83GfF/n
2ngZ+Ns+6iFBbq80Dm2m2U/JQtAGKtRwVzn2TVxYbO0Xu0eqn9UkSEbWBKOJyAoL6zM3OTgWNk2w
36xPDrZqlPGbXJGr4KtuTh4HMk33hM2Om1x6CWkZhQ4VuVLlvcwsOlGm6TzrA10znYiggyBZ/oeG
FOW2tpfxp+jpZOpiwL8+5TTFQjqGl1kt9b6dco5h1FTulqSkWiElGmw8PwHACPPoVIv5RV/W8mqb
Fy+uPRTUXa38xeHkE+Qa9We+pnc3J3S5JnPITwVgrGDxhuF5qIf3JCmi26JlL0Nd3xlf1CCmW5Wk
CPKX9t2Lf3Vx+ZDeKUVg9JJI7coZrC8LQ/xOm/EHZ43efLHyxLszBYJFnyBK5FkhswxbczPTMERH
RjDVzvC1GOexRtCAF9XvrRGzrZZW3sbo+W7I5T8mNkXUWxO+uVuUU9DqqjuB1ZleSKBs8ZcV1bcp
TsWrIhL1ULpRd+odd/iqTV5xr3cSa0GE7vDWVO7HWGI93gh68V8LV28v0husqyRT6KSjzce3R5LD
BiYN85ukzNHQhbyQrVC9DhpPj+bcx68gm2aeQ46bNDitiScQdfFCC0zQ1VnGSX9HhOrQmlmDd7D1
v9WuN97jeBqP5TxT/hKWtq+JWb5WpoZSxNG8u6wZw2OUxAm7yaTpP1BetCkWxYE0XGh8z7U0yIPI
S1EG+UJFI+bVMVy67rbsCWNTOgfrZuZf+PPAI5riOQ00wofog5URYaldfRfbnnEdPAtWhaSe2jMn
HwELWF9w8GLDKzOe7GKqiaMP9+uho39d9L75UoY0RTd9vn43aBICJsVEh3ikIHxZDLB3AVgSXIdD
k78N3ZgG9ITCjSXjwlcEVtoVLwuhRnz9bKjUkTa7OlWj0PzU6qNDJAvzyqTq3QFds6ilhWAWjKap
3mZbmdjtnaJW4p7LdGfDbpjLo0RzX3SCm4OKpnW/wTUg8cnyVErulWAC5q5AFfx5MphUdrt8Xu6s
0aUnZ75hpUcgUBHH0O/nDP05yS6JdaDWR86yCcc8WPDebqu1V06wzBsKbd1c4K9N43tIaZd8pZxs
dq/w9PIrbfbGfkg0EBOXJi8lhpTQ+piLoSdRdu7impT2LiGyNY+5aKjPROB4k0p/LmUHQddOSSu/
5jahdKNbSf2MTX2xtgsnyfjByKVxVSFSIkj6mq4HCBWIW2rL3IaLXS0552XmBWvZLbDaX0KqKOFj
Q+RbHwg3ekgTSI+smzWhPgEMR1YkY27eDV1XdGQZQRNH+GJpbvs0hl9hYAz5ohEcXa+V7/xl4dTD
atou4pWcsFG+lo6VkvWCLmFkrztk57wy2G2Ak3F4Eb3OSVmuUu/LaBP5c6FN89wb/MkyilB9h5hQ
LrfWgM1gP1Vuf3KTqmN960JNf0mmSuirt0erj4anR3MwktPn2/xansnl48gMncbeStWnXzS7tb8P
9tDdinEQ8MKTCHH8YgNj2uDEyeUmwddJHaIu712EvT69JrwjlAWZSA+SN+ocIdMJdM6nmC9d2p7B
WtPbEWF7aGtxXpCbAhklFGsX95yLaEESOhtHVbKf88K9o7jNHGHPbcFZZoRuOrPPcE+WBTzpdWxh
Me9B5mmwJto4Tbcj7Y+831P6KGmIVl19Y9R1Q7EydXJId9lktGibC93Kg3ggoS9wUS1gPy5iWCxN
2Q+XmK/Rsf9duQrUSoBE2LHj/MSV21K+HysOctjJs8jXpJe/5TaJkX5lGPV7TDqIeTWyKip9x4jV
hw3p5yoAqiCS5WIP3uxwRjblstAJK9P6QWOjpJ3RrM3Zme4pvLgwVMmVxB6iavtReMOJtDb6YV0I
pbbUkPFv0nChUO9V8b01GDKILV73jVnJyPWLyBT5tjWYmLVNix7WHySwmKMWjfl4LGqvEHRLsqXn
s5TwvF2Lax4bbuVBZm7oV0t7TALGn++FpCGLUC+O5oLC1ROac6Ui0u5F1QGEqfp0h4Mu8ikO7JdY
dU/skk0eWpf+5HhStpupDfstbIYtWzsnZm+Rv7BHuyz/i7rzWJLdSLP0q9BqPaDBHQ61qDabQIgM
kRmpxd3AbooL6dD66fsL8vY0ybaeGu6ml2UsMhXC8fv5z/kOukGDxxKSjDPvlZga6kE9H8C2MwQl
5UJ3/DYTNnnzq1HO3hon4Z1bDmaQ5EjojCBdYPTWB/tIxt+ye6l5E58UC/F4jtU2dYxvfbnY7NbF
XYeA8dn0HBYVRyfxDr0TY4txIeVmgnp9nBBB1sPohCdgIQ+6aagTUtTtUZi1zmxuSHZRoEuUcpW5
Mz0sqB5xCSXJJd1pMlHVXUByh9w2l2wQljSwkqmoev9tJmxGvpk200Vxu+bvB9TG5iWrHe9xiVSN
VwVFHVY7yijHGPupjTsNHTGwwnsBIQyYAhZHRXUGjua0JxgLDmTTNhnQKjqegPQkqEBNuRQ3hDGT
l4oVCHISwIxTRXb30R5sfR3P0ZOuGQ7duXoGuZCNId0xcGYClfH7XVXpbOsbL3Thy6BHEjU16xC4
CPtqcqqtHwUwVu2NKsV0i2gwHJaSVSTjT7LrOnsTR3Sg2yI/uv14Z2sckal9q2gJRzHeG6ZZbmqV
qqA1jVvEMVJNJfOF1s1dGNKk6GWuqS85sJIc8zwGeUN9eM42F3LDtgNXtmJhejI9Wu+NWJx7Ez3X
L5xqmykqWwrKZFl6gUUhQbWly614IMhdr6pqklhqaeBk3Ucc0liO/WRmu4Ji9BXMuWVYOR2jY91G
cL/ihYmcK5C5juZY8jeM0tvaR/KMm25HEWZ6p3PnGBH8AxI07yORbwzUwT1E+BelyOp3Ne5PBpBq
G1Z5fvBTD4VP9OUzu9Lxu0xKRLQO1oz0khejirNjYWXfLHgG91Mu3ybaeeBywGX2R6o75tFsd04T
bSyy91W9yP3s2Q7UCN5OZnjfiHHCsExNS0tOaUcMuf/y3fBTAHdbt4WmuxwQR5Bb1XPGAnk/trZ3
gysREW6J81NOoPKycKzWVhvtc8OatgCr5VrabBhheS2fnEwJQjDuCgcW/EnbjbnNkV8aRJ5VVNOs
SrPba8iLqqdA8KQM6rBE9J171GvYdin2amwothqfbBt4X9yBMFjmgS5rmPBnlbBw7tT83Zu4NFuF
wwWAjLAltYw4u4ozwQYW115ckrzPnE3YYiwZpkmsFi/97mpa3ljHsvOSPQ4dGzwGlcxjAFrvgbXR
Z25AnxqnyUNkTLu1Oy/XsSy8fTW7T4ZyJ1742Ajx4LCKMC3vrcyku1MWW4xLg2iSGEE5qW/pAIc2
aQyuDz+yQp7o+/3weqwq1EssmGdwFuuoaB7TnqWSEMmVL4yNaKJtb3ao3sZh1s6t9PmrtwR49nNp
yZs5hjArh/c0fSipls0MhqPaV2tktqMJT1ZZ3QDpzLiVWIivdEe5bm/pd7fJ13MVXbcUzL5WAz2d
nd7MCaXg9ci6vabEuW3C8ANa0jYZ8vmxsSX7yPm+8TxkLc89iKa5ieUCEavPA8MFV5fRPFvFP8wu
FSvfRbYBnorxHvnNy4wtjaeHObdshi1y5ZaymdCd8gwOPN3iTiFBCTQKOTMKN23qvU6qek0b0dE5
mCm1MlNIIKaaTlNj8j0O/ta5lBe2rrwwkKR9DXXgVpO5PUsnOTt2/uRF3p4EdQJMgpJ2BCmuIQN3
reHdTyv0Xh37m9JIb+w8RaB2m6eyiw9dk61huH23GP6y2qClroVJY4vdEMGvyinzZN9TxOewgy8h
0+fIrXdWVOEi7O58szy2oji7CYwaz1+jllxZSXdD05tzbE1YJYQLWyafoei50OVA6ZOD0hePd8H6
H7Ps2m2QMIqyfIo9SCCFCu+afNSbcja2S6sOXZ99pYO8AUh95IpDebBXpETynYGyZZ76nFwVNZT4
YtLpXUwZUwNy9iYExPvNIhiA1hgnQYingWi3l8OqKV2u19K57OvktjGmETnPHe/9PrL2wyjQxkWH
3VHUGtPQ4NIzXEt1cvpO3LSK9xZ03SUk7R724wwpwrbp8R6budNbFw/pwkKnFmV5lJoPmh8rvDDm
7KsNBcV7EYfnBpPNecxBxtgYRPyMbywf2WtVvGKWwb7P7ewZ2zwdZXh1rzxuIEaheJVznXM4PaHo
nJoavBJ3jstbJTcCEaeYGosQDTXu9+wvh7NqLAVywjVu+z6Hq1eMbPYyUm+9XZ8K7XmnPK3bIM7G
uwSeDZBm/she1kDs6BUElsE79G2R7cZ2OnZWc5MI+5lX29EsbBfgLbNSkpsKE6twrqAJ8hCMSt91
1mjd1oMGYmPhHfUyQtdQGes+ueJywmoSZSgLq11cAxSZqnfEaXYNaScCs/QCtcCWTOxm37njyega
VKDo2lysfdnlz7yJ8KtNa0uXT1U+4vDtR1Sbkjl7NYeh96m82i6C3umAzGOVsb9GZSXXqV+kJ7aT
/nXEOvQQJ7WVQh1rq3U42OrTsZjjklr/yHxelzhPNEWSCZO723p3guk4GKFWr/Hl+mteOt4NKAPn
pD34bL9Z8n+GA25/j+uQFvhj4OAv//PfzgArH7rm66u7/l79D4gdEBH4v+UO/jcxg7r/+uWz/+Wh
//xj1uC3f/FnrZNHbgBliA4BU5gXMu3/CRs4xBAEI6PPZYAuwf9IGhhS/ko1mZQUhhCk837LVf2M
GhjK+dUnaAyYyzQh3l7+c3+j1UnY5iX08vsfa//5z3+Q4qQfh6zmJZ/mE7D6awBRJbzw7YGFYuII
LdfRxVeL1QfYFbpA17/JSUF+GIyidek9BWBak8Ki2h3h3m6rGwvliqND97VeN1XDXGYpNWP759ji
HqnS3rsba8uP/JW9dFF4z7HfDKcipRsBH23lN1eLdtJdhp07OsixorVmJYoeak/iqHF4cBZTEnaa
gSdQWmvIpUfCqef2ey6EC0YvZxQQ3noKjeiu6NsFiBJMHecbJ3NX+YHPTx3tshQ4J+N9Hc7TmZKt
CfvgwkE88CLTWfc08tLizJSKwuyJxUh+1qXOG7ZitZc+mBLkwb1Ea9TvLfbsO9IEDhiSniz9ARdg
y4eW8b7ArUnR71YPFR0l+dAM3mM/u6Xdom54Zbb2BxBZ7zrCvHLVMYcsCjYUO5d96iSDfz2UsJlw
MS2uO1+TKrLTZU2MgVAcguIyRjfCq+mGDfjxyvnNpmZ9OYwE0Ksvy4O2h1NoKNvkO6p7Vq99Knjr
Eosg9bjVyp6LViItwU+9qzhMm2/cOZP2JnFgimIgqkZjrysr9X54fdv1VwyjS/s1Z4RSoxUdGIni
XjiMliERJD3BhZz298JiXmswE+JRcBZ2YJyEwv0xmbljE7pnxcZCSZT82WqtlDUBBKn86FxwbHkO
wmLqOPyAoH4nrPV8swm/iIQV/+X/3+Q0YvVDad2wgvSXV6P3ocEG05T0ICCG3BHtNzWJNnxdZDzV
z3XHPeEWANFmzP16B0HikWS2Oma4nJ+jKuv20chdvgOzqman+hR4sCZEGdizXsRRGdE7f3lw7+Is
KwPlAINj/znCtcNc0DC/RRO/iGnKb9OodK0Xbvlh/1bLDECoLZtuhbsfOg20dBNwm9dXqucS2mNh
mAJ8zfoxZ2xP4dukIKSGZbkLja7a8kelD9CITV7iLowNb03VeU4mJuPbwYWLVuAnqfNWh5ZI99hP
G78ItD8m5k1Gca95y00/jHhTe47Bi81JkksAE3tvf0rmBGBMYshpeafRgYvexp64nd6wDy6Xcy6B
zr24EIDespw7Yg1cpw/KbtbgxXyW9XzCwjf+r3KXVr0Frk9JlAS6XqL62gc96BxMkZSYxU0QufeQ
vTJQMHEXS3amZpnxwe2yUhmvyQBj6X3Wvj9+eqr1PdzQEESuDF5xyXWNj1fCvDUzQhMsQYH+jDVi
DA4aNvjLZJE6OzcALLorUN76nu6rNAs6MgSCR69m5bPMbRqovm3MjYnENgXKHXQW9LNRvhksYWNQ
FexUL5VfElNVyGeGdAZst8Xnl7oaPVIBaz/LvCsXKIDLltU1uLvSDR34Ln65DQk+O5B+n2OJ742U
HnoU7xVl0Jl1DBc6ntnuXGIZUVgWbJuqyJMbOZb6ddCXTsUZT8rRsJrhtpy1ka9JQTv9yq6ozMPU
YRevvdTLV1gq5yicZMEvmoyfJXLxJipH554SvFcc7vN9CPjT2if80MyHcWhsR9lmO83SahNyP6Xr
qOb85BsxaLd3zXLv1onYLeUwUiCZ8J1po23fJn9yiOjA5PuIME69UGkanTv+m+vMwXd3QWzd473N
2W45wLDCfj4VMtePUarHO6YlSx5Ct/1BqwCGzTAp1LY2luqtWvzyKXVHNrFmJ+SPAQApbhwqvTBd
gOZimgL4rL1OPEYW3GkUkiHiRmG5r24u4b9NveJKME/OpunQAdgJNBCaE89+BqgyQegMBas0neNz
lKXMTh2+GIpuZVifYwBzG2cMPdq+zSakv7u1pq++GZ66xhnilQuC6FWhWD5yAoCFEsoIm43WRgZJ
xlOfXj744DbVBfAG5c0CenadN234bQR2KU552V2MgXkzrDC1pGe3Tt07fs0T1lyf21HVi3glEEq3
gJ+HCL4PrdHcAbA4BpNpIbngtqiuKuk0LyMv+2iN1uDUJIqUuoc17nAquvErePDhOgIXQ1uuUI9O
3DZvjTn2W+EB7h9hgt1XysL7mE8EsVzujF6crPB7PMJIrW9G5Y/heW4NYhXpTJq90uNAzMKejx3O
ff53d5XITo6wnZv6qsfofLBG036Cd/Wu6qo4iCk6ZZh9BaO63T2LqlI89aa6dlV/zrC5PFbLstC1
BZujb2ghBVVJ2XsCQrbkpmH3XXPX53159JfLKGBVUr8lYesepHSM+5EE8xoGbHk2wyxey8yI3vxk
aHa1JmBQm7bxI18kZlO/Tpnm4V+pu4k4QcZVvJxWMwFbJ2hZVm8NAL800bJ1SdKz7+JRqOvwLRQS
YEDWPqi6Zj0IJe6FqF4RWElFTrC7bkTd71O6CWg0LrX5I8wGAh1NfFQYCUj3qPjZMEwqRSLGbvw1
ez8aGBfa9oCwY67IOHCwWMosg3pqJNfMZQwfJ7+0cVcun9IKkyFwXNb1le4hGKblsRphNRdNWq+H
NrerfcXihra8CvNfn3TnAgTQkSHHw0BV+ye9pMaOrKf9zBhkON/qshmizwkMNWjSHFxIlpv4tau8
xjaYXFygYRp2L2lCceKBKM70aHu0s68HA9m0WrtR43crz2ZYu9IRQ8m9WMzRfct9MbzHeN2rdTvH
JIZYuCNHOSa3afGDGupk3nLI6a+MV/6N1zsvOXfpN01n3VaUNVkC1LegD9uoPlrVkBAsYhM5mMnC
styOOV/6lJuua9bXOUBKGlSSauv6Xbea5ik7aaofXvlkGDMbXMJnfPM92cM4j7bEhfrnKccOs8+r
y6ndc2N1EIeSvtu6rPA+JkwySE4D64izUmG9i5qq/rCBFG7KpAHjLcb82xCmGvgvDpx16AzgABtD
+hdcUrtJZ/jPYVWd5QXhvYEMEwa05UZrA/zQvGqE0qewS/h+Isjs5bic7HCso62uiuJEanFCR5yL
XSlZjAUO1O2tIUaIoZlhAK/WMq9XquU8JUwTjdtp4ZLWDtZ4soCEBpTTY3WB0jN++mlWPBRZUrx5
mZ29wgpVr1MYd/dI6iVZFBeG7GDO6LkNDOABJ8F26ksCga6Jbwd9J0pN77oShb4unbHdut6Sf+pR
Wrs+UyYYBrrIar9HPSwtfSYhFK8J3PTrNmqT+2EEld0S28PopvUTmfXlYOPXeond6ilPTMqMAI7v
MK8NX9A3q2DK3a+Sp2E3+CzvQUAQ4olx6GFNuGdMaHmZJkpj1vFJ8LW1dysLUqopta3XDeYaBrsp
4l1rhtdZ2X4luQ39iecfJKdScIz5a1qHtnX0uu17/aIsbdCzbea7oczj95FJEoEe4XPVSpE9tXaR
71SrixuyI+rbWBb5I/IaO35uIhOIrclwd91UMZ7iwI7PamxQHkSakRVycZzSeErQkMSdXzCbTcMY
2Kn8USR2v88X5otVO5nuZnT1pZWH+AuuHZKjAUywHGRzNTp7vDsMDSD7mBkMon6NpXHMoDbgE6ij
JjQOLKrSCuwlHvu2C+WTZmeHns8afF16EVIHyBr1asjG/mHTN/Eu6368huvItLio5tssC7ledEtJ
e5OabOpQqtCtpKcPlF6hjyyguoKZ/cAmIoC4rjFtDujNbhyvR2eJGOna21yO6mbQU7MTZuZvdK67
e1dI4IWAbVHX4DmvorwcsKaG7IAuTBRKLXp0KxRL4MM5+AeYGo1buMBD0j67rqmUDPpKtwQ5RnIN
jYFC68UaWo2Seb4O3Xg5Kdt1zeuSZztfF7Ns+JFmQdzMrC1ugjyx4w1E5uxxIhwarnFjhtURmZDI
NKVSEMbN+aouM5UehiZxw3Vnq/ZprEyuHhDlWDu2asZ04Ao0d/LQYnrpLxY4WVChIYwsJ5CQm/HV
HBfWhhHGvrXCwdjVkXI+bDkSKMizsr/1OIb3ioQ6pvslendb7eGVNSPpbrKybDajsufLEsHh0MoS
4B54pwjllmneEIEpiR6hNSVsId0+ezNQ7o8hdaiP0dTyUSTdw5gCW+OH8hBecdyke4NT7iXqbcLm
qUg2JSaU1wZG3blXnE/CaeqVtAjTrBpY7Od+6SMwofh0A7Io+XNopc1q4AUzBw242huV+f0GL4O9
Se24xPoiLBNaeebe+KUavwtGys1cO+oDnH0CuzW1cYOyH2nOOYfiHli8OnkkuB8Lzy/eXNzrWQBm
Hsb2VHXVfVX55pZodg7vrYMxwMJnU6Shsze7hhUgr5/wU2FrwltEytazmpHUT+8nq3luRwyCceqt
sbyJXeYkH745Rc/4CNJgNsDNdygR5arRYbqea6u9F6pYrgYMFLgxCjc91YnnHTpiYbvKmBVs/sI+
1A6UfPhc6iUWAhZzN8wPM8aUL4dUDEFIqz/WJY8iSnr4YUcOyi5Z+RtHT9m94FDkxQPudkWPY3YX
gz/lAZva76Vf+XdJaIZbOfntBlbx3nbM/pRTCHUofJslu8ePH0BErx88utW+dV2tr2XVcOEee1id
OuE9bsQEzW2eYkPaV3lYhBwgiQX8MNG29Y26En10jLY6pYD7aZcvH9qFoWU1CVFufStNHMTudvZW
NV6C3ZiHyUFEiO6iRyFkogXPpC7UpiBaeEG7BZArV3Mn5PzW4s6PZPuC87Z1kAjnkQG+jzIVUC0P
iCAaHf/S7FFWvGirhYhQEXO5Rj1hqIa9QdWW6Vx1TE1QOqWtfCTqafhe4+x+7ad2fKrEgsSpMPcB
RaxJvYsCDDaP0+Tvu96u/OO81LAMltL1/StCediAfZ1Ze6WyesL26Oh2x6j8CdnbXYdmO94OhcJX
NdTeD3Zyw1uLutoep4VKgHMpSJggAUA3xctFCU/aZO+t3ZCMSAe2pPkkwdNCToxe/HB2rtpJtQ8I
H+EORIUDSFVGpr23bLBHASi8+WqcCEWsTG2zoSFKROZeRrOzod+gKQ6GrYhhjrU/noq+MNPNggKX
7ZrFssiZtN46KWv704lMymuykoQUjhDQQy7TVDC6obHOjNz8cpYZEaQ05WbyXT0GrRiybMv1dBk3
PONC7StnhCI8eXI+Iex0+M+jGmYLr8scQ92A/k4Ujs4xs6qfpkYl3orSA1QvPypXrk70B3K8Dc9/
gJ7pOg9JiPGz6Ufjw2wvBkmQ7WCXrOkhThN1YkC1QHuwrZq0NG+MNEnvRL4UOzla1sprCve6BwX5
4FKfAHbB4iJm6OzN4ahHl4+AnDWtJkqhhJXdzJ4RQ9Zlx8B7FXi355ECXex5vq67unTZHnCqBLRR
JVu7bNJ7h7Q9ZQz0B2zIR0noREOR3zpGkrVUopS2eS3cEGUww7prMQwQ3D70S7yYIMjwLjE9dHN+
RO3A8ZsluBCCZOptthSuZVgPTdWW0S3eFKjpG56sEb+FzCASfim99MV7H0Gb3GZ2U3dUgnhk9FaN
Uy/lc+JxfFz1WRZfdlWA7sPXzu69hoUJIGhjJ/UQ9/664t4e7fLUzezblsu4wrKespME78xFpvNH
PzzGYK6WjWcmfNW4s92TPV0MammX+t8mrw3tnPgWh9MG2AGwXbj97mUlrNInaKMO2FDile1elV7q
YVYpQ+865F4b3tmhFZZb8AQ9TNKRo3K7dBlfNYm0/VlwVyba7+FqYQkhyQ0A4k4BpLrcbCf28Cry
8XPJUGxC1+WfA1s2rbtYp1V+RZeN0W/42t3WcRdfbKJ+6I5qjLtkO2peM/ckAIdlm2RShzvyRZ19
PbRetxybLJtxWdG2HF+hD1G5kZdK9DtrWlAkV0u/UGBqeDZfvDVMw1t7/KDRDqVwHkj4tLq7ZW+m
55XlZfG8Sz3XNLZZTIPBVddKw7hNk8rXu4X5hQz13MoS2MeEmwKrY8GQzDXKfEJLdzh2i7QHmduk
Cv6xyy3x1l8mvu5C3ckU/K/Wnb3anOC9k0GaTwBaC6Zj9d2PQVC0Zkj4eY59ILBe2JYn3EXTQu5k
mL2tI7lbBcYoTGcV2axf20mPp7B3kJhDifZX8/HkdkJRCrsjZzQaBqSOUAIFR5otpy+DDjI7c792
3unqIK6Fg/cJGQPzudm4+0t6Yq8B5xydeWn2IRFGfODc4rOBxT146g/WODCu+v41Kn0WdwAJSJp5
7qOtveY85IwXqyF0B6yoXN3OU1d81uH0NHm642t5r82sCYUu/iGp2gMNAyE7H5wMtk/2lKkLi19M
2qI2gbEuGQXquAqdIM7jl2Zh4iDk465SNqHB2BnNtlOL3tRxFO/iqTWu3KHhKqwYwYqOvoNs3LWW
S4GOV2MTxOq6DbU5r4Tf9RuEcXFr02gWDDKy9CYZqjjc2wTqKZCSJqtjmwN8VsrfeIVIvrcW/mGb
3Nj6AiEmao6/yTKvl2ZJr+LcPRpDG4FywRqujHje0uhw33r298TJiWVojvi7yAvZ25pRtndG1e7j
uZKPXeZUP2bPiW9aLmXNioMwv80Xj3dXjZPBq8r+WvR9/aZMVs9mK/M9Mz7mgIovh78ffFBsF9aa
dI46wp+mYasgOFewZKODKsmGXQjc/z1Oh9OwTPlzPnTRy1AZzprbhvthhan7buoEyZJf7KvbMnfg
CUge5hk3ppjEcCPI1W8aVkQBelmx0daA1DQMxE2NqNmyG1RbIA8vbPvmdNeJmhLOpsbuPEs/ujew
jV+1TvIFbcRhmTefLQTFVTa4T6KIq7XIDI7qOjERQtly+lP4Qw1jyi5We++l7aWBRhynjexzrizc
xP7vLumX3mFVKFzsqfHItG5Q+3Ic3Ka6JS7ynZEeV3YOcOUiz6xKO4tuCWJ4pDOQY9eu2+OUYpvB
h3ZVhT5vnym9zVnfrBhSxq2AfPu6EPAii68Eobqkqh8yLGc43NMpv1/K+Q6zIKvfCTP6YozVnmiW
sVY5OaISs+F6zhMR4Hx5oGLMAHzgN0R5+cjusritvg+Zeb901v3czU9zll05BeAI1ZWvBpWwOOOc
q0SY0VWd8Vyl1vhWiGm5xjJ0wCqwbBwLa52KK7ULRdEdB/gfRFK86SBs5J6RuXZfS4N7T0U3q0hw
CvhLEd0Qh9lGtSe+ar9jnIMte5GAPTIztdPvXav5SBrWVzUi18GtXUp1pvKqpDgskJ2fb016FlgB
+DuujWoNr2ReD040BrJ1XjlDhzcCkQeVD+E+yZohsPrUGaA0wSIjZt1edbSwzbk01nZckSudtFVc
nKr2SG5jsM6ei0mdQuvO1tygVHHg5napM+XzQmQodJIjpHOc1Q6PbbUk05Vv4f5ZhvwFD/fFwxgS
HsiJoaDPaDb3ZGbwBTOlaPoP2Tw/NZHzGjU8mSDVJ5bt0MwhiL1ouaiAP9blxpZOLWvzGTUsab1k
ww32ReTig4JAGIKamsBWOZrKJz7fQ1LYJ0Xk79OnAmpFVBS6zOiW9Hey/874k049665AXKoJaiyU
wERSD42ljl6WjMBfPfXtNoGxyQGXAkXHrf82sD/cNMZMGdegvQAGWoTZjrrGOwgg465LLgc5zo7L
i2CGsjRScZRIYPRTxtnIOVjxHJcRWVu0X3JvxanPwvpZNBUZqgjhOiVqT+ivLq5cqC28I1wDe1UE
wquP+h23mYRrcdepNQvCeSR4kZx67fT0apSc4TEVcUXe3tH1SLQ1B2CnlpRYdVZwSTGT+EkB3TqN
aZ49ArxhSWHkMDaDBI4XmXnP+GF0jNNl25dPcsbH36vMQzRhdbTWZF+CxbR6fl5hjIp2Nh5ZSAj2
twkNeW/48PZpcI9bWCwuECg/pinca3r54LA8XGsxvcfS8BcgL+RhNiGRaGvdZ4ZZrWQBe57qHGkd
Jmz8LyFK6rGceVkmXlzdsd0ugow4CiM6UhpUiBHGKbHH7wgYDNFGtuPKI66lRV52CdN5SwkDD22d
fHoz4UBEqTtR+HcdqWqOo3ByMEpkyzqtl2gtlImQnSl/pdK4G1a4/EmD9lS3m5X3gWvLWGnWEbiL
EjJCTEtNRiJOkRUKZFV1qwY/8SZ1bBBbbNKYajXGenavCECqvQQYUYUIVVAm7ThsmZuKPopFcgal
pBe3hJrmbWwCPyuUxybPF/lXvxSH1J1ylHe6I5JWGGfOa1ovZ17NDKuUkHmh+ehg0aJShpjcHywG
P20UvxS9vi0J6rVs6P+yrwfKCR1QOa7CaCf+S89sraPRsIrZgRw1XHFD22ZzT6khJIN/wa+8wFv/
0xjgCc8ycQUQBTWV4yvpXjizf0CMhyPJJRz+KRXNFPketJPI6Uh8QJj/Asv5Z76px48B0tkVyraE
abuO8xfSaggiL60wpWwstqnuphxc2hzYroRvQ8nsuPb5pS6MaX78KOjY+1ftzH8hvf729WE3WhLk
IkQNCuX//IOOteeHpeMnmwQsF2ZhZFjoIgnGBRW7Figqw/WrV/wT6XBt9rm4NZcKpUHVkFFYqBvx
KfIr078WZFd/slj/lmvm8V+jPK+TDzSj8kf3V1PNH904//Y/CPjpWH/4VFx4oj85oRdg6T//sS41
QSmsN3/03Fz+ld8tN4YjfpUMbZ6vxAWr55s8u+NX2/3zH5d/BLGcRZtnUqZsmQr25n8QPu1foYxw
mbVw3yg+W2A3f9puhP0rqrALhZHPHXFo2ON/w3XzGzn8Pz9ats0FGRe3g8+f5ZsNs/3PT5wwR86y
RNTYP7S5XVKPAkoKmphyOPCTQPdWt6zcKp55yvKZOZ6cNmY6EZIRykC8rMbO9L4gYBzUMBt1kPvV
rSgmuetbB9egryWlU6VhcoXOqgn7x+Qy30muoivuc+0R28eMdyON1Knxxv6UesP8wia+lJtYDfrZ
6YV8Kmp2WX1JXtNHZjmGeGZqCDgNhTS1I+3NdIGUiK7ut3/fKPb/9jyfh6+m65uvX3CTtb9s++Lz
ewci56+fgcuH7aP8ycD9/4NnK2xsWP890Pa6zD+/D8mfHu/f/pWfljLzV4FvjydImRi6fB78359u
6fyKoYwKVIvOC5vGef7Jz4dbeb8qX/ieL8jRKF7JnLI/H25l40NzhedDgbwc+xDD/8bDzaP85zcH
93D0OgxvfCN8kFzp/+VAnXyANzXxUhwpw3EYDcpSVDt3dyne22E1DqI2dlaFpiMBBcEpFRuCsEPg
olac2WHp9KpMHLNlFZlgEs0YqIClzXR3FM58sJw83Rre8Gk1SERdl9Zbk3UAYhHqUdRO9rNJOiQo
m+ooAZG8Rnr0dyBF0vsFCRIdVV3bjuHDW4jag0ndNpK08YPtznQtnPkB4+QnG5rB2iYmcdgV+AVq
nUQL74k7CBgYHJagNWMleyJPJC+VHRJpj9im30KBywANsPrP1qkZSpKy9QjFqhwSM37M4ObFWzp8
8ZNCXg1sa9KPuLS+ybLyMEfJomOUFVLotY9Pzd2KwTcvTiw+wMVs9IGkOohhkNpYsrhklAdZP2PY
MZqdlHN4X5VttGwAWIY08ZCaXBXJlOxx1XDVcVKn3RC9is5p2z1JHcsXllHqNDktkeMReYjr3RyB
GimoYBJtjc/UIvxNXQVEyYHu7pmyuqY0L/eRwj3nA+64lQtudZOhq52RpKt3zLU0bxIgZZcApLij
LfFM8WM8HKjctJ+QWTx5Zbi1RgBhynv0DWHftQr6Cqq9LT5MG9uzM/PHWSmjbg9hB0WsaFAvNrmJ
Trjq+7H/jiM/P8WtYR8Gwk7Gyq5tNla+onQZ/sFHbDfZPu3JjCRNU3zLQhsIYJRxObTpMww0oe/j
wBrwiAnOOHdZxcUNhW84uiPRhbVrqafw8s33GA5wA7BAxLpQb0BBOvezf1tGyFw0Rg7+mtVg+k02
bRzkXNTzCyooox/736k7s93IlTNbPxE3yCAjGLw5F5nMWVJqruGGkFQlzvPMN+rnOC92Prpto/a2
vRtuoIE+N8aGq1SZyiSDEetf61uShbuOb9rEi48Tve3bJFVwQhbwU9KYYt+hOoWW3VAdB25H1KKM
01VLS2MAPnPfwb/aUK0479u8vxDA+xIqwvLZHNJhY1IkJ4txTwFvvyeB6Yf1fKtSNNWYToYdaFd/
rEZ58IwgAFELGqwDT1e4sDRUsqcLNKKKAJhibSjSNBAXptC94fLy7YYxHZnlZJcusYVNumC6YS6w
Z4vlW8gsG02cqyFa5vmADUX6tTPAUiJJIS2h9kOw5Gvs2gEEBjWiCpObERyHlz6MWSFPcwCd3+zW
+GcrpV8EXXfWNZVXyu6NM6aUFCKK9ySjuTnw8CVz1Wf4DL2pO0rEFqsbthAWqCVn970DIuXs0OPg
XOQGvtSuJRE1QYzAHAEqG0gJaoeaLwQmrlReXucpuAkQXDcledc9w8RtiINFUqXlgYfwzCJ+Gcss
PtHH7tPl9+LOqbpBHy42hcb7GDZiIAwuu21kx59LsuRbnpjvS+WqPQ7PF9Fg7W9q92HGxBN6Q3Zb
1h1XCKCyhnMApX39ND1E1RLdUzdJGIiCYZ3N5p4+NfXeDclyQDYDb2SsYebK6I61oc1XgrbcgUWB
QUdbORwzUBMiIYZIGmP6pIPQDDn2rFpLP0wCj4dZjj6kJdr3JOY9FHNiRkF8RzVrJLbcvBQw0Yjs
RDs9D9nLvFTE1ETfVnKjhxQ7irb9zkpxOw3BjQJTNmzaXO5CJztMNnY6fBoPywC0CCKO3sZj+LMH
KUAFsRyPhgVLnOkiwsksEKqq0J3vrDgb3+zAUszn6mNWMZ0VbqV3vSj78jambBUMGRf8q6wU/fQJ
je9PnbvSrI0CXhoLDymbJHeZttZ0rgiZJg9cKCTMlk4g480az7x2d9NYOw8g5mCIQUpkfpg11Wtl
ZMEqCJi23EtWUb1D2MMPs3o0hKGhAE0uMTu8v810GJcMwxH3xr6kWfGUOfggO0Q+LvdZ0FmclRSF
d616C8MIgFiVQX2JCnl0S4jQgV7QV90yYJRu5AJSpLSADtNZzGAtQOU2h6rZZQNSf8KADtuEK+6q
2qtujHwinNClyyN+GOem9+xg5+FgRJIcwxuCRpjIGoeaC0yU9iPR/5ap3Rg70kcCiL+jKrtXFBBv
b8o8vYXYEkDa4GrjNrxt0+brOOOS5Z1L1RxtC0xLqeLbSql7mlNBPJv83SAblktqiOyqR4R3jv2U
hoC1TP0MKi6bPLJqeIAIe4UJSMKCaxWBhDl0h3EwCCnkM9vyPgstubeSObhfWtYzZhQ7xdUk+s7B
WFzexKsCm+cFvTNTtmso+b72Vb1PBwMBdPSpPOdxZyBqSRHuZtRg5tfpdBOIOtkXPf4gM2nrLXDB
syII/BhAbKCs6imewnfkSGDxw2AcW9drDsjK7sZa4Cdw6k+8jEIice/hQ2cKUN0pDeDO9KqznTnd
iXiW85Rk9WebWp8D8sRNZYBomxko+S65mG2f3Ll6ig44EuChc+VhUOCX3oAxeyoG8noLcs5NWBTG
Hr1XHD2V5LTileZ9ofLkrOWEqSTjgxd5WF9Bf1b3jA1577CM3i0mU8SDAuBWUJRrL3FuY9d7xmBU
fhNWDewXVhRQVfHaGETInLLi+RUnM8YHR3JLRAFjLc7E/VTVD3XfhE/ZkoSv89R+9jEPGjGO3XYq
x+AupnBuH3nMA9jN439W6nEA1cE/Cb1YwII4qA4YscZY9D7Y2bCpJqM546Y20Yra9raQ0Y2dj3oL
g3jewr95i4ymejLNIXliMFBdqHlC3xfFcjIrNkqFlYy3tuwxPyS53I+e+gZXIj/wJQXbmFZbluxJ
gD9xqmpTmRMoE0b/psmDHO6ld1JpPpxKDPgf7QirucRti8TJQLp0X+mlpPnWhkplNRZ3mlfcu0Mw
7eIOaHkXARwZ8Xhfye/oa5QVLxas6g2HQKLOS7sxeKw/GnMQI9cNqLKmV14alpUnTZvtZQG7tIvL
kCmlIGZDCfjixt9q2zEsv+PukGBa4uqC3ZqAS2cYOzmnhHFyW4lLZRH398mYjRdupKwiJVxmbymU
UUgbjfe2NF751RrN+FaLRY+nLoN2R7H58jYONpJXQkHo97wN5aMi5QiNbipf81w693Pv6Y2KZHuW
0n2ZO2zTNk/zC2kSTmJTZD54tUWmsWqjiKRBFH6jPmH4TKew2FVdu/ioXfhm6Rpl5ttTDL7oafzE
iDM8DlbhXuhcjpHnPDAX/PGP3O3rM6Xe0ecSqp9J3lPPOiqY4SiY+3BOuxvy4Oqxg20LyxPZ2XHJ
FyPf5QXAAscMt7gFxXF2BoZ2i9TGbRep0qCjQbrPdMXzhScjiyCshpKREB2qQ0uWnGQCppWO+S3r
qZEkp0Dq6TJ10j7D3r3DwNEcQYS4G8MzcHSWHSxyXAF3zLHEB4MfyTtCQSm6hU6HZC6Yti5mtI9r
F6RHR7jmrJrpC/mMbdIk6c9OsjajyavXrh6aC9dfdU8R+nviDuFpCtkuJC5NhoYAxlAbhOHYLPYv
lVdme0fH31ylp52wvH6vBzppI/0SDvO+dMyTFOZZqkFvdekGh0i01QEesV8QXM17avNCKhSfiz58
qrs11oUhxqXwi1Iss2XWB2J92y/tnc4wyVhR5x6wJHkbOJXqMBXtfaHN/li7y1upjbs4axvcAtjv
q7+wpTAc+A57yu1ompzOhbUznJb9Naam1un8Im9od1zwyoJdaxIgcUk7wOOkz/3MdZwTybDHYz0Y
8dbi71+MjrsubDIsjrMFloYk7gMKRLEjJGbs8apGt2WUw8SKvRa1tPCOMdq8HzdYkuVkschF06sc
camy1SE2kQ43hmZLh6b+gRMnoaVWoIFL5mD13O8mrAuUgO/gduyYNc17k91GQUxvZ7pRek7b4NNK
qjPzSe8E4UZvKXLPnyLCPCeML3ozgY/z8xQwTocrn7aUwDszSQn3aQJ6r4wC+sUXkvWTCIJd5o7x
URK6Ze4UbG2yesdBLsVNWDLxdaSkysBs3i18DBsLJhjTyxYQUkGL+zKmN3VvD9uuIRVO7Dqmapmh
Iz0G4xvUD0jBhmFfWYm/wOZtnvBeBQc81+y05jQ7uwzVAQtTimLYPNAzTFQD2+ObiqPeBrtufoYo
i++I/HMD8rtvNTDG0XnOIjLrzuId8VP6pQ1aVU+nOMAiGzTJtK9T77VjPaEGQN1YDQyE3BnUqgfz
74Rhv6tkZONTnNr9CNiP5u2eCq3IWI6VV7wbtYIe4Bqx70J8urGEE1wp1/jGKDU/mizPLkWzUWPv
eOQbUXQLw6s9xq3d4SGgB36c7BWoScOvsqOdNKxl3zhmfZzY8vuNINuVzdWLYy/9Nq+N8ei1ILO9
KHrJ8Ot990IwUR2XC04ZzSsNw6VI55EwUYtPCYUMXSt45Bk/wJerb6yRf7itBp42wdEL+Uos6unx
wu/qvuQrLV5knfCIC8kJNXV9LF22aquFfmq8/aj4exytD2RE8Tin9muWkGfukjE9hfXYXwzAepw4
gberVPBQZIfhonSlVnue4GyJ1I127pJQpxNRA5t72XPBYIHpCEPJPDg2Q8tAMegSvy2KbmcxQorH
pPWNUWe+ifebShQYfrStwr1IAKVMDm+eNf8kBMkjnD9nCOYSN1Asjwssxg2TFnwuVnE/Z1VzhL2B
TzLvyiNh4+CoQOqzckNAF3PJftNlr7zs2rAAZQe1jIlRTJ7CSH5MkX3fOnvoQsl9iIJ9xNMSHdO2
+8pIy9jauf2dEJPrZ1aq/JGl4cbLr/3wc+SsusGjPfJpWycvMVG6A56+1ddU4YVXOYz3qjwumDdA
hKDkDNXWLNSPssu/A+ca+BFOwiLvX0g1i23JGSJtHdwqFHAQt9Dqiz3p9yBEdZ9bAKSZVJcuTfA8
JNPtiNazxcQxYQ8B2ioSyYm7WU52xV1pVBBneKJ7fkRu6pJYYNiHrMZmKjS90x4OTKPvuw28jIEb
uqQvYWgAz/RC+Jxr8wvVIbPfy+4BP0e/TTqG80v3zRUzybp6fJogs+14eA2cKh1kJRx7hEfwn5Rx
u5WDxvCI1ZNPgckoukkfpeEu08tpUXLHmMphMAjZCtmy3raIYGwn6GuHhcgIz52RddHEvnJH3MVh
timn/tgJd9qMwsNZM1X2loJuF7mmq5nAFcM2ydtL1r1qEkr+QHnNvUC3YsVbGt+xaJIIpNrWkQdA
qob3PZdMypnzlxeLhgrfiAy2M/BcKOlOaHMuQs95mFmpCxPjdl3r3ZwQiJ6M+n6I2mtejdcQpzNZ
OISDGiKyxtgWBO54Zr3BUz1Of5HrLgMZr9zr1S4OWX4VlJLYFrcUczgbBm1AjdD8NstML0EXWXpn
zaVz1LmstmLIH0lXbLhPgFqOcLsr6HiWDK6eV7XgcXX1Xgkcr/ZQxXfQl6KjYSSfscshlhBadVqR
UL7HDGpTGvxukzRpx55ZMguJkyefiu8DCMBrnvDRxZ1jnC3DVOfcbld2h/Fh4SqCrQKB0y2jgcIC
xj14fMHyWzNOX7nYm4hk4Y6+CE4ATLmvwWKuCE1Rr4eO9JZt/HoitZ+4ch80oR+y090tXB5IW1VI
GsCo+WgmHODMGJ5dMKEj+H8scB9B3R4wvz/mnMiPdRc/ynGtgTCzxybq7IvI5tOchw8a9/vqKjrP
tJaHMnwVyvxh5l26t7LS9htYKlvqa2nhFo1Hap/lUPQaLwxMAQqxVpggu6g8fxDU1LC16w7SY1Y6
GeYhijRlMYzWzETfOn22G2MXgHhVPCaChFdDWKvSvJWxtGI/44yw5uS9YfoyeHSqVL2KicYwOG/C
kVr0uqauKLuCl1P+UBfVJnZ6xenBudpRcna78IXg1WExgLArSF8ZvoSTg5F1qy3vswip3oRXPpBI
ZXsxfEOtPVKwfl3M4dEMDdc3yp9pPr61bj+jTsXc3SGOWw0LScfRU7Lod6d1zUNezq5va5soi7a9
fT+Eb5md7ceIT0EwtGwaG+SJSLeDMwj0u5SDTETzdG6GDy0VTPtaG98GnX0npX2POO0Aicxifwj7
fW4Z/gyfDhhCvjWS7oHZ+yuyxEh4r2o2AO1Bw0DW37gqgGg1zzyuljQ4pHNx7Qa5ndwvc1l+4rhm
LaLwfkOjx72nCpiZws3uaXo09raV1YeIGPJmwXSGStwDUoBAWMX5XrUhNAyyXLnNqTOipT00mosZ
d7d9luAqSuufk+hew6bdT4l4m/MU3kWgOS452I8ktVgNaoxvI4RRoZzXPnBB4oWzvmbx9J0hwHtU
TuBaU3aMUZd8DC6WsHxaKn8MByqJPLaYmYt+GdQzzl+B80UBIJ8TfSKONvDI7x+ycA19mjUdITRz
4jPvnjKkFlggAhfaTNDRwO6OxlljfCAjs8HOboHbNFZEc/1ijOZ3/P75hkYS+3lF0HBsw5DZKxzL
aXJXl8ZTuTi4r4sPqrD80PLqrbIHLDlYTDYpgsy2csn0Dbb7g8K+caM7agvIN++bMb+qGUPoFHLd
IlnHtMoBdOYHt7MkqDs24hSYxRknLhKpAvQ98HJYvkGnj84U7sx5tnZ2Q2AEVCt0ssXAXTDreNMa
AddNbfxwArywIpY5rbpTv2VUzK9VUjcD79DZRKL7kgqHrYDNwTwIsSOgNihezYh5qmWZPobcdFg8
XIFhe34AZSR4p+YBiekpwPToU5Ni7yOCXts2odlpnvFpjJXx6SbDyajTnxoynKmse1Bmp8bt30Im
6Vux2K+xKwgx29F1TlYoZ3Tsp+5CFCPfLKNetlnH54i4TbCvpFtMaoJ3Jol8kus9tJIc413EcJX2
PS/fujAINonFw9Sd0kc0C+K90Q549BE3tXpNIrIClfnO6Xo8xObNMA2HyGvu49B5AVXiXIYBdmRc
BueJDXab/Zyt+MOqknMkh69Yd4GQvMXC+6Lz/vvgBOo17xqM7uDHzhbVadCcg1NXYwl2WmpEohlg
KrYLLB7EYf3WLY6WXg5Tp16lcN67znpNkzY6MmPy+bQ0qWG2A+VP+qhFRbI6tLPUF838vWtanheJ
+MpRMuc3o2rJqPH3IHIRVITWs+XSJ1FDOklVHxWPRt900/6c0epxSMnSnJwa+ABHDXlU1nilvqZ6
S1bRl+z6w0z/hGyyZz3aD7oyvkroEJsqNcqdAKOzqyu2Q1IuPyKzq2+DweB76L/rcgWKDL25MTXx
HzcK0l0US7i/xqwIlOmaWimnuSCvX6bMuzi2d4MrxSKUt3wrF1h0lJd4m9Ll6Zi7OTaZ3Kh/0sQ2
UQbQRPtGyavjCppCgvRh6jtmM7BmrD58LgPnPu+d+ylhobbSaUfvx1bqcTkWtAx0pU2Pwhp8aU1C
odkADgIjHOAWthww8kkleTF7NTlaD6SXicxj5rfHKPH7mKF1wLbJLKiTSSovpbWbzpBJQVs3des9
RugV6Nxjec3q9v1/bI78/xuWRFHJ+6+nx7t2ZA5exL+aI9gm/M0dYUMXWR3KHs4DT/+FIPLX8bFt
/gY5VoCW0HgkoJZAP/nr+JgIy2+upfHJYFgATcLP/n1+jIzwm828GV4JfgugJTgx/p0Bsv37+lOp
pInXAgsmb8YiY+z9oYDYDgdbUJlogMsLD3VVPTuTMQD5HigzOjQSRVRLtH/OgA4zwaS4Vm0RX8ak
pkyEwNt3BMb5w4gaxICaihbfpe9FUD8SX4feUJt53cmnRUdwJIm+aJ4PRFnftRI2mE/nXNBhsyG1
ucuHBiSOJFrrklUtKC2bm32vgp7KF+9CIu4rm/x7mEpIAJr8nTMJpKEhf7Z74LI2mY7X3KD3EGw2
5O2ww+vBlmwesNJnuoueE8qIfzTcOvjonC4rn6aoyICIW2oQVKNk+gkGCcdqFIWNSWPFvM1Hs74L
QXpvqUnp7g2ZwwwSM5GPgw7GgbnGIGv2jKVd9M+WQdfllqqsOd5RGWgNPwhH9wih7UAuZS0MRk1D
UzNQZHGRwvi0YG1Spz1ayDtWfQP53uB3zVQ6fOkde/bQdF11IDFAEVlVUcm5Ew3RHKZTffgQEe+5
jVp8lBuFAoZTxB4DX9izzneVEYTPkEjq/s6eiv4gAhdUe0ka/tYpx+lVBJTqlZ7K2S5bB177oV/L
W9ySACmymU0YzGiPUBVCpGLgY2nAt1gl69LeeEADe5IEgmMx9R3bcQxYxWM/ROB24tnZE21lJa9d
5+LJaFetKWwzuSDXPuPQDRmDNE8UQFfw0MByuFaabk0j/rJgN7sVUZQcmtjzYODlShQ++G+z2hLE
ayzyuYaXv0RmLjAAd/kaJXZDrwN/WTg2rIx/fzX7U3zSryaX//Mv/TP/G70wK/roX69mHIT/7380
8duvqxmLzd9WM8v5TbmuJbG8eCxcwmQx+asZhj/Aw+h5ONhB0jGJ/vtqZtm/ac0yhSHGxPGnxS9m
mN+YegABxA3joaPjYPl31jIFjulXFyUGM1uIFSHN61mm6+o/WL1cjMswkMhgwoytpsNsTvBIbcH4
4bRkjDHvKhdgHDdunEa39CR0nY9NtmlPSUj9w7apVKFQLlXz7BLQJauVEi+/Qh6ImBnzUF5vv742
9bmi0JGaDoBRIuNkLFLT9i2aASImP1zQe9CFTQJX10nkX6Dd6tYpWsY8M8onsUzOHnKTdwi+dCj2
XbQdpgSXMM1GyOXKtghZt1mZkkUDfHLroCB+X4wYxYr8MrFxBhTzLXiXEF2IDCTCklhPDSqv+Pdy
B64vrF3GMakO6VZxjA58pJOOnEiSgBKtrT0mXkON6LQi8yGJdBSFRLW9twdVQpCkA6bcsuVV89Ep
IEd6birunAjG6K4Ls/DaLJ33htYgv5Zhp39UAdrjtp1lDyOjaVkkwclY6mtAlDv/ElqEnfDhj1NO
iwdwnvMI+B05oGRdQhkyV5gr5OjyiWZZ1RGrW0axS0lRkQ6qyNtDmomCiBKnXr+WJL6sJ1lG/XIr
k6a/8VQAUcbujIzaGhqel3NGQUd7bdvAzE4i6TUDGyXSi1D21G3KdpxgIhC02teejiDGDFMRvJKk
HRzGZwY6bBugwG5CVa8oubit35u5KCFckrr8iBR5+63J+OUVRbb7xvkQ3r+Vpd2h13WFya8q9Adx
8pJn2RiPLTnHlNGNaeVYIAotc5N4X9hcEinZQVqqn+W+SRTgWsqlW2JtM0eWDX5lm2ihxds6yFbB
S2x4lBw7VJgfEXODcZ1NxxcraKNHo4vbT8txXroY8BKijmVCVew0858s0fETVLsi5gNiMMmAdLJJ
xDSNQbJd2F8E02f4NnjAZtQyKR+BO0KUAFfJdCmO1hYf2E9ACOjUAKrcTfn0dSqUjX+y7osP0Rlx
s9V2R4oBPW55qEFR8d6AbuZ7YeNrAcs+kOPEMtr8jEi+fcBBgO1oO9Z7bC50lrVhCS6xhyQ1+NCC
Zcr/xuN3dgdoQGaPlHsgONyjd5A+pgZwKpY3x5DVlfAdsy2Q0RPKyUATsw+NZjUfrfUwnAbjpCSn
1dgEJMw16wA9DS3BDEZmLaDFrOUryl7wkY+W4x6qvBTFReqe59Pc51X7VITCicAaQx3F9CLSeyuR
4jGYq/TGMpYuQKWnv7SuB7Hsw1hxsm+JS3xNCEUjdHbe19J1s2IzVAAbToy/uvIUjVl+rcmwpps8
E4gYXeyiXMEiCH+KdsZiIhtoEPzhuAjETD3nG2mX8IipNsheRvJi+PwFs8OXpMzCb32yfj8e6gRI
zM7SJmaucSUexNCwN5maqImLbF2zSFkrRUon+YspeDXii8n8uswjJ9YhbzkUQ83r08dmonnFt01D
EZ7TS3h0KKYeD4rdabfj7IyfQCYj7A8sDfB7YFjn3FC1avCWxPQZbKh8DSml6l2PdisPBRH3FeIa
+72EYvS4CCFrhjhc+e2gqpS+4ZRDze87xLetIWzmz5byIGotugp83diB2s+uMXwzTLf8lju16Dfj
aKDBGVSVMrhAxlhBCprDetaHtDbSlqiuGWzKd6KVHN2mcOEQ6kmGlOmMM9dviQk8csFOFsO1PPPW
9oMIZBMZ/gxS5AoZrrjhgNfaANCBfPYYg2aliSW7blWBLI3M6NTQI4J+LNzwEdQj6s0ULP2+ENjD
nNrhK9BzZqB6hXWb3wZUTZSXjkbsfFPPCSMih2dQv0mJd+Z7HeQdG70gL76Tn+Wi6CknLghreO5j
GxjBgvylIsWUmucdl/UUfwM0hmemodxT++zo42fHUR29GRAyz0Eu0FPTUMtkS1lygBZWLSYRKzMD
UTLXQsIwMPIOTdvKKLLOwLdTXYAi+Rq3UYAZo8Nuyo5NWgRLJrN6BY/MdoxyRC4+FLMC+x2n1G9R
hxDPADqI/UaBLt7VVhVVxElc58fkxSYCLvCLb1oGyixODpjjcXylGoQbmhF7Y/3gRFvcYZ+J2VFb
i0uGESvCIYhF+plMIruTk5IvwoiXb1lPfBNpHVEChU/9wBxqMAwtTfN1KhNOunbblJ9OKKPDhDfo
klnL8j22RH9L4S5MvigobW9TAXNhwlxnJPpjyMkk2Rbri5IJkmLulqm3IQ/vfg1qCuU3HOeWxzQ2
ls8UGRLoCsvAtuHUADcgYboW0TpydUQec8w2OaFthkYwTjfrCP2V8aB1kr3LNdPTPcPSyE1DPW+P
/YAbZVDPaWiYDGga8qabLHCouHUSNvWcaNDRNoNMzdsoq6OPFqgP89a6Ar0qs2zWD0SUrYweSWXb
d23XVeHWCPWIvjVhefEYXKZDbL+lntmhPk/g1fsLaf18useZRoZ6I9TYa/ITpOdvFDA81EIW0KB4
VlncsW3XicM1kOI0xfFiQMTaeGFuWifaiDPzoZkJ49Ep3NDfZ7oKrAuNPdWtLmudXQrcB4yil8T6
cHU4jj8sZqL1TZkFGT0o0AZZmTKvj/2Z84S9/uSMNDZH9ntIMdi4tc0ZDgtLEWM9H8Arnko8P2Zw
avu5J6q5dIazAwdZJM8dRR6YNIOEARtEFSRHUqOmQLuVMx+M1zGlwz3ZDsH33nFam7FkwaQIK5x2
GWEC0sEIXdaQC4t9wwza/FmnLGM01tvCPMwqIdrsD/AMO9RnndML6MVdMH9SHmmmdy0LBBlem+Dw
LSH6srmlVjahSM5LcUPtcvYW0+jTwmtm+2isevcSpjApCFlhZr0Rg5OF72VjME+IuomBypTInOmh
E/BGRdQH43EKOP9NqMOh7fxAS+wzWrOGOb13pWcyEWA7bRwYWnbmOahmyuPNmWv3mNXMl/c1zNBs
y2Va2qioKrZeW3MR8SHEoJEhHcVyekHYLxDfJDUC9SaheMH95o2WBRjJINWQ6z74NHttq0ORJmpm
lUjxQuUBJOwNc/kmxhSXA4rSNdmhY5E1VHrxmaf9djYHDvsKDld3TVh4Mny/ov9psI2+1VPgfgcU
ZGK11nMa762mbcXB1gOOmLGIC7FdCI0v21KqUGJwdeMV4TuUd5VuDXxqvcVhkN6hMLwx+MUgFBs2
BifNVnvi/OvW76wJq1WXYD2XukWib4tRfNDXzu25zS2d2eWOCCBTgJ5nvc3zXdRreZU2P2ubRivf
8mJsFCqlpWOncJGApyoieL1kSgAexfNAORIbBKdBEJ2439AjWfUqnpsvjhd7/Kft1M8lXQ/RHhYp
NKNmJDa9hVABbK9y4+SxaubosxAKEgza3srYmhywcVXAJLVlSw24iIZbCjgbcoebtlak+xoPH8bZ
oqqQhd81oy+GVVGp0qsQqbyzMUiAuOhTtip1akb3NhY1sM1rvQzb2xlKnDNmDAxAAM0EPkcjKY7A
7DG5kmlZYGL0fVrcglpjvFDSLiUuqUc7Fh8eYvZu6F3geklpjYZvAIq08JuodG0cWHREEDEpGLn3
NcOBzmmYiiTVXPRI7C2zIhSfcW229sYP7KwEP5c2Kn+GVQy7og6KOnmvMviZyLihweFibqmF9hdm
guWyBX0x6H5rh51qIAINXT/V+Jzcyhr2HDs8mfmuDIVEf5hsI2AAYsMTT9PCda8ounZwpksmae7c
hgnhF1eOqwOFqsXEWk2Vnnae2XomTIrCpsq75b8hIPxLWeB34sGfygz/CwUEyZn6X+sH27fKeCUn
9Kt+sP7EX6NisJa5nVzXs13bUiTGUBb+Uz9YJU+bPicHpUCwvV+Vhb8lxdzfrL/Et2DjwDpBR/i7
GIoeoTnzW8gHUiAlSOvf0Q8c/qFfQphQnhEXBZqrUK5HosdZ5YVfQpghqtMonZbtEQrgKXWwCRIU
wFUpK1pYB3Bk3/EuhxywGltgeK1ZuL0Ukk0R6vyttJizQLWod0zLlY/0wKEpz8zsqqrOeXN0KS69
NnGp63ikbDJYBCQwUYDpCzzLuIL+otclxVbwxQvIiRlTAPeR6h6OGZZ9bCzP+MLemwljUs6HqHfk
e2I6xpsD54VSUovcj5kuW6kYrGfZMJ9cU488aUX88stX+k9CsX+QWficyEo4mi2559jKAsX4+8+p
nFlD08L+lMjULzbYfGBg9TQeZN+A+QuzHL+cxeQ9lAXGhkj1H3IGSbvJHBdrrQHe98mIE3a0CeaV
VxMb6rxpBnJEiYHZLSurDJKSOcAnahr6VoFJxLuCTpGb/8bvQTzR4bm5Kt/qD6FbGx4FC0P5CXgg
esyD4GeEX+mQVRBsMqIrW+BAPxqm7MDwQ/sQDpF69PIJo8XcGpvZZfYadKH1HmTBcA4khgwvZyaX
jOKkw6i5pMXg3AODSmglKePzn7/59b39kmpcvwPPcrQneBCbjrT+kONtqOazUYA+izzIbzgMQBoL
1/h9N4gbK7VL/89fzlrHAL9/PeKYKH98p3yrrsW04td7YxkzzuDC/Umv8FcjlS/IA+SYcPqjSxTZ
JRhHk/YPKKBEFbj2p/w/g4qsheHP8p9cdPY/3Jz8vq4y6Zt1CLsJ/YcvK0/aqcGs+zNGybOYhMkc
5aBN6h/kAcTnQgjB3AbtcFJGJ+NdDdXxPecIixkplvPbiNF7WAPpNBVM4irBZgIyW7IaiuWQ7RaK
bJgpmF1FwgBg72XQQhW70nKN1zI2doMyU7kP7S7qeGDYjwtKfn8klhV+KYoifDQCYk9Uwenq8uef
+yqO/v5z91iVwKUzPrI8ibHm95+7w4EkjKLuwx4aTsvQX+fzbLjj12aqxwi8U1zuSzs2P7FnEZ5x
gokAWoU0dJfpTD0x8qOMCnYDH1k6lvNdD+VHb5q56r+QIenuIuUsy36S+oGeX/k6RdN4x/+F6Suq
sQ6NfXkqqNq5tdhOPE9aP3DEc09//jv+w6XMGIwrGCUYNr9yVun410uLm6MkJiTfK8YGGxlkyy4j
502LhgXsJOFU/OcvZ/+z1+Mlmb3xPOFyXq+0X5b5OjGBK8z1e8+O/quErL9jP4phK4OGfOpzT7zZ
qece2bJcoo4t9jYN2kcxFBhRxMB6xMl/uCmrxmB87xEwpLAkDf3GcYwDnbMuIxJd21vL1R0Yx5Ry
pIVsywMH/OF5LSLANNaF47OFING5CqtAYLoXE8451oqCPUxj2BwV4eqfPTvuP7n7rStWZ6S7pPHU
f/Fh/OPlhe7uEB6lGMFUcFh//1nkTuxMsBk/1lSen4aN6c98YqsfMrqghhGBYG3+88+fZ/wfrmhe
cp1csoQp5p7EZn/9+KM4ZmdcTR9m1uiTl3Zrgaob+oRq/h97Z7IcOY6l61e5VnuWkSA4Le7G6e6a
XSGFlIqIDS2m5DwTnN6on6NfrD8qszrllEpukcu2qtqkWWYEHARwgHPOP3ingtarmMGZIUiyzHRg
OTyr2XFV55po2u+T13+ymxKZpKprs89GEfioOZVYqob03VOb9vsmdp3sSwxo/WZaZLBP/BSx3IlH
8ZO9zYbTadzyg1x79VNSL3fcSHjfSjnqn7EIo3imPNl8EElTUDTtq7T3o3FyHpNgkc9E5Ev7FNEz
+CQSG9WMbKhvEWgvsy1AjZldOhY/LRfw/iazYmpQcDPUeV9XTbtxoGJeiSA2KQEDDwPXihINQ+ZO
c2Ill+faalIg6zi1HtgYD/KxOF5KpIjdOtNsGKsC+p6djfYPvcUgsuGo3/ZTB8e2cItF79TGO7Li
9PwcyV9RbpQSwdIQqay6Mai+VHE6HMBrA+bF6tOFCmkUXwecU35fKuIgvrR55CUxi4+yzdoD9Fks
VVES+a0uA3FLLKaJmxjnyMfEd2lEpZyCtgs1KUYELoYOGToGkjtlcS4mNX3OKsjQ9Em1j3CvnEtt
FhY2vaW6NjIHbVADWKy38azELjehIdH2s03sVL28B7D8/lkQr3eoiRyHg8iBS6mZvXH8Bc2+a4c2
FF/RudY/S9XYhW9EFMw2eoRi6gb12MYhLx1Rtyzt8QKsv+bjCZRdYhcbgi13gXvhyxjAgsueHNFZ
93XctPdtigmhX1VmS3kytNWVN4YUzDUUP++eZ/BLmhn/NzMdZCfeyXTOVFz893/9/H///V+1+tqV
9Eyzny+znuVP/5H1GIhgGAgBwPgHAkKTklP0R9KDBAYoj8WSRuctzY3E7vgz6TH/+fxf86/ISIiX
Ov/qTwUBjb+PmgR/DLUY3QS14f5K1mMeH+KlacqrgpzLRD2UX4ggwVE8jkdPAulAoA+nW3eHt3xv
n2E3Xtl4AMQFZiBa8gVvCtjw1aTn3A2Q0sezvDC65iaDfzpsc9t0wJ9bw6xD9rQiBzi1nX7CxKaN
ffB/FE+Up6nvcalrX6GQUxiSetRCLzX1st1y/FBPbDTpPujFFOAFoQ+y2yf4L9wGMqWdYAmUA5yg
mNHAyyg174PFEwD9KIFmFHUgsAlUYdSJd8nx3ciHkUjlWBjU6C74GHLS4w8Tynm0KiKsQzp2yUNL
fTIMlV9gDxNhd6UZZ4mHLjAA4DJ8erGVPvxxLbyUHTq+LP4Y2dNN27Vpt7PCq0dfZFABZF7Ys4bI
spM+HqbRqE5oG7nrhUdriE1nsTOFS4PIWs0Pb+mpUVwurUqM0DcdXOs2iMtbdzrITeRlseEtoOp3
SL3eab3e3yVaEcFYRxtepeCiZpta4KiqtPxDy4l61Rw211KDarxJEwq64C0hXPMuhrGwzyfZQRkt
HAVec4D65EOvdB4Nry+Rlmg6PHVmbSTbQmepz7ZQRDoU/0NTbZ1+kh9TcnAk9bK63OoRCIXhntid
3avBGD/DCY8OaRThblKOC8Qo1Kf5kjq+/tWke5T6EQ1yXm/GhIgQjckCeGddffNmIJLIC1RYGgN4
QHYJp5lki6KZluwapCCTmxFcw7yVZY47WNv0Rbir4dx8TpNB1js4uM1P1+ai80f8/GhbzwElVVCp
qAA4YQaWtJyUrZ9LJNWmu4Dd/sELs2jC967sE1pBwvgkKFQHPuAfA5Y9ZMmf8Nfm8bwf6vEjJSxd
nuWVJ+A3xEkEcRdZaw/fqCpIrwDmxKMPpboHw+k2FEMrWYYkMDQTx8Cqv0krzCaMJSL84N/foMby
SPvrOYOcD3USopqNihNKPfo6ddbmMsa+/UeJGeSlVTfaXQ+HsNpErjFiUwzEmnY4Jol6+XmI0hFH
PfOQFxlI4DrlWUIt8/z5B/3nGvoHta8Xa/NKnenPewjGbtt+VS9voOc/+GfhDQyObfJ/1ooHqE4m
+a87SDNssIYOkEXqCPwD8eZ/LyGDch3gPm4Zcm+usBfIHUP/p0fFDbkZ3rVA8n7lBlqevn/tJdRr
uM0oYwjePwQ8QJLHcXZEf6U3guQ2pPc8YWzQmdoGpXn9LOAP7RaONFKJjaGdeHu9Kmks4xLZPUoK
Nv1TY4mPL/LAvOjLGurLbRTuoPfc9BCRIX2B4R6u7Tj/KTPcfANgNJ6ZfnqxRG/E97eGBvnJpUus
XwpPq6GnwKl50Te39OuaKySE636HteC895IYzVRJOAtv3Jncfg4VhQrO3zDg4tmIcH/ilxwf5OeP
T1ICmouLwESUbZWNDQYuuxL7hqU/L4iQtsggL3A9Q8oOMa9029loYIwWxreBpgRCtjkIG9/wMuwf
Q7zQrkSiId9vo+VTn1ihNzYG4kloi3ENW0uKcbxAhYfh0jh7BySlDTBNmVtAxOqb/HEau3HaGUjc
lVe96Ipq+/5XWf7i1Y5EksymDOCStAHFPR7YmtChB2J4q7MH0HRV5Tfct200hcf4EtFO46mHkPlB
8+qS6mUS+u+Pviz+q9EdwA7MmNxgfS/numxtq/UOSdhEv4Eu6b6hphftww5vvfdHOn5n/LH4kmIu
kAx7SeOWBXhxAlAYGOtZCw5BZOqP2GrU50aujBODvDUdRNg8i8Id1Xprdbz70qLzGZiHEBmCbSZD
dJVDXd91ddc9/vp0XM4xz0Hynlf1+6wXFr516S3oM/VQt3Z963hJfeJV+NZ06FwQrgBGLu+z42+m
8JERbRbfFoY31ZvaQutfB/dxn+DndqL499by0NhwEBHjDeqtz2YJutYI4hT3VR6+fReFDebxCkuS
X/9sQMCBS1qS7bZkLi93QecN9CrTmI+VzuCkq/C6Xfqg7w+y5DLrXW0RPUzU0kh2MB08HoWycAiB
O7ot6dVrW9DAPZ5NdFd88uLmU2Hm3cdBzJa+LcZOEHkTF03ZhheSc2bTPzVP/J43vq0l0U0j5+Ya
WDQGjyY9Z3Zp5ZkLjqJoLtJwxuhLg4zx/qSXOa1OMqHVwPRz0ThE2/l4EISxTShpxkHw/t0ATMU3
uiyeoiz9NlLee3+sNyZkCy5Pi9oavSt9FbN4pmP7Z42HIUjDC0cF01Y3Q+vUdbH8LasZ2QiUUuWV
Nu2AtZhiUkQwCDJx8KZeXEJ0hvfSVNGWzYV0tdRxk0TPbSfKKQIsECTWJ9pR2q6RiXk9A9y5EHhO
PmBBkHwUCQ0VOJnNCDA+Se4t5RUnIs9yFNc/1hHPxAuTfPm5+PIivEklqhqE7sEWqI/hzld9A1qA
Vd6EwC2KxPq5PujW/fvL8MbVwb3x15jieMk76vAq6eQhEfi/It6EQ0lEhfWqcnuAiWZl07DOOih9
hpVN13Zra3fv/4C39gFetXTpqDCbJPbHP0BVoOsIKgcn6OAWaU17M0bRqe7T6v3/fHMsrydaQrRk
kJFdfsWLT9uWRo2Wt37gXWGaOzWWQm1FZMgSiAjFVitvo89a1bYflTfxopnNwgVsZLvFTiY65L7c
pMO2URrOgCcO9koQ8Y+fxqGjkWzby8N1dRAQ9YP8VMsD+9hFtqGM7o0uzr6BIBP0eZr4N0BeCAe2
LYhS7vEF02oZkL/6mH/yvA9xMBq/A24cToTZ5/fkejtShfZoxvHMpoF6/M16WA5D6+kHRe8Tte+S
6meW9v1l27fAk6wRtG7Tlp/tYkQspxniJ6p3uH/FdQtOPOMNv7NRSLsYqdNcFrlWPfz6xvFc0/TY
M67kgjv+eXalWrpv2JmgwHHWFl6zSVJXnSg6vBERKRMjBIvvEWu0vj3DycDTPOwPQNV7ZBo6GT3m
emJTd4DQjurVmJ+4rt+6d2hYCmbEVoV8sNznL3ZqNfeAfI32MOqKXkuXAj9NE/mlsQfxYWgKKr2j
EaVQXHSoOBKC0Lm09P5jMFO4PbE13ziaHEnBsaF8R9l3VXDB3waOjdscshAj0Zneji7G7MSb4c35
oqrLa840LXLA1Xy7Av8qRPsPeSMsH0hfhndr26AtGyGEMjUDV2+ExleOhWq8UZMHM2ueumhXNI1+
4tu/cVk4y7PFtmCGUOJcXX9N16DqoTUHSgCVDzYV61L1E1/ObwFiOvY8n7WOeeqCeusbE97otLgY
Zj6XVF8ud1q5dmuV1cFEY5CqYFNj3ihxVzLwaMRZ5UIW6IyqSVxTxnvSljhpqjtr6nadUX4BxuGe
OPVv/p4lELHlsWR77u++2H4zEOze64qDR2kMuZC82HoTzre/enRpc0nunecXgFwIOy8nrRVhM9De
OuSjiB4BCLcPBhJ0vzwTD9FwwDZEB/Aflnk8CKoNWV5bwwHyavPdHOz0crbS6sRMll96HCMZxEXV
krYSgtLrfmSheaVm2cOh0wfxserm7iJATijEH8iiM/P+V3suo64Hcyl7U9+QQH/WjeDJ1injRWDE
MAeYNrTtINaNVvyb2Y7jvEOAY4RHnpiPepCri5HM5etkiIi2rLgJF5/Rreb0Hq2XbmxpwnQ4Y+xa
s4W9fOJ3rrEXfG600qFpUh8hQr+KG5YVAPERhzIZ4d51gzLmLRqt8RWoARAXNO7jHJaFl+MRMQCW
3Ng49JyHbWllv7gHll9CngDcClVvMDOrjZaaYwbFYjrYEHR8nqEpSNdYP7Eu6z2wZKS0NpA6JoZR
sVo9zScoMloXqsOAHC0ISjTubH3E1alIDic+7HKlvdwAzyMteS8vGHwL3NVIqsnNoWMD5GPX3M2a
DVsLBXsHNSG0AGIqrhsYOc5ZM0R3TdGjKmoN2k/4/N4leNP54cSvWQ7QO79mzcSNHar9ouwO8aIF
yCVSfKjFoD7o+nBTa0jO1uGEmJMd+5miul2FJVJN7micO3YoMr/EQmU6sdzL/N/7RasAPk5znCBU
eQA0SpuRYPsjyNrsbhhQ5A8Qf910GA0gShxBZgK9cSIWrEPnsjrYoZqAnOidU6Pg170InTDwXNz5
2gNGfIPv1kAj4tY6hSta5wjPgxBq6IFYEBfX+Br0AOomS9kCVSfuS1i4e9oiNwKtUrY3JLmhGE/A
zl7d0MuQwB8J18g58EhfPQMyDdit19WHtnV12rODENd5O80fXZpsIV+5U0j86SWe3cKN75MR1vKW
pFlaGxNnD+/EaXuG16wX2VqQXbRDUCZ/Joi/+MxmUnSWQVM9EaF3Nfc5xby4lza+qon2ifhmbABz
OBdegZzvCG0YpQFX35MYFB9KFHq+njgF9ht7jneLCYeUnhT/O151sOVuSb/9gMEbQqWoLLSfjRj3
H/xWJHLDsMEHZH+ntt6NlIJgVjiV/RNTva6+1KrYA+Es3d5CgVKpsySeQNIjBWr0lzJHxOPEb132
//rTEZgJiQRDnjmr+MGtoZfY6xx6AIIzjhoS0x1Xn13WawBiispzh4JvE7ZR7Xut3n1QVuj8NOeB
zJeVzO0TN8VbJ2ZJy/BQBF3ziv/aZIpmf18dDOQ1MPhROvwtI1P939kyYG5dg2uJZ8e6+0M3p0hE
vMx7kWGhu2gkfor4K4+qtHD9IM2BjdWLlAUY97nGZShFaL2qzewQByGCr0ExqF8tm3KsvEWNHzAZ
D79XPwrKV4jip3fTupOHVqzM7nojir7EczV8fH/d3/jMeLTQyKdoSra0DtSIhcgUXssNekh0oXGl
241prZ0IE2+cA6qMpgnWkcBqyuW2eHEsHR7lgRLuTdUoeR4EI+KWlIvv0rRCjtvD8/H8/Um96kkA
JnUB8hgGDzDBY3U1YDEHfd7goNPGov2kN2CWfZyDEJsaXCULXIDnUd+3uBtiZ5T06DibxjD9KHp8
vE9cO8Sd9cHiTUa/CTwCeTIN+FWIJHuKRqWqGxPtOVgGQ4/qkUmf4dPYzB4KL93wCJKBbkSU8vr6
LmUPuVqjrtR+GCldQeBFV826SQD1tqinOQXcgSDy1AXq33N6JgwkXJ6QOXDmy6nO9EtNmUB6PdXx
bRVWByCW5jzsfWF3I4p1VfqxTqz6O/0A2tYWfN7Kb2e3WRhPBcLNSGaALkUsX/umCpXeYU2VQq3m
TvzetXqIg/Y4fbcQmZI7iEetsRnizEG4EcLSIlI+tjcdQn/DvlZW/n3qzEzzO4qhCRKUubpvpQGu
2gM9jWOTEoHa61AIMWFH7fKHA/Ew3CDBo93XsGUKvxd07SFdxMlFmpTD56owp3Qbg6Aq/TJNs5p2
uml+McwQfe8eVjsUiHl2b+PYBOLB4Ah4waQpFPZTHiZ7HrCz866gW0XnP4mQSYUumVPoGQ1C2hnu
vka1G1zIeRCDmtiNv3epXmDfFHKLQJSV3CdimKZij/yuNvmlh1L7Wd4vpLukR5jMgg8P9g5ZObJm
baH1KPe8kbawbgKkMWeU/8Z43AdK88YPXtG7Z2aAOPUG9Fynzlt0z39HgkKHEWoOI6rfc4rXVheE
Q73Rl/C8casBZzWc4edDjlYEl2tn10iXliBrtg2oNRYwRXkc7WOi/yMylZnaJpjrPojeatTW66Hc
YZMHznkb4F+IiTB853pnoj2fbPqW1dnOyKLeaSgUo7tnZ+IO0R1hHGQ7OsRA0DA57LQWRf25VSjs
GiwuGII2dP1ORC2JapQvmESB+BbXlUI0HdKh8bPVqOUGoCK+IE+dzZeFXk7aWSiD5ntpo0l9qOOp
yH0YlF3mpyE2eR2cTmRFJFS+TQfZxfDhgFkfJkjM9+Fcs4P0CfWfjaor+NmBNzoe7h0echq0QtnV
XlAhR2S2LjzIwcJfeV9OBXr/eWMCsYsqSqk+pCLovgAvECkJYf02OzwDpXktMpUoHF6T8KsEKK2D
ly6cj6U9jQ/mJOx8L4Ew9HsaXgjGARFPH3S8Kbkf9TSGVh+3/YceYZU7o6Qxt0G8PsLicvTEDzsd
K2Pf9J7Y5XMMJMVCVRddY07p0LfnZWiiuhpY/DV+7aFWMgxV8girHmJ6oJroIa4LA7lwqV3VaMgV
G6fFMHGTu5WyL0qt6B46XLVxjAtaRASiuB6gwKrut053C4zNxgh1czUD+EDmsm7DbSX7Uf1xpf4H
v/CPpdHz7wlDZ1/zb8fWO8t//xdqAUwa0lrS1AXd+iWB/5MuBGqBVwVaA0JC3uB2pPb0L74QeiN4
2aBrRO3Z433Cq+1P6BwwCJipvNWov1pUOXlc/op20itQL6m4pJgpPZ7NpOjrim7VjsY0ZtkdfeEB
y2nk+r4g/2zdmdimxPQGk6CobqURd94DlYI28CkUeA96Yw0/8DbAcCrU3eRyrly4DC2A/Sdz0tGz
QHXVu8ja0nzqoUTrZ2atyy3ij/N9ac9p7usV1sKXoG4c7bp2qJ+eD5OKH1Wn118aY3CRghQj7plW
E7T1TawhwroJ8yys/QauQYfEan9np7wutmNdu188jH8QK4iJmMibVSbmDarEgSfpZ+KWjIccUmdu
Tmie9YBVNynvnx0WbkXnI8vTmP6kelLlyfWyYFfNRdPt+StBr/Lg04FT1K7cuKUefG/nDK7mgAQu
WtuJBHcRYiQabBNTgbedXOLMQoeEgjlBrN+3doeaNIEcYRErbWG6amKA+Nj1EFh3dOv6h0qn1dIp
BxojdkEA10vVS48UwIOo0ViNidqCUY/T1uhqLbkwZTTtgOcj4252Xv6UJp0DXglxgacBrSJA+7gj
xDt7HJE0rRrAGLu5ElmxNU1eIBtAVs4BXjisQRFUsEz1IdDH8wkHa+FPQ7TQ7rFEHM+1rATkhc6S
8Hs5ix8WmN5wD85yRJoqbqZxg0N9Gm16p0wQhakGDcMgQNRoKubc7X6dqjjbuqM2P3RTMumweEUU
ExNBifOnqLt150YjsWlp0ALnOeGo7BpjHNR5MRGEmq8QWs931OvGe2j74WXOmwXdXz1ETCSPPMx6
25Kbx08TA1UGVUIT/09Aw9f64sf//4chSfP+fUS7+frja/i1/f61OQJjLX/oj7Bm6Zji4dQD6nsB
YtFG+FdUk+Y/qXgixQYHBss6QLP/G9Q0UMT8t1QoHJIcHTwqAe9fgGC4k/R8CUEOoGGwTOKXJOGO
sxtszIi5tKv5hS7Sc7q3VPVfJB6obyiXxAkZ1ygbL2aUEjcy7IoTqepx3QWwO2naUuEFCEA4Zs6r
USRFhbHFQwcRNVSi68de9U/KGlEmwy2lwcLsRFKxnhZDgajhKuHbWjSul5TjxbRw1pkCZJ7Q4vRs
/RYn6+DMc5BOfrHWH/7I/f89cpdpLZUq5qQL7h+DIt3xKEmKAxontvFrAM5bTAjEGRIE8sP7oyxL
8Ffd4XkUOLRgaVzP5rn03J19MZcEYYjMaAqE9XLwsjN5SJejwC/j69htH8Yk+a5GLMPeH3T5QMeD
gvaD+cfegIlryuUDvxh0muEXUl1ufWmjT20oXGocPN9QohfTdUnAObFDjsvAyyTpRaLmBWKElhlA
0+PxnGnSef/DsdVM55OD/OuW4VBaDdPuxEivtsbSLrKWvgOGfKAgVzMLpoZeLMETGn00Xj67h4lK
ZX9jFMqZjAUUAVD36lz16ZDYVDQxt6qjOkWBvg5I87y6PcU1enW0BO2ThVRANU8AH1rt9ER6fThH
HhLJ6OL4qJCkKEuXlLbhBO0rXDZ+b5FHPH9/d7yxWvQEFp1L2AQ6oPLj1dKdwJ5LhcZ7JySmRLIY
9w2MuH1RV6cqluvlooHOAaNHYAE9hRa5KlTonmWroTZNPxnC5KwsXR7/Q3CqO7T6imw+IhR7HXym
q4OMXZ1k3GqiEswGSi3Y/VlWh3s5tL9qiHdjocNb88IT+2N1vpYBqQbzYEWNE9OmNRjPQjOkGscK
sVY1XZmRh7Vc7zmXWSXKixqlxxML9tZwi7Iou5HDZa+Pc90O0q0VejICeGq7I9dBGa+P6gzF+V4z
fCUz5xQIbLVyTFHYBtuDxFrglC1XO9MsUMZ34Vou7pPaRSW9jyn2P788McTc2PqQZBbSzXrhIuSu
EGkB9O+MQ3sR6rm8UBlCwBFILCzMzObEur01qSU82dhwslnW60aqTdDPtcTn0Md75cBez7xQ+xuz
AqC3tAHxzaVcf3y+ChP+dWW4CUwDlL2CQsuwOxKUUzpe53qXGrv3z/Mbs+IeYyuyXktjZHU/O1JT
M0c69efFlZrQme5g3vwa9HDBBi3sE25LGy4K4g+rUbypzHprgoNSV0jbd33bbFPVlvv357KKTcso
FP0WdVvLQCtiDTrpbK8lH0HSxG0QchT8I+4d6Lx2phmceGW8NdRCkPcWQhd7fTWhThihMw9O5o8g
DP1IyfFjayB94Ikp+frrs+LLYTzLaYKstKzgi/tYzb3COMAjQ7LDh0oF41Ufo5FWIQP3y3sBf1lj
gaBCVONiXk0q0AFQIaGzyMyEuBhQ09fQxC2dvzEhYjucRV66y7SOJxSZJVKUbZb7SDC1NzOemCAn
VR2EByStq1+CSz7vPJ5QXPZc90AzF4Xll19vSIqabG5JprNW33C6+htabu7F+2v0+hTxFqRM4ZkE
WvBHq1Oba/pgTRxRf8DLeZe082c54R/zNwbhIPGKZqdLRFCOphL3RhIFBoNoqsjwVW/kbdjVwwnk
1hs7G7LEX6OsVkdUYRpT3Mj9OBiic7fCN3LGj3qXkZN/fH9Cr4cCYoUIDLhccNy8zY4nRJN9nGrc
2uAOihlRSw9hyFRYyVPmKu3ECr0xFjjWhQoGONl4VuF+uQ+weiHtRjjFRzRPXqWOU1x3Qxh/JZeQ
J2LD680A0X65mwRPFMZafcEhEFqJcB3ldeLqzmombZMKoz0xyrJxXzzTCXYSvBVxe8GAQiFY7YYC
PVeIEg6ctxCTlBuhyvITEl5uh6ZFaFZ+KrTMPbEDX49JEmKTMSInDl/IXC0YzlT5ohed+ZVhmiAD
9GaLRoi1RQFnsUagc/D+BnlWGzmeJEJASwFwaUKSj6wGLBdybEQrxQ+VFyAUa1ZeeGZjaxNuOgpJ
v2kDUpJnNvEQ3UM41hPmO5X+WbRV+wmxzN6mua0Q8qkKQYPI9iJ1K5WHn49BrTk7k1XcanslNftq
lmb45f1f/3rLWWQbAHlIfbHRXTe3Gur+oYGRDtS9HNnabO7biqRgDr5hpZpZJ/bDW6PZ5NgADQh3
fLLjw9Q2WTU2Fe+8IXG6aZ+naPY0su4aHya+FZ0Y7Y2dAK2U3rOE76Hzmj0eDdmBJFZUP1l1xMDw
wLWTXdEjtupTU5t6JFHL5u79z7n8lau9AFgIrADBAuT1miWhh/YcaamNMKKHzKiyf06znmMsF23j
GklcKU+1f9+aI6cXHCsPFp1c7niOCn5Oq9Vch/EwgmEOzScaVDdoSwZ+ihrDib3+xvrxMakUAZkF
DGWurnkz601Hw8nVD8lV4oXCXz1ouLZeJDI2b9//lG+NtVyHkK2olpDjH8/MraxmmPDJw4+iHXeL
n+RV3ofJZZa38+79od5YNWfhvkNdAlL2XFN7GXeLqAhtl4aLP3tVta3r1HkUbqvvSkw2dqSQ2JAj
tXXiDnu9cjSTaQDAeIckxNk7nl/pCjUjoMpZsIFYtXMe7Cxgvxf4jhmbBWK5/9VJAklYHu1LYizd
dVzUhBbWEWVxknDksdy+pEyuYnSrs2jQL5MgHT9oora274/6ehUB3dIYsRYawoJOOZ5lKydZOopR
G7jBZ3PNRYbCZQ5OkabE+0O5/FXHZ4/4hX4zYO4FpLX+oGbiORnCODmtywKYyTzJ/EPtNVT9zWIu
fsOjKfuYtjXdthhR8PJEsHm9hyg3sF91JrtUiVYTzWLuQjx3C+xjmg7hsNyCg0LlcuPNQ3JAtDR5
CKzcOvXGf3WPSwpSNI84/zop5hq/lfZ4ixclwOrKy72L0Q2zaw9c94lP+9YoC2cOPD6Q8Wda7ssD
MvezmPQ6Jj/PQZo6KXbRXohw+fsL+GqvPCvSgLagGgvgas3n6bqx6Q2Lt6OBMOVueZBtMLlluaJh
/jtDUVMhV7Tp2a0vomxWTZdjVsyEBvt8QVZssRbPd3qijWfvz+qNb8cDC0gvsYzwsqYc5gaAgliM
OHdUGj5b6BYXMEEy7An/xjjQoJftT81r/QwZBNIJeYFNPUI9FV67QYS5matho/b+OK82+rJKlE5I
W4jKz3YwL/dCqI1Na4V4X3lYEFSb1gW26LuV1/jpaGgXI07A7R4N1urvzI+4hwASaEUIM8eRJDUT
RHCKKadv6OHvhmHwVzxaxSm8z5vLtVBPSPrQFFzI6UfTa+akcewh90lAlEWZN+4xIKAcdmJbrJCX
fD2+I/xDDpMD6RWN4uOBUgcLLlSnaWo2G/y7dnYUYvnalJvcyi5K3TxHmnSXFYPYuLWrzlD3EicO
wVtTffEL1lBuL8M2XdkGCSHmODhQKbt4UnI+xUI7NczqorPbeJxaDpffm+N4k3vuo5mX/YmS1NuD
LPeoA2WI1//x1xR9P2s0QHlrTWHa7F09rHwIXZ5+Ytne2v0UH2yojWx/6irH4xRN3KcKo03fSnBy
xy/OABIlBqpSvPiQjXfq4NqIilNJxpvTMxa2jsNrj4rz8bATrjieXjKsnGMkbaM5mZ+yUJknnq9v
RWBQfiRGlOoR0xTHw6AeolGx5H0XQNPfVCUmOtBxKbPIwQymX75UOMxAj2Gk8gqS+urpKmIsHgaL
OWnVgDp8GVW4gcQNDgnvB6zX345xeESSxEOU5p48nhT4HCRsINiiQe1iQd32MjyzADKfeM+9/nZk
7ja+MsREgYDNahinHGUlJDg9s53UJplbDNIXhJprlPmJGS2b+eilI3lSCXYfHUSqiGs4ZjaNPeoU
Pd2bIQ/2SanVZ1Uz5beRbZTnaZG3J+pTKzgmsQqWhbeQbHnBLSW+VaxKrMqahAbZO8FSM7mtsswq
v2ak/3iSml7T3UVWpT8VTueVu7RyMvEbvg7KueDNoFUf31/OV98ZgDPvdBqalEpohqy+c1OIJKpK
rIhTp9b2saPnZ5C4y7vIxFX9/aHYJqsv7XLcJJkj7W/uVaA/x3snqIsi6ILYwV+g0IiUU6H13i1e
OrKFJl7pSbZN3aHGAHWWGmY3i9LiPN82feR2Z5KrA1olZdiHGvfz+GsytU2xjXNgccgTldYhI9O6
t+gsWpfpCAAN7XAkhHborJmfZJJ29tVY5165qRvThv+Dzmb4iPKi89wdwYqP+ufMcw+19k72WClI
uK+mu8ntQmdpvFGo4RBjsdrcg66TXeKjXB0Ev+V65p23eSTHdBMmaRx8k16m7HzHLeUCHtIXwXN8
VMvJTJJNbIDD+RYIRPuwVLZ5ZNxNUao5tV+GGmB91MwbyOUbr3Ha/KpMQzaB6gwbN98BySUTEG+y
GH/OdhupXW0iGXqNfVkQZjvPQxE7xk/HKubQd5NZYVxtYbN56VguQnIJeNHxu+mGOYCTGQsQ3HuK
sUf3KWyHMcbOeM4TDKWB5uKbHaPXde/0peddQBQprA+lGjxnX0+22V50LLBALbfEutmu5IT3SSgL
M9oOJboMZxJtJO+Qztnk+UPbj9V1kNb1dDvMTaY9amEu2qug75r+AXSpaW2N2NAvewB8oPtHWGE/
axFMP5NSaeLaVFjL+C4Guc5l7ZjZfIOfdNJcCNQV1UUYlkGzi8F0Op+8oMZmlDCIt70TBuEPyaPK
jcH24YSzSWpZhFcLkDTGYcxB7+pJk1EgcEZzUDPspWym78Vk0tMH/xxEyRdOGxLxQW0VwccgyFz7
0rAq19m3qRjF53w04mRnFkVjfx2bSH92hYlz2PFAMgE1p0Xr5iCqmlG/D6MO9xAJZdu+LVJRD6Ad
a9hINf4Fvzfod/xsyqzFxsax8/DcVHqU8SCs8EofUieQ+xB5tduWhBR3uXaIQV2ix2z4WSutfIsA
ltX8rONA/2yaEcjpzOa3YWNSgc+d67io901aDNcQnnJAU2LQ56dG62ukJZtYQYQKBqfzkQexsbFs
0viTaATevmi1W3LTWoHCW5giI9azEXIfu0wWOnt7Th1zCyXe/G70eV6gajprhe/RHos2hTciRZtY
ZXLbdvhG6KJN423ZT7N5NqTa+OAFhdtcWLoa2l2E+jdMetmWEm/zwrK3eVbV1r6odPEzTHBa3rpY
/YJ8IxG3kNKfgVMHQ9p9dpLclDfh5DLwNNswNACC2PgfhNpU7pq0NB4qWID9tpSlN1w6FYhov4Gx
ml66waRPezkU4fehJE3ZiVzgCFMYdvcFqwure8SKe3FjCbWBjDe1eQVRAK4/tkWpTzdOGorOR6Z3
jKi9YpoF0rmvnfRQAYZr94WVWtMmy91I3/Zanwc3UYXikR8GndteJrUKMTCIE/NhTrU5eppjGyMb
J0mSaYMuH/31BPbVI4E/eqq8Mbgndot0V7S2nTxqRVUQblzsIM4HYubvjS67zxYA//GKokHyecE0
51dwnhVC5G1tj1ve4IG21VWa/9RFYDxGPY3qDR2sxQYjFL12RhG9Dv1hDEr7S1+CK7uD+2K0Tzm6
gPd6o3W3Bv4kKEBrnpyviEPFLVA1lV1oKJiV51bQLPLkjlF/rDo8wPCp19zf+ynwyoupQ1XwzEuU
iK+ryNA/g1m0wrMKpXHtDGRQ+NPEoaLaKHxMB0D8taW2KBlXGuriSInujbhOEkgfg2dcykG3nuxI
x3NWU1J8SnQSdpf3fqTVHPbRjS/RfnCvcCjJ5+tKRUWxhTKcajt3CE38m4No6AFCT5E9bAYcxz7k
gRYZ2xQ/H4D1KfyiXe4Og/oW0M6vb9q8dMATqqg3d8QSZ4CSlE8A4LVkvstmSmpfGr3VcbUKwvQR
yFNqXGWtZsvzSUaE/Dq0zNb3lAHBzcB3JT0jlvRin7ttBSxvwkLI2Ib4GFt+a455+Akfr/Rb1dfi
yc5KN9hLA+C5j5eBQWyIuQOa3aigTFCPMcP6PtCyNn/IUrPxnsK0isMzJ+O4bsaSVGSTl6a4NwXk
qv9h7zya3MbSNf1XJmaPG/BmC4BEMq1MytUGoVap4M2BB379PMiqiRFBXiJUdzu9qe5QqQ9x7Gde
46loLafIEaOE55IVFY0nA3DE0VMYTew3dtaHftlUWIBG5VDnX8wy19Qgc3J7ebQiYGOf4q6uQnes
a17JLB4wisloE9psxLTpPCeGSOl2A9ruQTOzy7+tUHfTS7uhv9elaBoxLWfxDo6dyO0BWE4Wug5e
FBnWuNOCvTfd/pmcaSi+j7Fl/RRQlZsfUzYqAKAGoAQHfKWwNKsxIiZIqAvT+My1gQiL24e57Lzn
tmrBiyPzN93XnFHNS+YuDSnK4TUzuWqUN+EXVZgi+SjZvayw2W0cUBJ5sptg7fMPHzJFr+OPBeZK
+gk2Xs2WxjFFLw42JLDiFfZX5cSQZeyeXbKkSfXUxOOY3bd14+SYUOsOwLrF1ufQTchnmi8lrt1d
hhHYUjjYbCM7MPzROXT1vxu4RuMxBS6//aFBRuYIJWFsPIsisn/qVYii4Sg7nXGfANtI8OFU5uWE
Xi4IVizoDAArZpdlIAZMmxn2ympKxGciI7C1bi2VAwwUM1f0Vz0DYfrSQJORv+AE1kYfJ2a6D/CW
GfOXRl+EcqS9GA9BGs0aDDetz7+MpqrPH+ZBKyWfz0/Ff+i2dpHnZLPen4xEFfJJluxl9KqyB/Wr
zJZ2b7TJ3H6t44WanKogYesi5bQ8pDJO2XellVI8h1VSCi9tB8D7XBLycNcgNYM3i50o9UuLgAFX
UD2y5l6rdxxMN5b7UvqjKDJpDJRYRONRkhnhUVch4R3JK3PlKVMSKCmohhWmKwY5VY/AULDrLiKQ
0u8ieBbq58HUpGfR9JX1iL2c2f2oHXkYn/Vorqi2WJmutB9jFfyIW7QjDu2dZNXKO6tMUzuQO935
LnWy3H62kMIvwcgh2pijlSr1xoHniYqoJKWVjnpvaMIadDGJteXv8BZH6auoIvztlbmYP70F0/+f
VfC/VdLk/x6D+/iz/V/u9/h78b39FYS7/qV/qAWW+l+w6VeawJo/ojFHvvcPtcCW/4tiNon/mpTD
XVTJhv6hFqjWf1GB41YhM1v/zvpH/4BwVQQRwW8BOALAZVOL/h9gcIHQgWwjP7fX5BkhOGuT/PFm
tLNGHBk4MaUwQyMIJ4LcE1s4L6z831HowoA2ox+ybdZFRt/rBPJ1EKFAOnSh44YyJvSZpKNIDu+H
J1bfaxCeVwb+GROcm0wdExWwbfGcksNCl8CsA8wZKrKutqHSV7f+L8v97u+8/FcY7roQv6Trfw8D
RJVUdUVBQs04TyL7qOraPmzroFIK0Kp6UuomurFO5VdcmYWP6YBcuzg1RY9z3kkz4b+U3xOnJzhy
KsI4CVlMKsq10FfU0UHeoax67SMOpRqOyrWlo0aOC8jjHJeS+q5XiJCOfTLP6QP1F/upR0zipVaK
/K5tO2mn6rFlbLM71io6QPBVuAxgiXb+cWO1QMwD0hm0i6TTQVIj1CvKWOUlitVPvUkWMaO35rWd
Q6mi4Q7V9To9zkrZcw0RoezM9qZWsc42lRGgVauANOCdLVTXdCpE2y1RBYtE/gMSa/qWTMOIEm01
f54lJ38HaSILsJwz3QlSFU5Sk74jfHO5sej9/gMapvS0JfIblR4OQ2mVgRXm45fEbIunwcKi7/bG
uthXK3GfAi5wh1WdeauuI+GBKEdjlAdJjUk6LLn8HtIiKvzo3OzM6sXp5PIBU6hw2TAQwfX5KusG
YLKW1kWgF6V4QKJi+gI5E08M2Dqf5GmS/lSiZkh36lwX08ioFuIuAK8VOtzb6stca3DrO9AUOCqi
IyynU35PTPB7cGF2DMANE1oz08myATQ4/7g1VRNKp4ggoe99H2M/eMhx8nzocvGbCjz/DEWyglQx
DOetvkFYO5k+taMIaJ2nr3CXHlrJanY65+flwb+/h3UC4gXvGPDS5sJOSzUftbSugyR0crfppuxO
7abhpWgcVNL7XcWfi82xkjSoRELzVxQcOTZXQMLj5UCsFEFlj+9ULXlc9LT1ewmPm0n6YUzQtm9v
/It9wYAUWaFPrBI0F3wNeGjjUpo297ZtRqTQKbmAFu+BVa6PslIbwCVjDbKZRly31VVMvg6UUoUj
pvbtQVHCvVru1VH4HoUblL7dVhfQSjpmNNfrYGwEznHp+J9JsfZwWJtm09uWIFIAoUSxeIXtbpYo
7MQg2JV8i64t3qgQFeJ1Ci1tUT4Xymw+2mGa3QkVgjvM2eQoVNTFq1H+TVGIdf+jHAStf90oMpIj
50dNBX5jqCErN9bgjNocaZulNMLj7f2xVbf7exiNrUH1FoLI9nMT/MLtVuFzndCpfbtTOxe2LyWT
8eNcDK8xCF+Xhr2LJngQJeIU1sofUzSl+CkhU1QpIfz7qNn5VddWGioTZ1+muQ0p5/zbEUDPQigZ
dTBr/asEAO+oi3kvjLo2CNAjLml2LU/hejf8AsTVyGpMuWEQ8t4ykKQBQIKu/6a8xdv8ImJH85wa
P1CLTUTTApyvUjHVAWVW+a4nkX/NuNXuaSimO4299f/q//U6/t65KzZtBeu/SSCff9DMYgx909fB
UHW4f5c22a1slH6NsqLXT5nkGoWYD42823C+PDRwLRTuTxoAxDboWJ4PDZQZuba6qgOErIZvaW+U
92UbSQHihLWvEZ099NZY/WzZwU9jkeX3uQ6G2wyNZGfnrIt2Ngd0O1Z1WO4HKkjEFec/RIKCV3WV
UwVqJP6SZQwB8FrND3QmNDyu0S68fXwu7vM1ZUAfl8/nXqKWez5ci39YW6AMFKTk0qhelQIh/4Ht
+5yG3XiHoEo4H4pB/ydD/G9t1S72LuPSplvFr4DQKGuG9Ove7dBaa9KxL4ORbOkJEEDnQl4wdl7H
N6W/zWySXihAu2kGciluWrjTKlk79XMR5L3UfRK2PZ+cOe/vwqaQHuZa0Anv5vEUF3EckFfnz1Zr
a4eiIBjAJHX5xsTNJ90GCePlxmhiLQ7Z9UBmDrG6178Wej6/zySeQXKXITDVlkWil3By0rHzpyaq
7zWpX4nPyKhIktG/hzAw4JSNtWiZD/JD2S/xQyg3nW/rlE+0jjJHbJdJ0HXcSVnUh0GRT1Rui8X0
54V77fbyX1kGFGoBpJE98p9t8Co5bT6q1lwG8TwbPhxgZBrT4dvtQbZ6d8QKMqNAEnXA3UGD3Fwh
oypJ+ZxNZdCE+Q9sWF8mE7+hJEkkD09ovCeH8l2sSR9p8RxSxTTcMTQxmoyOqpaVOHfUj9UE13Cq
sbq9/dMubpz1l5E2gyRYgYdb2kQf0razxcL2V6f+hOJ84y81vt2qmireoEScAJVbAHlOe+fgXQT0
m5E3c2IIJ7X7US6DYixGrx+M0S0zvGuLpK/+zSID4iRCBC2BGPP5WYtAdI00M8rAbibjUJoi9oQZ
GztTeXUroXpLLQLCBkjA81EyrdYQ7lpPdIuUu1awrtoSfr69XtcGUYHRoIb3FvRurg3sUQVFUakI
GsUW/tKrMO/HUdlZm2u7groEqpZvPkerxsOvl5OpNZEV1ilrQ3BxDOEgfY3D0fDndqye0nQ078eo
o2aKddDvMdXWsHot/9CB5r8SiG45lEOWJH1eTkUQl3ryWc/l0pea0bi7PY1XHhkorpa2Ci8RzG/h
GEtLg8mwkyJQC2E+lCCPnrkVY596oE5XSY+/3x7vyoSyYBRfGBC49NZtDFGISeA9XQTS0EqBoSGs
0AxYm6YV/krIzqHhPFi8M7iO7ezKNXDfPABIrFIZQ18KHIuzbqhfYiR6BPkwVgNw1LlofKOFvbn0
S+NrWZN+NFnUQ2Th7hC1q39OXSs7YlpX9uvZ8Juj17OJaqlv80AS+uQVlcioiqM8fnt6rywnVARe
0xWPDhliM0o2hWodtgajwGvGx91Q7lIKTa4Sq/iSa023c6FcTiqXJRcKymfES0AQzycVXSCi6irO
g4o/88u0+jpyK3yz7RQPrd7kDaxi/UWKrcorpmGP23S5mdDY5mzC4OOywcDlfPRRi+ShMuU6SEX2
wh3t+DqeVS+iB6ma18gSsclktFX3eLJb/8415QWdQaiEPhgZlrW5fBRNQNBBvjgQIunap6zA2c+r
Ut2SHqZcaD9VlpcMpJFE+35CS+mJNMBovXEO5epQRJPzBe1f26MrwbVhzo35rWmVwfKpcUnfxzRH
15Le4ERPKbUbw5V7VKq9VY/tgwwEY9XV60lb1CjENWsah045qnbafi6Nrj9pWVT90UdWMnq1Xde1
ixO6/UKe46tCMu1vWmTT8pOqMf4js4vm5+0NeLnNFUTwVkEa8j3oYJv0eezwOg+HtAa5KMnf8CWt
3Q50104ccRmrIs8I3BrCPAUPrpPzhS+HRSsk0VWBRIEjjKZHZXRsN9RKcBpN7aotDo+3v+uywGiv
Gc+KMlyt5Lgvz4cUiEMhnJ2UASyQ/mQWY3i/Si/6nI/o3sFoANLRWB4m+nJUXxoVSIE17gVpl9+9
/gieb4KUNUfZbPhiglSstmERDM4anefOIO57sdgnZYoWmvJWpDwgWbD8+fsfzwO4+qZzZRM6bIJn
k4Z0tBh6EXSJlR1T0APPnBHJxzcj9aexQzE2Rnko7Cxkw6q2PKYiXYLbP+Lyqlk92QHawWzl47dR
hSPRD6arxssBBOs1B/d1ipKuO1ijQJMzigH5UctPH9K4G496llk741/bAWc/YLMDaMMXA94SRdBr
U/VedEv6ftKN7JAMo+QDZqofIsieRynTcjR3MABN4B3vbMPL43U+CZvjFXYzMgezVgQi6b8jiWJ/
MPSl3Xmjrw0Cyo72KdU9/rm51DsAPOaggrAbQJm9Azkpu4paaHe31/P6KAjqva0oG+v8QMVRNvZ1
Q3wDcEj2O6VQ3zXhbO88UJdFISRkQH+iSEMBBuTu5qrQEL1qkBkgjMJXxi2Qrfo4tXPn00WQnvDp
Lj3RT8O7MiSdL8t8IbSbsp+2nmuHZZLM57I2srto7jMU+rr0t4OC8x+3mYPejKvUUVqW066WAJmn
+b0UWr1/e6bXR/888mEUlN8hHVnUNbZQ2DgeNWQWmIJSr/NPmibKx0VkyQH9q50s+zL8YKQVJY28
DXW4bek+rJsoQ7WhCJBtVuC6l5oLGDY+1EnzR2eVeznA3nCba0lSedV4XBhOBjaoVZrpm00UnpAv
SE9OiHjv7Ym8Oh4dHuSRTCLIC8sRTLNFAooskIcw+lRolRJIbWz6sbA6qtLVHs3n+ngoNa8qReiQ
rgv7S8iKoohpRzPjhWUvoa4VWQewDUgk2u0cqAgV/nb0SLfFoIcMEJwUcdvzLctWjseZ1lKclItn
mj18HCC/i7K0D9ZS7IkibK2HeSIYb6X0w8FzkERav/+X75OiSs3CCrgRb93gmmn2V1fbXtR1xwrk
liQnq5YmwWuSPaaSuE9CHJuLysev+ShV0SMKqjZiDekRXJqfV/URQcaAUMyPc6iXt5f+ysu76lCg
BI6kEs2HzVKgCrmAOKKDiCaJ7NqUHzTthU597SHl5vhFozg7i7Ge/c2ppdPBeytT1aWvuLm4kGJX
YoSiskCTmzGAgblWqBAukdv0KTJL8x6ZB+x9aDPuXJlXLmZafjTfTCIMuGXrn/+yKkNULaVUTVmA
jIOxKgEKv60Qs7s9oVv/nnXxAVcTSa2HCYOxTSwjWUBuqjDOgm4VbM5paB0Bu7aIYDrW3dgsyb0a
Wsv3vEs031F6+VkeJudk5E22yl/az0neGDtfvi7iZsrB2HN5rQVJqo2b/dg6TRmCmMoCqzLkk1Z2
RDgy0udajurJ7c+/OhQ3CfgPmFsXfCqRDzbFXb4+6/QkKGVkS9WoK05d5ny5PdKV5eS+op1K8LqW
fjb7qAAGpdvA38hVwgI5X9Ecu8xOd6buylVlKAYdCJL6lXG6nTp51ucC4VVkddk59qA4H/t0kP0+
DJegFEP8evurrsyfA0sYJi1uFIQom0CIvvpAPqilgRMp+j0NkOloIWt4b/dl5f+Lofgy+h4Qt+g9
np+HXqpAq6tdGsTFsPDKxA0sU009mX2q77yfbztsswMhWyJfgNvzG233fKyiVaq+H5yEIrwyvjoi
1j1nyKrAqIfGb7KivWvkRr5byjk+msLU0Sgxy5NGA/EBI8zwfYyt/WGmIvanZkUGptST8bOZowFL
O5yS5aHIPGQ3aYHlUvpgZgjEzGU4vGSLGvpGODke8LY9P6ArG3ClUqwpM912WKvn39TLJrjVhW+a
aHb45oCt92z02c6BurygcfhBnxUQCHLlF7R/pQjbJMdLNajEMhwrozYPgwGDbtLTKjBNKTwKCm3H
390aPAq8zutX0RizNgGINseYBeRxElBtyWClOMZBVOB1LGvY2e9Xsg+yHsK4v/v7cKfOZxE/6FiO
LS0O+qaSgrG39aOidep9XwntMMYwIkUluhdjpIMwjsh+4tS1p5h4uZL0ZwCE0YTReNu20BO0QlsB
HikJGiBHR6PKu4MxGXuc6q19Gi8DwyB8RjeK5+HCbKZHZjuDBRUHOdg4QgD4JocmlUNfWsKJZm2o
3aFc2z3WRVWe4rCJXman/CMKa+MRXwPNndnED9q8iOD2al+invhhLDOlB4OyM//jfA0Uei9Iq6jr
GmAkKCG+4Ikpau+MYlHdGUD8c6kO3aFIh8LP1cW6W2o0vZcmWQ5hC0Lq9s+5vAL5NYBYeDy528lt
zn+NYU6jLiozDqLWNL6FiBUeB5IhP54yY8em5jIWYdX53pUKtha8NkfYaHmetc7IApntTcW0Xb0k
6VzNUSVcs0Ttvoum0qUAsldqu7bvyV3ghkN+o9Amb+Zc7btkmNFMD9TUkQ7TpKYuF6hO3WUY77ql
ftRn6Sk0EN+b61kN7FhrPv72PJPTrJ4WvKKExpuPt8a+72M1yojCRXXQ6NHdaZiqI16i7OkmXLnE
4Dgj6YHvEHO9bTdoqJOb89urpqrtvRSb9n0xwLngt2HsZAwYmne7vMIrpxop2NXlGAYL0eZmH1lm
CckBonUwq5rkNRJmyzQpd+O9K9sVdik101U3FEDE5hnVULsqF6GnAQ/f8wLx5mUubGQMYzvyaiWD
2pTW3ejLSOAfNVlKTmarzTi96K1b4thB49OWHmkdPCi1Un/+/SVGgJDOAK122i6b6CXWoty0pyUN
YII9Z7YuHlN7wEveqfQdUuW1yeatWFvQNuzXrdCnnildbeZFGmjCTBfXLArbtfS+jXcuh/UXnwcS
oOjosOCi8QZy3WxagjFpUbBpDGxtVrxQN6EJJu3PVJVfuLfyndGu7du104fXEvRhGkrnV1HXqHJs
gCUKyCDD44JdhK8hee8ixiGOsRXlPkpxe2JW1zYUQAVSFKCoEFTXH/VLnpLmjiPGySHkLKvkWNdm
dDQdoltt0Pb6pm996e10khPIxJxv+hGb11fGCgG9lJANIikf4w63yKZ7JgB9DA31AOH3Dm+OU5tR
G8WsSBusD7J4o7c820nrlxFV97F51sPpk1XvceCvvUrI4lLc4unBSczYHCzLyqSZYC8NckqfXpbo
lmfiVuBaSjL6UOmM45g29fNioOLJJ0aHPlyGwJJ6EzgNzOXbR+lKXkeFljRqlfLAp3f7LImWmChD
TyFIh7k+JBipPExF8z1HORyaw/hhTHFYBg1OYwDYqpehwnGPBGNz0PBOOcYZjbHbv2i9vy7WzpBX
OOkKYdpKfpbgPmQVL8YgrS39BNzDceHsCRyAZPVUFxrd49gxv1RqPNzNS/0vgqZVTZCmCDtnRRWd
b9PBsqpYHlgeB4H3QFOEjvqaae7EJlc/EtoyuGMiJuop56PgDEL0i/x/wOWrwlK0xWdE5hWfarTh
5hx7b7YHyKWjXjzDYNR25vjtKy4mmTSTzipuTET75+NPaRFhnDiQZeYKyUv8vh8WLD7M06hkXi3b
MIBhEbDAZu+8aCU3kCPSF2qCr81YB4sSHmvZ8rtWQS0fqEWS3at2ft/p2UMLJgUxJjxdajhewyPA
RaSts/dyPf5lzPVjqdLoUpODYUSvUTW9m3G7UXDNACODNhuMAjNPgwnO0+Ko76Yp+1KI6scatVqN
OJIc3wPZPZLKPWk252PuTpkUBvKIQD6AnLFcMyT7lIn6OGrGXYpiRp2ED1Pk3CNe/jR2/bEv1FMh
Ke9qEx/2OfohZeNDPOoHqY9f1GxWXQbjEsx93m5vNKuvnaTdDbYRhFN5CuHbuXDJT1IrPt7e91fv
Ryj8a9sZ6KWzedRwFY3EOHIQY4xVvUTDO6no4oSf4Tivt4e69qqRfK2CAYTstAw2q584S491+9v1
aAexMydu1Od7IP/ro6C+BWmDy3irbC4yJwWFJqdBGaEFM7KTXFNSq3/xQq926fobkwAo3Pm3iEnL
1dwc00BfTS6jUE59qZjy0+0Zu7I4HEREZ5F6J6Z86zD/8njVk5HlJU3cAJyUDtKonl07K8Mj3lo/
b490JRJgJDr0q8YkQ6rn32MMjR6nOjfDbMKSxGJe9+Sssk/YP6R+mtXVTq5wZZWI7zRSVWBkqECu
X/7LlxWU+rpe5ctyqvAP/dinz7OJQuLtr7o+Cvck1eq1M7u57ygi9IVMFBkUWGhCYTbMQzTw5v6L
URAGRrNnDfy3e8EiSh3zde5KcxYPZuIMPvlesVP1uboXqDvC9QKBAxnsfMZ4sRdVi/s06FMlOupd
MftjVNYHw6qjw+0PeitWbe5pYG7oKNCgQTVqS9wZBjkZpQ5KB0odEZwikRTCQ6qqHe8apY5f8EOv
lkOiovZ1BBrWGZgemsZ4j/yfnbpNHC4PliSju8A5wW6LlzX70sSqeM0W508Dp9yDNHXG5ykxRX7I
kA1s3HJ28idlBuDgIhUw6Pe9UauGy7/RfYygf8OgVsZhDCZUJoj1IdhGnk5m98MCjXrMEgfqmQxr
tbznxAvlfag2jn4YhmL4ajZJ2nt5U4xdIIyht5CtKMQIP34wg7wCX+xhv65+k8nbodhWenEqFFyk
qHIYPwCkGJOrFXQUSqsqXhoxH9VSVSyvnfpkcSHnGu9GGzgGwEM1/6PuHHX9ffN0Z6Ld3KLzaQyZ
h3qC+TWvZflDZ1aQsuyua77EQmn/syx0aFFgjmvH583OvnJkTvzNsneN3NAPmpwbuJvVRgozWR3M
b1qWah8a0iADFBSi+V45mPCVUSbMJne2zOp9A/rzri+UOvXbpVcembN+uW/qNPokMlucZsq97woz
bg79HFf04hf1SYwKfm3GXNw5iZXIMPpVLMcR5KSaaZli+YLZsE1zASZr4d/eblfygrV5Ra2Epj0l
nc3OlholFJVsJEGBxkJQO/ZPXO4i127Sd3JT9/dVa+s7gdC1i4HA2+LqAeFIm+78MDWxhlqYTU3d
6grJn1ppOSDJEe9Qva5dqpyiN4dLAt3tJddHHfNJ9zgYyfWIZVQD3YfamI6qEs5Py6iI4+2ZvHZH
UEJdXY8huSEhdv5Z0ODlsTX4LK2jGoaiUeuibpQFY2F/uj3StTXDvnPVVFzpi85mAsuhWChWTUkA
j787SpFmf5DKmfJ6MY+BINP7T24u4c69dG0+IcMAq6EGTPi6/qhfHo28V/GZqkE7l+Ok3rM/h5NW
TFWA3zRuhLt6XldmkyIxgk0AlaC32ptotQl7SynNliy8RkTVyYzKr+vkTzz11J0Pu5adMRRNHirT
gB22PWNbXZo2q0j4EQooXsOcx0S2G8UXQGm8RBeWqwADOGhtiihNGJkPjVq3B/wQ44dokPfYKFcW
9+zXrBPzyzzbsOQtOaSXMU2jN1QVVpIF7pFDlIEEzqTi5Ohcd7c31NXJXgUk1yYvgdtmzK7jnrQQ
bQjaPncOuhHXfl/PxnGxKm3nvrmyjVA3IXCDaaPTqN3EOlz7kc3rRsiL7OcdMHQcAFMcfjqh4y/R
UqO//WlXyCI0an4ZcBOGjHbaTxhxpYG1gNOLUiRf9EinStiEwjfKdvDocUonFCvKo1qPmtfllnOA
NrcTdK2HcvOsUzAHcEFJifraVqprNGCjZgqJzkru8IemqylKl3+o+SQfUEgtDl2ri0BuMulOxZR3
5859U5ncDv+mME+JGMbmtjAO7GlC9VvlzpDLjKZThYeS7Y2ZeOzM/udimQd9To6I03wOx/QEHuWR
AM5jO/hSV3+blOqrpYYn9IBeLHnwprx/VXtn3vmVV14GBGkBN4CPBbm5ZWEOUKMisXaIkN5FXyct
nUOG79jObr8yCjKma+ce6ZWVGnl+wjIg73IpRfRIZnt0ezwkg8zOlJ1vubLxVnMirmfsZxwA1Zsb
TM41OOsJaXMjAaEehVMczKzL7oplCk/0g61HR0rrDxiGhge5iY2DajZyULTJX7dPwOWJWxuVJH0W
dyOdkc3hHsO+na1QUPSL1eoxw/XkTkhoskz4YH8XQrPu/mfjrb/nlwtM7tWokcF4HC08rnw9Bck1
LVl0EDHiNLXaiB2m+xtx/Hxro99KNYvSCvUsZCbPB1QdNg0NFf0IKyr+UGvoeqBRkEGCDu1Os1xE
08b+ua2H+hWcRkItGyWf1yRsNRR5qrDXjkJBoQM31bkZCMhK7aGLMYj2cQOOWr+OzNE+xEMKkmSZ
W6vwWs0oZIRHQuVDWHNc3BwpzRTz3SpVH+1mFoICa59GCCMh6uO3/aR97x2j6ty2KDEPlsEi/+mU
2fgdgnPxNbGw2UMva0kqt9HTZvC7pV1OTayr4ogdBCX3Uh5t5NIz0l5XkaTliKOk/AFKJ6aNwJk7
+94uMdS+C41KOF7CVD0OSYdDbWRKBVmKZCyukutoBJuTswyeIaIK70AkGKGsFZOZ+RPVqfdTZvXJ
YZ6TL5khtfVBxlI696xQkr/O4aC/RxZJ1G5dTlP+QMtssn1a+aM1tMoxR1e+8E1nMUEDDcX0xK9P
HwcEgtDimssM2fNe1vbQtlewg4SsK+YU/WMsirTN7Y5NQQouz3JQMFBPmdZrkivpjYNtS6Wlnj7P
zSGr5vlIxyB0lTbDDFpXkYjqk+TFFuFwnzjSEvllizQZymg7j91bgXuzNQFb0BdDc/6t+nK+NdOp
UbtE2M6xtdoZESfZA91YoXtt+FVsKR5x8Af4jToNsxGxXvp1Rt3zBTr4hQ/mDGI5bB9qq/zIzjz8
9jFd/SUwQAW/RKC83pK/HFOrFrMS8hYdrS5+HBfNmt1Gkt+XSaV/USSO7+3hLp4/YlWKXDgW4uVD
cWgTs0adSGPsC5JAR4DLY0fZGL6nw5ON1p83pRHYibA9JJnybaqXPe+2i5hqHZxPpM9C3/oCNbdM
hdYPcZsEcPrx9NWid+ZYflayrHDrvv7L0Id3t7/26oC0fQmVEWylI3s+udh/2mKsBx6yAQtB/O67
j+YMdcWZqbPqwjARKet+u+ACqJ/mIK88k0yEvrkHSwluXIxkWyD3JhHMmDteGc57e/riOVlHIYbh
LdEAoG0LiU6GG7QU8WkiUupThKGyt0h5fIhRVz2MYZbtvNbrVJ0doXU8ClUUrSnSK1vSaznRssyR
riKPs55FBeuXopL9FCI57dL4tbxBrY21bbHXtbkIEzYDb64WMUTN1KPoGaRFIrvFEg3HcGj3kL9X
ppOXmbAb7D7gry3GbjL1dlCTGcACEliBhBbisVsm7GXleXrKjF3m32VYAlkZ7de14rziErYwMCmK
JDTcRByEtaremX2ufaijSbuvEWcLWjupT93c5+h6GeEDPlWVjyFg7KZOKr3ePiNX5teg/Uncu+pC
836fn5F6SoWEwUNMQIxapqFFz4mhyKfbg6hXts/ZKJtDgWiR0Ug2jOEwbhIXNgwWbFL7kyoN7Bye
D5c+zMkRCCVGNCQo8flzNacePhsIp4apF3d2c6CXpvtjJh9Cc6VQIYI/J3QcEl70SZbfj236rito
mgB4dBNhNah+6g8UVcxD23XtzoG4tmOAHqy9RJAenMHzeRN9PYSWmsUBBiO6O5LCHDJT/gQsbfDx
e9gj5V2mx2wY9FVMWGuUNzDSOR9vsgo0CjsrCuJB/Gklueqns669y6Cc+0VofDC0OTuAGYsfuYCx
hYY3fJxNeFaDZvw2xnf9LWj1r0gIrjhjU2MpNburYPpHgVNr6UHSxgiVoHbxQnWk/JGb+tHOl70C
wZUttHYA0BxYwWuwa84ngIwxKpSOjZq03fsyStVXJ+qLjwoYgVc8m4VX9hSH3by2wr3de+UdYWhK
LpxTOkTGZvdS/FmUOUniYLSqh2g1pM/CUIDiyeljW5QQuwxNv3z6OiHFlxbh+9yyTpopflDP+FMg
oJeNYqD2PvxlIlbqdjnhnjR8p+txF+Fo6bdN/wSFIkXwSXy3jKo99EXZHaJa8m6fwyuHHRs6st8V
Z7j2P8/nEFsP05gd5nAqUcVzrM46OgpCDf9iFJJH1glQhbUt01PkTBLYBVEwkkb67GgVfiGynrdH
ubooYN5oCa1WaltDhx43MBqIqB8Bhlk85AhkP85y5VSYq+DfsmYSVNB2tsLVCYS3sapMgH/ZdtYy
OUH50dKioNWdH6JTlIOBHuBOTHhZJSCQ5pRjh0FReO0Vni9T1SDuaQM5QOkhxZReoOOLSq6MBXvc
H8tIy32qKdkB+B/ayzW2u6LJ5QPYzeQj4LTRG4dJp+KtG4i6dtjRp5lCDNtYyDfWJUqHGeZzrpTv
itRdnR3QDAgWUMWm/Hr+u9M0ScJOklmSHh9FU0XiyBziv26v+/VBEAMkIF9v3s1hrDP0oRHLjQLZ
bLtASwvjYDblnqPxtVGIkmFcAF+kFLcZRbM6PIARmUW3DYGKcrYar1+jgtvfcpk4sdIrVGYV+4Ey
uY1Qiz5z9NDquEkjOf0sxkU/5TLdJRPvIzehRuODD4M6MYJqXurpPTouFggBoJQZSPi7ccKnq8oQ
bM3KUtzt/Lj1CdvEfCB1ZUbBuRKRqs0cqBGN+gj2+ZG3pP8OmkxzI4hfnozW9b1stJgFFLwtkAx0
dzZzqIa9eUzTut2bpXWgix8C/WWVaKKRua1CL0uFq0PWSce5qJyXKJkeRSTZd3iH6Ucj1YqXssaR
JHbCv2hKFX+FekQAsAzT+9qolPe3Z+XKxkDOj8iejskqOLnGBb8kbJHTjk1rV9KxzmfhI7CluHEI
teZ3R1nbqETbILZW0cfNY9dWWIaHSK8ezVydXLlDHj3Osz1BjcsrlFGYz/UG5TxtmYU6AuJZqSzI
EgMf85t6nu8SlPk8VU2mOxV8iSeX6uTf/jRKfBfLybC0LnhT6SugZ3M+hQjLao0xdeERC+oKpfjH
WivqH/SCbPkg69kY1OCS8ddwqkbz+qLN8QCwpsFtCgMZdNTOeYRrS/4A0G5+D05M4hGWX8zUcT5G
g579MVUg4Q4OIFu6QItavMaxpv4QmjkvXm31s+ktKGL/0edKMflCtzF3HLIO7+GpmaTEdWjY4tQa
Zmrv59qSvqbN/+HsvHblNqI1/UKnAOZwy2Zz984KlmTphpBlm6mYM5/+fBQwAzU3pznyjWBAMqpZ
LK5a4Q+zDGE1Ju7soQcfRp6tgxn0WzV1Jz8xywhR+cEU7skRWpOCfZHR8zB3yVOT9+HXaRTx2vCp
vidRP0svSyEyehpY2fdDXxmf1HHK/y06rfgrrSLEgZdIMUfGkubAcXYT6gKR/JUZnfuSIHBk+W2h
sFRIm3vilFsTGZg9VkBWLAjvy5DFP1Kn5gsoszb5LpDZzj3kB5IvkVb2n61lhvkO+eOzWi7V4jU6
Z+AujbXibtC6HoQQuNYfk6H2r1ZSuAAvTau5zOCr3+fYi5mgjjTxpDZGEp51wDuXuMfc0tOEIr/F
whm/FJXRvpeGunh1qLTvHaZHp9jMn7I+FwiqIdVcABiqaLgUY/iHNdTmI9HF/kPSG32PMnh4zmkX
tX5TuPNjydjbvXQiTQwvQw5N+A1K28pflZ11Dq4rbpKcqInMBjnNjFIBvTbRerkI3TGA5x19U4tl
QO1eVfuXdIiz+a4xK2Gc/geTacR1MCVgbG7HcLExuH6PM2HxMiiF+UmiUpJ7qG+G76ba7T5E4K8i
r3Ay0NMqUug0iJQs+uRIS7wfkzz/fPsTWb/u63gHQgjyOOMwxGHe0AciJJ2nMEvDIGqRBg1jBBr6
UtXu7Nb69PsrgdxZGahoYFDZX3+KZBa11kS4pDSIjTxWbfxv12f1i4IL80HqufdMAMRW6xfgG2TT
1yuVaRTFwxSzEqVBUEd587hUITrpvfjz9jO9RcIDr0WZDMUbYifT2c1SmVM5juCABlXUItOkL/kf
wmbST2zQL1wks485AZN+AMZ+HA3wJLP8KLRubE9hyPz8EfwAXJLXUc8myI2VDpRuDN0gx/QykJOV
e+bkTkFpFJ+0uX+EKN14VuiMJzNsvxepQ3Ojd8tHtPn/idxvqRgfuy78mjjWoxXr1r99tUSXNtWr
g1t+573QSIJbSCWLG8V2s6baXgyl5Kx1oh3umtj5Gwn6/gw/OvRuv5ed28ZgrgtMC2YIo7dNxexE
IcAtXYZBaFqlP+Qm477etn0a2QpKEFKfPAMkyO+fO4Y/q1rVqqcFXu363EVhMmI7sram7Uj5c+jU
2Yu0dLzwb63/sJWwnOgf8eEi+bz5mGy1M9y4YCk3ixXMI7PYAzBUoyfZLQdPtXvGyUo536utIeTT
68fCZrkf0fJwg6EZgcmUYW6fXWG253bRXIyezeF+5PI9C1Md/NqpivuaTOLgKl/3bhOn6D1yAyAv
hQj3VrnZipJoplPhBkuqyoCmIQPyeHKCZGFgjSZu80c9UZ1Iszh6q7srM1ZB7omAwtm9fnxTwZZF
YBMQdJC7z1i21J4R186DGJBWzZIx+jSXaXPWcNA9eMlv8z+AdDbUE/yT6Xlu8z8nQk6lieDg9qDc
z3NVqcw33CO1qb2vUiX55uVimUz6ff18Y82YBhl8NyhEmPhtaoXfYXs9ga6zDwbiu89DFQJihqbK
G4FqgySolpnmBkZi1S9MDUtObnIENlrfx5uTAvbe5JLBA2wrbGqCmHBJOFilQMppaPQ20NVJPitV
2jwXdF4PYs0a4rfraatuOcgcenNvWOhNGk+gjNxAFHH96s6I3kRVV53LcsiJMoPmD52ee3qrx69F
Mx7N+fdCHdGUOoGzoplblEFiLjJWcpYPdXu8t+PJfaelNgbEGrIszLsggynJ9OV2fN37Jn5ZdCsx
NVZqCNKNRVumkj9aK0wfdTtPAnh4+fvZNRo4zY3hC9v64/bCu09LJxRcJtQgqvLrw9pZ09KAS+Ll
Mj9DNKQpfUeX8qJ0dXPCobT8iATXj9tr7nSUacFgHPpTCpNKYhMBestMQ6Sc+ELU+HspqV8oz+O/
B8MSp16fhwChlKXxhsLQAjuNiocGzV4vEm0ehJ1JjJ7zFkyjmBme2F9M0dTvWrOzXrQFgYKcIxKg
kmldasMF/8N8OGB8r92vpm7AMtFWRQ6u4H/V+x9NkUcfbj/d7vFdtQXAVwLP2SLSjXQq43JkR81C
4M2tgLd67FuXRB6nhB+JREc1U6P4UbEj3VPdsDmSW9mJP3R3uVzwdCOB2fLr4maxqba4XroSu15F
SeRzMjn9c2PjfrjoRfms4FD05HQ4+LVI13t1XI/vBHWcX6iZ4luZLe/zfnIuI9Ji3twP4VnmsKiz
uTZPgwKisluc8VETi+KNSG6FiHdeUNlCR3LJredEqtEZfQvlk+kMk9dWre27iPydlaiNfUUDjTLx
W07WoqmPSAyimqbqjJanZGHCfe51higGCl8MUI24q++cfCmeDVT//1TVKLu//bZ2QijKh8j9Anug
8bVNopVe1kJpOFNmlw/PlTO4ZyWJ9YOQtvN5r1LvTKhQvGaeuTnwcY6jjObUJJSmsM9RPiF2Wqmp
HzUtraI5k76Wd3lQcpkEt59vL5ddcSvofhK9KUzWDfil51Em6jAOZLzUVGl+X8V6PTxCVNd6XGAn
JUSFs5q/STNV76uID0KLM3TZ5GSfYYJNM97rvfG1wEv7Y4fdj3FC8kl5cpS4LFCZbvEVtxM1uY8X
e/xtRtPKsliZTMQlsvDtoCKbM0dIse5ZoeoXEcnuZGtTBTy7Lv1FM3rfMjF0okY2AuH2RyDCva9I
B9HLfbd2+bZY1AisxzQ3JUlaDsR21kLD66pWXkw1PAjBe0cQwBatIgIQYF79+g0lrWMjg8eDqskQ
BYmDhl6kRMrBEXxLWWM/Sd7XBMgEOvxzSPXLQZiSPMFeviHDa8YxCdQ2cRoPvC0CfBOpmjwlQzp8
bJsmet+65vIwhjKRl0TIhPEH2E5qoHLGcKqb3OTj7UP6E/m6ufLXhhnYKjpKNJbWW+qX31a6tkhD
W7rB2Fl+LdxvUwrSUOnzcxGZl6rMHodSvrghPZLI+JCPyl/ZsDxXc/4QNdX7Hgu/EYdVUyk+DjTG
q07HQXO6CLU8a0gZY5Ub+hEHptcHHw5P42lIyxzs785FStNvhQ1A1qQftykgEomlExQHJ6BAAuna
g0/Jq944tYb5pLpd59srMPRg39ajsd03BvvgFaiVSeQ3cUVi9YjPsuUEs923f4RJar66wCYKmt5T
xuPWnetRvTd/QVzX/gRxPTZe22Oh1NCS8uohmV9nyOY/QrCNjW/gYZzSnc+92EzSr5pQEbicUUr9
IjMTs/KmREP1NIeh9mcWpuoRm3fn4mQHGZ2gqgjUaVsXTD0a9nExO0HnfpcyXx6Rvs3viwpEGaZf
o98oGUZ5dZOd9Qjmw+2t3JnRrtpMeNsyNCDMbgmmMlRDPAlVJ0iZB+P/V+PQ1t7hSPqHEjmMvtUi
EL38WLjqh9gS/xpQZbSkPZLi3T1FNqMj6qOf1/f1h6AihxxlgNGCJXJf1DFe+/cL92WRRGccNTEm
DP+5/eB70Qe0PeXQmgUCZ7pecewlWk/UxUGljmgQ5Y59KmNC0O1VfiJntieVCIcHA/RimMzbLzxR
UHLpud66aP4GadcJCkwSPR2AuK9leeJVGcPwioHK/ZQVzQXEcX9y1dj85IQT5NXENu4sPNXulmUd
3CbFeGGUHT/NKDY+IkaoB7KifTtZsXxB1f33B5arqPqKCVpBJngLXe9Su+iiaCvdCepByx4Z8WmB
oo2tF0dac+cuqXiOhJgOQsruqyFHhvEMwwyEy/Wi9MNxqVMWJ6Azk9LBrC3Alphx3n41e58djUrY
UowrqfK061WspakaPRydQKpOGcBasmiLjm5QL2X6yTST9ilZEvcxLwbnYyNrebD8XjeEJsgqMIMy
wUoevl4/xKvTlYL1szlFaoV0jFwyS+5LkBGnLozdj7ZMRrKAcfEUO6N7bvW/Zxf/s+FnrhJVq1EW
t+N2+CmqBOjVQPfDiQ0VK0jbuHRIbvi3d3r3ff7fVdytjbYJXnGic+4EQm/ap74tUAxwRXewobur
gJdTAZgB23c2+0nXZqbB0nJU1R6rgV61/chBxOU/PAtYFvSOSGmBsl2/NWlmem70A2cziSMCsvWx
QA3xICjvHU1AePAF4TmtGujXi2hO0SEZTDSc4kJ7xf8yeVlcEjExO+lFl9iBYiyN8ENdamcXtNnB
M+7Vqcy6+AUo+MEt3bL8Q1vPSgO1ZT6N2EZnKm0WeN5Zj7lB7TjfOstN/zT0bCo9TJWUxUsUU2SM
c6PaeKDizFwP654qwmWnCP/tB3punivKwfEBGtnMOgoT5VF15jmiGo9LT29cmL5WasjhlNV29brg
Exed9J4/PZHV6yTFdvMPhM/og+7K9tvtl7pXppBrMzcmBwPZv+lcgcqI8TuV5DAl9HAg7ibZA7cC
FM3xklJTnzu9N0+TYs8fb6+8d++tJGEmisQga8utyDStthiocwstUfyuwQ7Cr63sT7VpPjq98yHG
4fgguK6p0fZC+nXFzQE2pAPAReEeQkvZZ4zyQ9racoH5dVrGRRx8k3vJN94bYMCQ9YXXtiXs1U2f
9FnPLStHUfyZN+VUexW63ue6RasiJvN4WlrUZ4tZfI6tzn0YUaf0J93JTr3T/w26/rcNAiGXc62v
7D6QEuCJr7+txsV5VYADCiJU3y5FYQwP/x9Vx857vVpl8wUvQ9xE0RpYZ0QJ7lATNwJUAS2mim37
Lovm5FUo/6GeQoPNAcFEU4uyW79+Ms4uzshrmNVLbFEze5lP1trcuH1i3wp4sYHo6KwaNz9xPpsD
ZOFLqJZAFWkuacN7s3dj8pW89qdYjc9tpDqfm7Sbg7kNG781Zv2h1AvjO/PH4VU1Q/kQZ0Kclh7Y
xe0fthM0KQRWVCjVs0JT8frxUYs1ugHn6yBerMYjSLar5ySVUq+YpzzLGZ7pQg0GU//iKM3w6fbq
b0VkXCSd1j1BIgFGvrLZlpxCZGGYEQaUjENzctNofI5Dc6hOCfwNJPrwN/QzB8ddtV61U1ZSf+wl
QtiPS1ebOD2CGfacggLFF0yNz5gxyThIy0Su3wJfl5c50jj42TuRDzIttfFKCgUYucnv7EkzRTqu
HSdXG5/nvs8falH3n12JI7UY0EuxaXwFShtaB9ybneuacQSzYqjqQEa2s9VMUWmc9Ygi0Dvq/1bT
qT+lGBcfsO93VvkJgeRLx6cLeMr1oXBTmQ7W4tiBOuPV6rlOpbeeaVT5QVR9+71DNwVoufL0iHLb
drIi7UYv28EOwtaVviKy+EOcNunJNCb7bqLs8XI3zD7cPnM7i67DFtBFQGFWUMz1w3EcqypTsS4x
Qq2tvcVx53elq34JLa15Kqul+NHYk3WQHOyEdNqGkDDXhgW6YtsxD55GCf2n2A4Qz44eaLi2H2aT
3oITqTraqvRLa7UKXxoXzMk0We4L8iFVUFoMMVuH6bVhV79fMNAm49Onl7lCXbeYoLh3wshpdSuQ
bigvelb3dzjc1ufb2/325mQVeK7o8YHrgmZ3vd2VNOIE7zIrwPFOXhryCR8lER9FvYkipTwSkT1a
bnN0W91tO06VFcACsk6tUjVndwDBq9j4pGvJ8PtZOp8/xR4TNR0hyp/v/ZdeVCJFIxYxW8GkV83d
1DGDlZUYD47P24DDKmuCTozG7HE7ZWpaS8fSobUCK9QyXw/b6f2gRzoQPMF6WCI/2SAOTksyHZEL
1/26TnxoNILF5tanKczA+/r1yahyczlXVgACWpxm2SKHZ8j6Psns4WgU8XYpHg84BxsKcWjb2awk
8jgkkGaQlKN2DyMvvFemrE4Pgs7OE60CQNhkML0np9ukMvQM8gjSlRnIWESPGI5rlwEYUVDWdnkQ
rXeWglXLoGZFMsLC2lyuRh8jNlHE8LoTUSKdt9QnnEdcvyqXo1bQ7lKrsN3qVQY8a/Oe4jZO2mZ0
jaAwkzIQIxK40aiNdyo8woPDuBNA8QSzFFwvVkDAFo7NIK3p4sUwAlyw4dlmIeKPcWS+KEuSfVEb
VbmjZbccvLWdyQTbyFdgmKtugLWlzCsqRRPu1Do6thTB9Yi03VQ5fiht42GQWYMO5mB8GCPtR+rq
ycdMB0aIF0wSTIvr3sWZqT4saIn4ljS6IHIyGVRto3gdYkZPuMN/vh31dvboZ5OMfBn3OITOrj8b
KpKQInBh1pAbDsGO2BCcDJBolyYP48vtxXZiHnUn42f2ZsVJr2fjlxjEjM51kH8yAlzR9UdSD/NO
zGJA5xADlFnk42+j/kmzgPdQ7SLNCcLyer1RViOfMIjccAG22aiwnHMnTw6eaudE/2QrYei8ylJs
Px47HdK6kgmrWLPxwXLlfI7k0iH3Tzi/vYHrD94EOQpZCOoMj4CAb2GqOJLLQk9tuoJzo76Gbhsh
SpAcpdo7YH/85YjiiHAzzGakfb1vdW5PJpKtWoBZsXgQrhN+aLOoYiqFjknmJYYoz05dTfe4j03/
5GUzB8VkTPcN+hCvjGjMR9diHGomdbkguiMl+hRqhvdKEnu9HS/tCVCk9c6U8Rz87gYxHKadufZ8
+fjsTSDr9LrsrMrRgsykyS6r8IfjNNF/WWSVckEMVF8zwuvtUesl7xFR1gL8vAcgcmX7zYrq4o/b
j/L2Y8EmmTIPbSmaRMzdr1cx8ihLESOgtYzCnsccJj4tXUeZAIwClejkyPlvp8S5XlC7XlCMkLzT
ybIRuxDdwyybkt5lnP8zllnyED/FcP3UfjhRntlIvfRUYskUB8hCjV9znK5gg9vuh7Yt67Od0OOk
hizu2gqBvdv78vZz42cyVlvbxwxUtgM/PVlqQHu2HcxJVp/qnkSwGpXeAwugH7zoHUoka6EdQBOX
eMVVcr0l+Ba5YLiw304ipBChnjW+WpbqSdTpFIRFRacc+e57pSpbH6Wm2R8yQ5ysoi4OYszbD58f
grnB2smloNtS+wyXCg3Ghx3gSDZcxhBteX12j5pHO01rloFJwDgAwswbjFJULLINGV8zdYig+0NW
ukRh3Hu1U1NdmRXqLzOSjRIXsscKNDQKkap68H73HpUcFe4n9EzElNe//+WSKNOYsoeZfxBHtoHn
alyedKU3fjuSkuivIGPgC5QW2xGjUjlquRoyBUk32n44j/MlLezifPusrinadbxmFUi8NOFXwY/t
+VH6ZoJFo62UNhsQoKNOF3Wx/xljm6JbU2E8jVn+oJEDHKQ+ex/JKnO+tnhX7Z71h/2yiUjKdqGs
DTZxqezHrjXDcxtKrMLV4mipvThFdCL1BmKKOIl+vRSeCrqoZt7X2E+FP6RMtFQ1SXFV7rjUTeP3
C5mfJRojIhC0KwHnej0VpetWTKMdWNpc3mt9Ij05xM5B6rD7VMT39atfA/DmqQZ1XoH7E52FwnZO
TE0qyvCkuCT5+Emfavnu9kH5SRF7c1LWQRytGtLH7Qee0PeLwQfy5QFqOpdFPZ1Ct9fAIM9hoEV6
dL/oAyMkOhGAV5PpQcMbEtJHJS/5hB4viWLnq0pn3CupjmpEPki/E8nfMBG1ZyZ5KpBfs7yonVo9
dNnwdZHQK1wVbMIQ5v1rUdj6GdJD5KEFEvkqUux+p4JDidKwAOm/xHe3H3hvf+mikZytVB9lO5fW
616v5oWOimikFkiZhQFtB9aDE8D4UVePMKXrC9tuMGFt9dZkDoDU//WxyRgAKmHsWMHclQU6+717
stlHP8ZT4xRFeuW10GMuaO5al5H8K4B5gjHA2MSviTE6l7ofdE9EyxyYC4Y6sjfG06zAJBnaXPXQ
0h+ee0x/niLuR+YmTvvghs50caxh9PtlBXuO0XxvL25zAgKmlJ6LmvClakL8kXH20FtUa63S8VjF
scoJ263UvNNmPX0sJ7QF/qdSmy5KmsYOshwCZSWW9kGm3HsLQ8Yvt1/OXtj6da82h79S65gzxoCo
dbXaa7pc/2x2pvpah6l+qnXNukNezjy5gKZOt1feCf7guRCScyl5aSKsx+aXuDVFpWu0dkJYHsz6
qZ/QVldl215ur7ITHUHHcaWjZ7rGyE1qBUp2yizYzcEgO2wfpVldEr18msypPQgjb8sr7Lh+WWlz
6vJcR+pcRoSRKDJPulaMWGIA0hYLkCNbYJnbKKL5L5sId4IceE1St84mAj5HV7cpt45ZTHeFWwlm
BukRnnlvE+nGMx5bB0DmtlEY13FUGRWNwqzpUahRRIFe2qg9dMI8wsztLkW0WAE0YHm3RsexaJLI
VKVNspnVfu1qH2H7ppe2BKVw+2TsjD8oeX5Zapt95LIHs2tZgbBM+9m14ypowzJ7MuBgBZMbVt9E
Kf9NnanzrKGOHxKHXK8vGturpdI89oX1QwL4P8iJ/h8/i/kHOnE71J1uKNyky3O+C71QlDtbxTTT
n51S085JqVieA/cLWYpknF+rfDEaLzTr9tEZjar1axwwLtZcAj1D56j+M+uU6ah5ulMy0n1fh5zA
g/GS2ooGIXDFyx94RUZsIT0RB1U5PS6u/U11l9dYgKpSVAoYA+ZbnL7T++kyaPHzuCKe+yx5N1fi
3lKLz6XZnWZdeWltcRoXBGhvv9634YVsj8YdFw9sGMTBrsNLy/ix00pzCRDUD+9ReetPCjqAB4fo
7d22rkKFvvoMUySuo6xfgpgTKmaPGNkSmG1cUw3I5zALX9ShtU62AtXzd5+J24iWNSAkeC1vOjhV
HyYmRCUt6DW9DiATSkisrfh0e5Wfaffm/lzLDxjuZER0HjYPRZPIXlpJe9wRIgQZ0I/zo2tGw7lL
OpS/8KMKcq2tLhHOJ161lOMFe7vaJy+W53nSx7PAMuCc5XN6EVIaL26fLk/WaIF953o9p9aifvkf
6BgqKHgTu/YK02ulsMczuBbDgzF1hGzcgcZxZOn2ow+2Ioi3MnzzUs+RnRlWsGrs/ZirtvTQ1xn8
VDHQdg+n7iT0QbsTWr68i90C0KWb0PzIc/PCYP+Qd//2bPJzaFKtzHaYXlsfDvx3pzlNXSuIV2xL
2+SoGGmRcWeGRu6lckHw1xHJKV/1CRVp/dMMxQDxXGYemf3gjY3SQ5lcqoPjtb7XN++dZgpQcupO
Lszrw+wKUD2SZCFo4/CJlKj4aGVR/bEbEDOuFOUfK7GrSw7lN9AXFCpvn7q9PaFKY7yHThdMnc1F
rY1DllppaAWUirOvJtOCWVFy5A/99nuFr4YSKP0islFUGa8fsVfDsaX5zaCtxJ3XDPvxqZjlJwOe
xjnt3N9HMrEcLnHgMW3qsy1EYaVq9EljW0Efh/Y5nPTErzWUtG9v3c4gj2XwrDDoRVN5bkW/8jbW
VTEyYCqyrPeQUZInWu5fFq12/Zn//jbOSG40jfmgRyW6086zI0w/7qfPt3/I293FYh6ZSaSQYKgh
7Hq9u43WqlYkRy2YZvmVYlU7mQICdORKB0ha0R2c17e5AsvBGeN90vZHYe16udoccEa2Ci0wFiF6
jwZS7w0yjx81qzR+exB0vdb2eHKnovqY0QgMlenJsoa/bQ05zf+wfxgO2WTFJJNbcRFZhpnZWCAz
5xmOqtO7ylmfq/JsNx01qT0fdUb2NtCEfL1uIsB9Y01pf7m9sOSdV8CwGkx21XklenWvpJHFuTXV
6Xz70faWooGn0CChp8304XqpQslRlEDbC3hCoZz7BAiZ0jlYr9lhdrDU3im01sciiECV3I4/0fWF
QI4rBKWmYbzqZVU9IPNbnSNggI9hVdQHx3A91ddhk7uYpggMlZWcucX4Ea7nLE5KHm1RaAmOtPXO
CdavVHxdfg6VOvcFrER/ku7RF/A2aLK0xowAJi75x9Y0FMB5orWRVAOM7pu7EgcTr8Dg5mBD91fh
e0bmCPW9bdtn6cRcq06i4uarGqeup8OE9kF+sI17J4QZKKUgskOQ2zYnpOqbCvlSXtvqCgDLa16w
7qwwkTHq5uCB9k4IoBxuXgonECubjxkpbRVmWa0GStpKL40my2/iXvMjKn+vg0R8UBru5B/Ag1Vs
1ZDxMpGcWp/9lw9tRekto0DmWqpd8k44CAYZSmR6GZ4M55wDFHs6euK+5YbaRamV5d7Q6vrUFHZ7
CseqONjqt8/Pz6H2QUZmFXXbjk7CljKVobYS0EmyznPp9KD4MkzdoI2eoVt9/91v/3q5zbVQKKU6
EILwPWwdKFBKnQQj92UAy/iP2yu9Pank+3z4q2IMedk2oLUoKeR5wUqr3sedW4fjWapFfWA98/ak
Mkrk5qHfSgUJM+36bTptgcRu6S6IzbXFPSl5FBTAP+9pvR2NmH8i5K+DC0g0h04hTHNmIFvFfbeo
84hqUwn6vg3106hM4bel0Ezdr0eUf7xBtGHmjzJcyMpwVX9MAZpWQdSUcf/APxmjc9lqsbgTYVYN
CBOK5v08OfrXwUj1+rSU9uLHePa91PHYFxioLGCBO6trUKktEqf9oIn+h5kO1Se8wlLVC6t++ZIu
YTN6XdNDiYwHoTGhSEcpX2NnpA7I1bRW0f8VbEvWAH2d7PKTIkcVvps+Gt/MticGT+u8xf/d129R
zwNFoW+wMtc3IQRXJ2am1qAEU5t3d82UKNSocfz19io7slnE3LWfycSCpshW/SAmOYWKhoZ8OAnm
vskYvxTF0iCghypC+mRWs0jhORRm6mNlVkMxdYbunZv2Oj3XUJ+fEmGOj1kfdq/dkoUwA8FZHRWm
awy7PjicG1pe62AFu6ct+GKB9CSbSu3oKE9oy1tVfGL+4aA5PDrL5E+lIRbPFJqj3NWDxK4zDF0g
va20zJE+yGh0vgsu9JGWSPjdbJskX82xOnlfWaGeX2y3I0dIu1oH25C0Z7O1kQnV6yr5zqB4cO+i
xGSBGBHZxWt1nCOhZDkQM0uwV4VHMVOoHhCEqj4ZbRle9I4uIMxnTXuB5rM8JXZrf1CMCQcype6K
1g9tHMM81Mri4oTaZH9WNcRKTmpoupOXlsoAu2vQ2qc5reQpha8KUzjPiu+tWWDu2ipC/ZqQoDwn
JY4rlzmf6d6gMK+dHbTfSyAjINVPYYoesdfGjTH50jH74Ul385aKS4/RS4kZR9IJpi1/+0C9TSBA
4pCAgVoA0WRsoY2jkiXaVGRzoE9W8bhyWn19jPOXphMAWnI3hgzeFq9WNh0Jz76Nl6wMPoMOIoXD
G6YFbqmMgV1G842pDBcNWKqvO8VwcBZ3VqFq1HFX4eazUa24jpckmYYYU5okXZ+OSMkuWB8Yk/Xb
AFFMK9Zvf2VfkvhtorJq1jbCfN0SRGWXPFpgxE6JlTv/4Vl+XWWTOmQ1VHG9aRbIRXXv5/VcBq4O
n+v2iXh7w/AsgD7IFdgwFCSud2x0slGgfMWOZUXtlU2ie0ZWLKeICHdQPP60HNwECoB0YAWJmTp1
26ZvXctGH+pZA9dh9DQX4imXXxqqquZBCm0hIghZP7WTEhWPImtgTcf6iM9MpMyl8FJdONa5W4zu
e1XFw5PrGHF4Z4Rz/cml7x2fmkrAfasgBaLlVbvCc5ulx7SvLLSXLoQz6w+1mh51kXe+KE7b2klY
jRfAu13vX5ZhEDXTHQ1mJ3Me5rGLGOO0K7FW0YpT4bTiLPKZjnwc2799B62oOhYGY0USsyViyWJM
ccRJeXWRofgyhR5PC1n5L6usiMEV7OZQKl4/YASu105mZw4ohOizmvnoCz08Ki/e5okrMYB67f8g
U65XaZQmh8RoQAGY9fjzYg7dHThFeVciAHTKXYTnbh/7HY4lHT4GNWsXA7zgNjEdF0s2PbPYIAf5
/Cg7bShParJ8ifQQ4W0+bm+qyIbdWTU/w5Zy3+EiX93ZYCU93RmKD02xtPdKGQ1YgeHdIAYF+bek
BNM0avXFaGoy8Cr92+iU+BP0oeIgBL3drzX6EE3pgABb2E6Srbaye6U2pqAx1DEYmyJ7iufE+hia
k4axb28dJNY7oJV1sgXnEGFKlB+MTZwguRlClF0mNJ9cENxpEj0kcRs+TJryyZr0NECkBAIJmocX
ao78pJZG/5xU+qfb723vdzCwWZPudVJPV/P6oNRzmFrK1I0AVovqT2BbEnIQ0793ZRU1/wpBUwaQ
wJgXZ70e5/eFajc2fnD298IY8yOpirfBk9pu1XojDVy5kJuuxiQTk6PxU82bmaLe2P2TidCcn89S
++3bALgQLQ1u7RVRbm7uHDuNMY2SLDUMY/RtmEXvt8B3DuqNve2le00/iNxg5ZZvthcfLNcaLDkG
NLj/QFQnPMmBae28IBgzyaelMx8mezROQhvuzS79i3bDERBup4SlVKSooqwitwYUff2Ktdm0BznH
HOsMDSWTk4THoha9SkOvPXp7JUMAVw+mos9P3Ti3D2GKl0OZRN0pTwbjIFKsB/v60uLX0LFiusP0
hbL6+tdkFa2PQZhDkCeW/qFqq8Uf+zI6YBPunCQ03lFTW2eedOs314haO9AjWlYRtVYjxB+1H7vF
6lNPEXp78ERvpi4rZXFttq2SpJSu217OOEIJJ5+uobPlNV6jbp58kZU+/2tpSUzGHDVL6VlIKPek
rFWPWj7+M1qe98YZ7nNKLVeXmQFwL1pyr4/08XNTDKp4wE0wbVBKkAUZLEyW96WjlB9sFH7+lkOJ
vVOBIW46KBwZnL+so2JpexWvj0UPjvC0jjsA516/KaUqhIFuGCY2gM3OVJ3O1wlp5h99oWPD18XO
exma8psjsujeKEf72ahE5SHjzPAoQea6MobmscltbfbSTHF5KNW+AL8FIR3DKb8dyLbHav2xtEHp
0AA3WgED1z+2qSphhVNfB6NR2Kd4WWyylnE5yO621wSrcJYQMaFpjXLddmgf2s0qEJDWAaAxWKI9
NY6Mq9ILk/lbAZDk9jO9AXuuy9HfhVgGBn9FwV0/FMmY08Urqgn54h9mZHXBUpOaqKqoHvRmkhdn
MVswlbX+3phi46IomJq6eSourVn/lTYjt6kWtWe3hOfRTrn9mE/KvduL+SjO7Wy/xlR5xfSi4838
//qXSgB28UA2GpSxFb/Yc5086TJ232ud1dyromQ41OlhgxFFU36Ajjl/SO1ybfrPQFRSI62009KW
+vvFNY5U0fd+GgGYfhnVBW2YTcApZuzQzSqvgwmXdlh8ehxkZXRk67DzsZD+sAq8AvpL2waGXSs4
woQVPtRzI19QZ2+fsZkaTn1SmM9VWFjPyNBm5xhd3YMa9A0elFOCkwAuSuDNAYNvmVdhriG+h9VJ
IM38c26VrhfpCjosTab0Hyccwl7CFv6r0YZfq8xCnDmbxoP3vw236EjSs1ccGulQiuiwXL9+PJxN
bbT1IRgWXMiT/2XvTJbjRrJ0/SpluUc25qGtqxYAIoJBiqJEKjVtYEqJwgw4HKPj6e8HSlWlCMoU
nYu7KLO2XCmDJAIOuPvx//yDdPvrTgJd4aRxyV38p5faGlWbY9FGvD69FBaoWj742Kytpf/Yl8o6
qjZ/59bikg7i2bhuN+VyGOBwxYkAa9jTK2EV3tbCq6d9l5BDqmek8nhlaT24Sqa7rsSpZcE1L07m
Sr4p9Wbd2dZf1hLwHTgUb5VZQClvnW8tbspoG1Mw7lcf0oWV1wObxXBp8fzJmG5Hb98GfdXJST4b
08JZA3STyYjStSnhUfZJxAlpvKk5/Me/XtN+dik0WSQ9Q0eC33E2qFkPG89r3RHqScVKZqfVdduq
7nqZL3nhnc/IbeighDIvAMsJQzh7J1fHWuYspd+eeXoTpRptltF3yitJanZorVZ/T3jvsIckdCkk
81lu2HZp/KRAmtkqaJud3SR5bZachRz3aa5GMsMsI3TEiKY+SGVoZGsDUJs13UOfbYdvfT24I8Sz
0ZDiRmWBuEpMDrdMN2dvWXVJvKG9vumSprhw6PnZs+CYC/CKQT7Nve3zH3sbtDCSDD7pXp9hJLg4
1B9kKqYdXGHnwmM/X4RhTGwca2oJlgja+GenXkp5NZIt3+2DQeiRsimIxjm5tGE+OX/8WFxyGQdc
DNx0o7uhyz29IwBP+BFpu6HoS5ntWhmIjwnE8hXddmFc01/vmqgsnSD90ChTGiFYdpHjqWnNCTa4
rhVnXalqXPKscqdXmXmY59QYQqcbUZKICQl7WLfVhFANjH2BHkrqSqjVXqOhve3zd4OTcCoqMPp/
1RYAzcDrgwPXqpB5H1Vu43/hb+iPjj0OfwjbStO4mPqpoa2KBi7kbWKh6TX97egMA2VF4WSQTe1F
K3ZmLZ16HyQO5h1+Y4yvnckgWtfUl8kINSNvbzptlfu+qZ2o4ym8qMeewEB6BWkR5cjqRFgzHe4G
eyLU49eT+rwsYtgxTN32/k3Z+Xz5Dwp7tgtH7Kt2WmLdKsVhDkJymISRexeuta1FZ4+Y8gv4nsM6
RCr37BHjEaKgZtdiD8VVxnVgJjE2viXUGlrUwtOSGM/PS7v7k//X6VWRqLlkr24IEXXfWRExCiSe
ULtz7rDXoIfmdlXGtSu34PFpDe6crgpGmoJzAdc34WMcDqX+2fEysqRXhS4ld1XyEROedd4pN1cv
u7FsnYPdDn22t00cbhOZuCWNqWoVuwXPfHV0A5nfK4S6U6hlqLh3eTckZtiQ7bBLggyvNIvz+RJp
hbWQI8Thz4xp06Kx9+ohRRVNxTjuvTnNS4wiDB33ed7/MiQcbFl3s59b6ijLRX3W7Xqit+S2R3uL
tVQ6UVhcxh7faExqkuTXKWjZFxxUJr9+c576pycDG1CYMUsw4GOLpYI8nbFNN+i1JvoSvIPHWWgF
fdN6HNdX+SrKGlFJW4amLq2GOVRmw9UwCGsAMRu0j2uFLdVRX6f20RrXHH4bUGk41jU+TSorPC9M
umm8H6EO3+nG1O2Cfu2HnW0krnHA8YpxqiernFFzb/ENc6Pa+tWvb+/Z2ZtliJdli4KxIADyAE5v
L8tGayhHme8H8rARJ032uMa2pXWvEhVoHlmReSCiUsvYJypUczKeFhFUkVgQj+1a3zZAqpP2W8n4
X5+X/04fWVkqlbZN/4//4d+fW6Eg3mbD2T//cZt/lm3ffh3+Z/u1f/3Y6S/94256lMMoH/92+0n0
f9uPzZdPQ942579z8ie40vdvEn8aPp38Y9dANFSvx0ep7h85kw5Pl+M7bz/5v/3wb49Pf+WNEo9/
/+1zO2LExF9L+Vq/ff/o+OXvv8Gt+OFZbX//+4cvP9X83kNbf6ryx2e/8fipH/7+m2P8viG0sBbx
qsXbfvOxnR+3T2z9d1adDSFmH3vy2P7tbw1ettnffzMMPoIvhgEjsigOzrzLaGS3jzTjd3SnVJP4
tnhQvTZo65+3fvK4/v34/gbc8op8mqHnoidrIOxiCAkIlTbcjlYhLaDTt4oSf+43T4/Q47TxZz7j
p1GMWJtfmJyny/r3y2xUZqYoEOU5Fm/mRZ8kq22GLmD4Cw3flKOcByOe9FTgG6S8hx+ewPfb/PG2
vjk+/3s1gIoDsQMvFOyLOcObePWd3lhSDuucSC0Lu6At9CFOerUueqg3tZWHWa20QQthIYxpF861
KIqQVI+su85dj4yAyB6CtsuipnaH15IgDv/aNhZc5m17gilBGZWhV4wGontXGU2DlmhTlOfFPDhx
7gfpkMeanVn08BYPzhs+nmmFCD6chTZO8jDkBuZYQHejbUyRtEbPy0PMk3JvvpFTqebPhiGmKdkc
TYMZ7Gzr7k7RpKMdN+MqaJW3QjEKatf6gPWzyue4y3U79fC00rUxCR1OiG4Xwo3wpBHBY/Xr4Gpp
qnQpwowEhOS9Qz9kfet1Bp2fCPcxS78aZM7PRXLAy+mgE/llEZ47Ealb465LPHIeTixsdDFIEV5I
hMJ83k2TsG29Ep6m47A4wkufvfJYraxgMUstHaRdtlQeR0gzJzqHlJYgD0xCajjgFPjly9GOy7Iz
/Ty0fSwrXvsy17Prepw0VDUlN56Edd7K+qZGEPDOrqvOPaZFUOa7QqxGK+La8Yz0Y5/qdX8kLknR
xMY32my/YsMn3xj10JhHrXDJsuqWlX1BdVZmQI80OD3Dq/DNN7bRY2GSNimgWuG5efGlTQtXRq6u
efqBMdco7qhJ5V4kIsg+zyVg4WPTrjYuA7xmxhKZRWPVN/TBDS1eOdGjyMIlafLJzDHMci9yLMjZ
mmtFA7kyVzfTIo63Rv0SqRGbovQI87tBUT3V99gTa5inUQZSidQ6nj0GccGdVr2wgFXHB7B03b2t
OAN098Rqc8FSq0r9ZTXrs3XTYktURr2Tk7YT4alfNuG6asLa1Zuhyhqi5oQvGdaOjhlD3gcJ0R5D
2rl3S5qJ0YiIpRbtjVa0gVmFuUPpeDRUibN0BKeytXfLPNKv39lpPtVjWBWmoFWOm6LXbnVyv34I
JssEupOlPer3NdplDoHSt8tbKCxF8ArjRzN4KdNBEM/c+mX9oOVWPr7cbA2NN7bsXbRRGOZpRy1Z
6ytF2zp0aONGmTGQHN5Mdk46gIupb/MS+mCd32L+mroMunLEsSOiMu1up9Sex5LWgh7g/u7NuV4d
fH8V6tjVjuVeF+6wqpdqtamIR0+4Rjz34zSK0EnXNavitevmwjjkuFp7V8IQrvwQdH0/v04nPaks
UFlA1QfKHbtC5qB1LZVaNlblx9Yp6uFGm8rS/6NI4Vyx+iDmHpJ4tHQ8A4goK8xyjLLRrrv1fp4W
p19hRozooKYHu7Y1KR5UMFh58JI1ixC+SM5mWo2vE6zAlvGmE56S/p84TA3OemzMLJFvRgGLQz10
7WILqknLWmK3lcKdw2Ly0mLXuaueibgNZNfvPOjVc9jjYTCLcAZgc6PJEDM5BC1LKcWnj3szMjhe
PqKzSUyghupLPV1INLJEul9ll8iD1w+kXQUeNdb1qjWatrP6wU9IRnIS7WoZ0qqLZaERqaBr+iiO
LguH8YdWap1zaKrcq8LR9xL7uhyEvGlSCrMY02E7QyFlFPQ18GVSfqwSSIdoSFaUx/YVKd7phBOh
7JeUJPc2tWXxISXUUQY3kwqmtHodNL6ck9t0wslCS8O58rLxAkJ2ul2yq1Ck0lMi8gMO5HPMARR+
HOgE0VEanVTuAN5bhVZ/zd/9ev/66XU4gWJqAJMbF7TT3Yt9Xx9IsMpI0BJdGopKTA8FZ9C/tC1/
3yTxZSELjd0SwvbpZbwCOZOHIQipn1rgHtd6uen07thLR76wM3u6ZFB6CqRsw4eNDjrzzUWHlvW5
TDlpvXRZXZPhW3FHW4nUI08AGl3ceEYfp3WqQw1S+qcyEZecirYRO6kHNgwH1AANOKPnnjNDWl1N
blLyjnGurnbFjH5l6Fp9T6E8x3/14XGTNK43Yy026PO+/AYp1JPDpYxBJncqM8sXyehfsvV8Ppbb
jaD1hmsPl/qcMDTiaN0TApeRQbb2Hbub4GaS2nlv20MT+S2QBIB1djVZVb1/usH/H0W/eGweBvn4
OFD1/weU+ugIf3jWz0r9m8dG0Z7/dmrYjgZPP/+t0Lep2TG3oxUM8RIKeEDN/q3Qtyw+2ZQm4K4g
GsFmIPW90Hd+f6KqgkDwe+Clm2PoPwt9+/fNQ3T7/8AMFHj4tv6FQv9MHwJYBVKKGNrZ5E+U+tvX
+xGiY0nMFRkEfzpLkxjm+wWPPpcc7GwY5vfBUgnnPiDImY13GovHALKHB428WbQXCS6qaJptf9WC
A/3vUaVRmRiDutAlPJ2h374gCjrIOqxEdHTPWFVm6rUC7veXJXNxvLc0dFCRU1fNFBnLKLzDDw/u
JyeEZyssbAnAwyclwmblfbb0TesipT2WRYjVRxrb/Vq9FUspXv/1q8CnIiAKW8RNKHk66FmmSotg
wyJMVceo1ShFq8abLojdny0FG/PD2CxSwKYRAJ8d4mjlBilKlCIURl3sJzHrL4MlG68a18FILNMI
A8nEo92n6sLtnT6ybf/gwhxuUT5C+oD0cnp7XRdM/Wy3Bbr5lKR4Q81H2WvlHjeFSwKL0xPk90vZ
sCNx72BfPG/WrA1hSt3Gr3WMAoeCYR02KuanWVu/6haK/F8/t2c3BsjM3KZQR2kJcfbs7aDtXhkF
CtawVOm7Afruzrf7R+Ual1LUthfgdFvCehq+E9AONq+M5ekIFnpZSrvLcizBKOXNgiRn6DA2VVtD
LB+9t5tAJuoCWv/s3cfMaOuyUWBsyqmA9ehkKbCnvIAhw+llll69W2cxfjXGIrvkL/PT62AYzBEM
wIq+0Ol1JlgsgUsic0ht1753EquF8yuKP3/9rJ5yls7GEDAEdgH/QTN46r790HxwikKZg4n9ql0M
VOKCo0sRTDY+veUbIe3bKm3h4NmHnnq66zCFq42r0p2Oq97eqoASxJDtS05HFxC7n909Tk5QEE0A
nmfOmlMO6TjDUigsVqc5Gg6K/HJKLr1AP3lTN5YC7G7uHBTn7FnqxOH4nIryEPHP7KO65hzA+X9L
7awshRLw14P9bBpuIQuAUrTBtu3EOrucje2p5hcJFWORajAk/I/G5N/0vnOdEkJ7YY3++cUAzaBX
US2eU56cFrjX7rjYbNfNVb3qw2u6E7YblpoFbo065tKr9Hw6QmEDE4OGDQ2Hi56+sXD0oDoYTMcp
mLuXRea/7w3/OmhnWt2WSwrWQRvebyG8S0/aVwLjyCpV5E3odCrSK0Mb+6RQNcXbTGv/mpidp7uR
vzZiAOaw0IHPBcM03gCI4RzA68Eohq+kR6ZVq+OvH/Dz92mjmDEKm/Mt7LmzB2wkeYZhzXZypb+q
bhaREY01FVUyHwiyLC6dQM5obd/vakvUhjjIGni+ANIt07uGBPtQ6LKvr6fJdasI/5nyqy1bG1M5
OlvvCyctikiTfervOsvX3ulZgX2hTOZLzpjPJy1cANPYCi54MvAvTl+AYWxSIsC4faD/sb+aJ4jK
V4uyUvPCRLp0obPKAMwgc/CFysKmK6qrljJhZxjy0urwrDLgnWFzJu4UyJgzyfYtflgazWEmqmJi
dJtmwgJaNpa+YC1puW/npRjzq8HEQuJoE+690OJALnThLn/2NtGwQNGNozWL09n21mLioXJO8WHp
aWusWA8Jo/VQlRCZffXrFxf/KW7mZB/YdgGeGVRYrsk/Tm9W70k3KSwAqSad++6qMia0UbYMiLqu
Z2CGeASbfWPaS+2GSdt7pIwvykjZnYA+vhiJ4f+R10mj+aE1N9NAqjp+qGoJW23y2z+p7zssmLN0
9F4GcrNhCB1SvZeQeiul8VKsXfJhEGo0rrWK9HReaMJ3I0jHS/lam42KBGVJ1BFSqJyNp5k7NP9h
OqxJc9ClQDaBqdNcarGhnBW8utXXl5lYUjsa8QX0I22d5LAPzLEbdtPiDlM8y8U61D6S/UiMRf4l
1dJgiJteS90bC2laGvvgnxlfYSjLQx/Q7gqHumnd0LSUNUVggJi6D3B264MMfNldM8+djxREFmHZ
spLmoSbQG1E1uJmnQtua5soNwXPBVbLvKEuW5iagi4T2DASTfQNkYF9v8Aw8RQOwZq6yEuhmyuoJ
IEcFxgKsk0npA/L4WirHo9cmwye7s4ZXoq7y154vvCHq+7rFnUHCaYnIjBAqLitjfSiDsgOfLoTu
RaNoyo8TRilfpNRQtllluYWiK6+oo4nk41cl0uIPeV0Y7P5ji4X1yGzLr81MuP4R7Nsvd/4iczfO
FyvLY3sOpuwabVP+YdJc/F3WhiIqI0FSWeD81IHyvT7bHU2StNI+9BZhHl7sM2xkK08BBrCwMezu
OplTGI+kHGn2qzTIG++6qwE9Q/ROYxGPYincuPCT6oBCqxVh0QyK2AzDSj91Zd2rMLGTugL7wUdl
F6RVLm6ySai3tlP74z7p6LHG45LYV2S1ywSOVltbVWi0c8cUL2n4hsISxgLK5qJqKtD432eyQayr
Gcq/I5o9eA2yt2D/W+prObC94uEcAzWKqg09MsgI0PJazQk28FguDeUUlAQuXDUVb5w3y3fpaKCt
aeihvsYgZ8KBGeHhi763gzymHjK8Nw0Yj34/14UkIsQas+AgiGSvgjAY0ql5u2wuV8JIB/2h9BdX
7nyz0YwDJ1HXS69tAvoa/6aZ3F7LjwVbVX7kRNO4V7UmiyqawVvrw0Jk9StP04s/kdwN2W275IGM
8fOm5wwq7r/MjL6auSNtJXezbbwCQzyjq6I+XRvgXjUnGrmFffboqIpc9TLrF5KLG85YeJ07vR4X
JrHC9DbslQQysO0EljPs0LgEl8cQyxw2UlC3Im9zm4bOuZv625/Eigb4tS0YurEzhoQJB7ofi7le
yivXH0w7Nnt/fVFoCy4kHQ6NWTwh1ZWxgD91x1muDXbC64iiBvUr6QB4Bi8EjZnqhVs3axIOTWqL
OAEYhI7ZWATjkD5lqC2pXZmRu+S+RuNkWD/hx+O8q5Rhz7slm6pjnmIAG0+NKEr84zTxIZvnOfhQ
rt3av7OTosriwUzKz+SnGMyCVbrmwU3tJrhpJcSFa196wtvR1azlHnIeB2hZ1dbHKRlQoHfknoAp
oCHU4sTVi8+ZH1TToVaZfmVy6mh2hO2mBbdTurgT2eZCdick2A5dR+eRpwGw4oYeE1pFHEpQRJOv
WluRcPPuJTkV9nu4EcVXPF8TPwK0X8co7TrPoqFn1O/LQIf1PNc0JaLaalglrAzu9m6cp6kIabEs
ZaQNLarQFtvl+3RscLevXKt0CPEUhb1ADGitaFJpVt001dCph8E18KaM/Hro7AMpto0gh2/IpLHv
S6nL3ThVBbrBeSEBZKURFaXMs7V8O7sBDn1XFP0UsbsuR9fOU5SeNQ7Do1ckjvxQZ8IZOiSy0sgU
76Jkho3U8uOrZUrpWfVr+3FOC6OPlsRpithzurK8zlrHblhxqkXtMAvXcxFJeq7aQhuxnl0n5iAy
4yITmITqdd9qw//D/X7jVfuh2niG+73I/3yU+acT5G/7jW/In+b9Tod+44mh2wTUfmo2f4P+NDr5
4DK0BLgCawspnv/C/vzfkajDAADf204c/nbY+I792b8DqoCBcWSG4Eit/5egP6Dnk8oI0uJGXYQz
gDhoIxOcS+J9VWGFQQK87C06dZ4GQS8qK5+c4qTLsTYbTH1sQ5OqBx6Jl6BT6mhUvYLSIJwt1XzA
BorQxX3tJgkGTuOqY5HQpBZcqTVhmSxXkS0xonP9RZNmXomzoTfeZ2btQhFq+izdB2O6ahgs5fIw
JW2e7XuRu9gca2WLENSfJCVZ6muPS4KrMOVMWt+0meQMNVbrfK3PI717q/Nw0RsrOOuh109CRrWp
BTczyrh3FTSed8zSzLiyRVq8YXOtH92m9Y6+1ngj7St9V8+CaD1rmzpBY/uROwxrHiuRFA8SicKb
ORc95DvDnz8MZWVeT6XIE9QWI5076IDTxzS3xzSyF47VhySndbNLVCObUPRt8DXpremPBcKmc9N2
s70fZ6lW/FTc3I3y1uxlKB3F6jjovf/g9YhiwqxZEjPWakve02S1PjXUaMceyES/dpRqP5WIJFbC
bipi12clwDYgjb9bKpjgh7yv/DZSuUH8qeWltheOhTXdpJ30u3gYzfFDYaYIzDvZuOz7mb/Gw+SJ
V4A9VRO29TqP0eqNxaHA0NmPBBmQVuHM9zTd/Jt09YYPnWGJjhQXnx2w9/PcDBN/8Ok05KvbhBbS
rlunTI2XHeISK3JUQA1jYyN959KVcOK5sIYbCx/w957ZyCp2qsFrrydu7mGw60WFHfHnHGaVgH1m
ZMT2hSb2dRw25365q/gT2Nw5vf3oLsGnBmNMXDfLgtYG1MY5pWaq3LsZgW8eJ4bs3yx+sH6ZdLW8
ptdij4e6dYL6Jt8i1w/mXKc7l6SsyBIyN0IbeM+6h4rdPDa9ar9k2jAnxwlNzkEklKnxgLTkTnPb
dNxJyJ2U0OwO5lVVVtZV0lQFncotQsdaacMf8bKT5m6sUtcCB3XUuwAzSxH6dP2biFyc5p3yU7ON
zE4zUeJnZvpHzxYi9ykctjf1sJBXKJwFHoZYNPXBWNtxjfS0pEVO5128tMw2n3liLc9bb4z2zqkT
UUJY6Gok99nqf1R6T43Me17OuxLTselWGbR9oib3pInfnqH6cOrGzo9dWZJC5K1zc93M8zjt/YI/
vPO6YK0iiuICLgM4DBxDc8o23uVKTp0+enkVdyWe8KFee8mbxdLrr4ZeEHoAjKC6UE9H7f0wBDXO
N0tLpdLRITZCXGLMdq8QKrxHNlLbYaaaERTFmA3ew66/x0neuJVN4H1IzIGQ7SYg8SXSS6lR5iZi
+SrTTu/jesVfP3TMWnvVdzoHksSoxmiwUwI+RdNQjre40rgxXAwqJmPQtE8FpQT8Dg7A/DmaM9Hq
VO6t3/lLFicJ/dArUZZYWKqsgoDR2ePVms1rHUvbhfOrzWv7JlCu5eyU3YseiYxRfHUBEKmeOW5H
MOkSFQVUq/p9YKbZJz8xWX1CBxUNgRq+zrEACzo63WIq8/5+groHc6/1xfhqyEz7ZUe97L323TIn
XApjQkAk1hV/N8GYxwF+w9RLT2Ib0WcVeHfn9/J9Xafy2u1nxdxpm/lOjZ3+MpeNpHjWMkQE2M7m
fyajGD5MS9AzX0ceP0+tnWP8Tx0mmzvrn30kiuRiLyro7nPTLOFKZvr6tqom/X1dVCyunJuD9qEz
iOobmGilKO7mebDUXa0NlSL8ravyODW9eoyHwjPWfV+ttR8tQxXcyUTzCqxP21T0xB77Tf7a0lpI
G4Hq8yxe4R5UUdVPhXqxOokqQdKkuBV94/pRyiT72LeMVawNVE7X1PbirVAQ3KnzHDHtLTR3jEzb
+djjW5zRU1hU0oC87GjkW9e9l6jQ6BdPP3rpPNr7VlZ93HskPh9FULYfZJDpr5NK5foNrOvGiLM+
h8/swxl9o4rJra8K1q1bpTgivGpWH6p/0E7lIV3Sxg850LLn6XVJxoBsy+XeXTjHYFo+mcu2nM+J
fwO2ZC533kCAxxE6aA5xi4xMceesq5z3WYUzTTz6Zf9K40FWkTuxpCkIaElMUso4Hoh7nr5BI3+p
brv7D+vEEqzxq4rs4VF9zh6r6rH/sSh7+qXvvEv3dxobNODhNALjEXv5z3aszSf6hidTdqEQpi77
V0mmWb/TpsA/BgMZEl0Q8YMh/bMfa+j83taogeVPO2Pr1f6FfuwZMoZ+F4U7mD2FI+RFWvinYFWj
mJsJlHPqGVvbQyqUYZoQUjmo5ZKs6wxq/HYpdkXkjJuB+rmRxCavxlPFT3jLVRZ7WgC/2asusemf
XwXEGK4zbjO0ITHdPr2hru3UlHcVdhC+VbPR9PZui7O40BL4yVWQZSDQJIoEJfS5BG/UuYekkuSg
qGW9qhMLztrQ5/sf3qWfNIfP5JI4+2C+hzCTxi2tOQi4ZzcDKQfFZ9Vkke+pL934okM3uzQ2NRa5
dqYdUiBdC9JMW1W9cAjwGmtokbSZWp0w+m6Cn/TKFPqtt2YPv/5mp5X89sU2ezQou6CcwPDnfN0B
JXKNrABcoDboZg31Q4v3P0l4GS36ylbwXOkF/fqaZ27E3y6K7zNuJBxUCL3ZHsoPKPLEwjag5E6j
oCn848Jmexx0s4/U4vUHxyeUEsuneeeXxXycgkmPpOG+bDJ3ObhWkx2R6HZh6oDd//p7nTH+n74X
BskcvGiL4PN3LqsDsIIs1zcwHRtNKShuam9Lw9RirxhBOUdjmvMwNZRxv1bLg7uYOL7mQfvOLzQV
kbsxv6CVJQ+rl2Eq5Hvpo5anqRdXFphmCK8u/TiujnZDj2+9n8yJuAMtmYDr0CTvkh6jWA7duXkp
fPD5K47MDMkRywKxUc+6prPrDVTAOqijty6RhYDi0MFojH89eNv68gNYvr1Izqblx2MD1ByA+/SZ
rqWlkAhZWaQ5+rqrWneJ17R2iQDDEcwsCy/69fWer3cBWjYSI+is+VtA0+n1bDuHvEgNEvlUXNHc
TRr7qHJjpWAi/vpSPxtAlHJbOxgG1jPvR0D2UhcdsK3nrk2IhfXEvDUvZX086XDPRnCj5TAhOPfr
EHhO78igzsoKnRFcsbN8mePKduf5g9yVuW8fBuFBxzJyaz+OHlzUyvfuksIw96s708+8nRJM07z5
KMoHzgKCynioX2HztER5rzlXnVl8pOGQx21KKYzOZN2Zvtnf4Myp7yoOetjKdyIyOcMffWrmC+sf
W+35ywE7hm2JhjovyHnbSJ/KluCZJSNtyuIs4Pl9ZK5lFXtBZUYjDSfo7eNtiafIhbfkJ48OS7XA
dcnKpg15HtNiQhnv046U4Ayzmaugm1f81Ir2wrv/k0V0w2vMzVkJ6YO1ff7DejYvXiUbBIvRRPuM
/Uoth3WxUH9NgRv5s8r2yeZh9+u38mdjugWugfY4cBSelJ4/XBSwTyeUms5HnUFsWpeifEHSVvmw
uXhccSrN342Wqva+1+QXWro/GVT25Y0lSH94kzWe3m7JHFlnleeRGtEGwdddYAB344XV+CcTHPkn
7ZBtk6CIOpvg/mBXG2+WxRiTlAjH7OUKKbuKRYEH4K+H8pzxsREqSPFBy0xHk5Tec0GuqTIKkEGQ
Iy6Nj4LDKS2O2NW04jBLswF96h/oMvZ7jUP4KyWbN1m99QFwUD3gZ1gdRGeNx8Wsgqj1m+IvDve3
L4cE+qnjyepwOtwku3coZPly6+hkr+d1rW8Rn1xKzjizCmHlfhqDf1/m7Km2LoSAddCJTMoCtTPo
O9KTEw59QrX+WZJ9ciQFqH+ht5N601UpVGIcouJ8zMbX+aKcGG7q54VWX5jntnWUgTHuNVV/4ML+
zvPn9PUUQBU3aaXtrLnM93VR1ztjDB5//SyfBP0/LqPU1E/UBtZqpj5Y9elwsTCDGXVIVgff3/lB
3n1Z3Cp4y8TN9Tj3xj+HpMmpd8ySEJV2O1vOhM2jzlPUWYLj8QcxaKmBIA6LGHZ7L92VZU27smst
46GiHaqHqsX8JxqDwaZPkgN8RAbdCHpCU17RiuHMHTpjOqVRRxTjhd3ojHi5Pagt24RgSnYK1mxv
mzg/TPxuTerZ6xUow2jA2yBE9AO3Ve2WPAuuqTramHPMBJhAP4EDznyfO3mYB427S8BT6t655Jtz
vvVvpxicip6yEk2qJ+v0C/VmlwalrRA1+u3ytnKsrxDztVDRbtq5dqUuLHznFI9tADwk2xj1oKOG
ObR9nx8GoB5Ku2+YzFufJEJj/KJ03TEal1KLSKiWh5KCMlwB1CKwy3LXbkgRPaQL0/IssmJ7DkwJ
Fn3qV1ZfpLenXwMXOLmdKOjuo/ndYbiYvhlGF/dIXv0XY9as8WKszq1J8/6GvBaajJt8ZAB32wm8
RMNUFMYnYdYsH6Iur3PZ0dDV7ODNVE5Aro79CNXuguP4+aLKMRS1gU0+FKgBXPKzSU6EkyXWBKma
K4nyDRrtc5Uac1g2SCZ+PQ9/eiUMpjjYwvtBD3A6OkPXCTl1M7Icrfla13V3EA4UROCSS4Fe2zif
THhYh9tREWe+LXb5qar/4XXACBLnNhmkJAYaztXH44Iym5j1eY6X3GguzL5n7zqdSCKbef22ShrV
xultGWs2dsHcUsn0q3mws4l4+8o+tGLnV8Olg9LzO9uoUZgqb1w8fETPJlYgugXTRharxF0Tcp2m
Vu6MFicPvXLka4w11xsjKy8lS5+5i/BiM8E2UQGjCUcAruHpPS5Yjg+DhiZ4wSLV18c3U73cthM2
UGhjiny+Lj37UGTzC+q6C5Pq2VuzsRs3XSd3zKtzrqqoFGzwYF7B4vDs2VmJSCIcC0oqbyR/v35B
nw0ul0I4TztsI1SSM3h6l0Uihs4zqWKqtKGBLQPMZAlQ25HKiAaucOjeiu5SdsOZ6nobW89mCjLA
hFLQrztbuyZT1gREDBTBHMoO3VgVcWE06XWHm8OhLfEaaggWKyxxJ9LBftFJ/HyNdAyOMi3/+PUA
PF9Ht+9C6jVUa4iPqD9OR8DPpw5KxcRzHha4wl4P9Bh0ox664yyiKvHE1r7Q7wjFrhsKTb2B66WP
F7Kjn+9nmGFArmJNskjK44mcfg34L7beVzWNcKrrVywl4tY1sSsi4gI6ZJB+Ib8gOWRyhglSLMad
m4j+MMyGwm9Ycz4vtXV4Gpi/BG/e/u806P9hICixQj+8I8/a0ref0Pt/fvwRAX36jW8IqPv/2DuT
5biRbcv+yrM7hwp9M3wAomMjihQpUprAKFFC3zjgaP+ovqN+rBYoZSYjpBKvalRlds0yJyklQUQA
7sfP2Xtt442FJt9Z0YR8UzDN/uqAWvYbzuA8R7y5ay9pZaj8MKQodDk5ELForklitAvXeuyvDqiu
vmH3hD7o0kSkfclq+gcd0J+fZ2bS7LfI9da+JDT14wdpydAT5bkzBVXuIJoTznRni6xNwqqfOCHJ
sd92nUApJaQsfVkv2SMmV+ebEMlrqtd1iTzak7Dz4QrjrpiPYy88eaaJNu2UFaYa6PC89ryEC33S
tN87TeHEEKkTyfIdR18Ei+0r69rpDsUBZs36YKz23AY2TzYNGzjU2BkLVaCSfHAl9Piomr5mk7tl
+PUaFvP0KMjFiM5ZW9iouOGsnFwMwINtKbnbhBQuczgn/aPRKPn39xG2w7/DFKBv9XwRGliczHjG
TgmoyVC1cWEpTagjSToodTaEC4iA9y8e9Xffv5yXFv/16Xj5lVHDsq/rNGi5FWgJJ09P0w0EO2q9
RItVX4MZT/0pFrees3yNtQU9U3Nwh/Jd0Xqb31931XmcXhg4zTpAoI5k4L7++Yv6pYalosTS7sPC
qhUv6EVazdt8dMU95AAy3COdVZqRv/poRMtyOSm1d5uYUW74YqijMuyzMgvJa0OkBgjVvZtnxWP2
S+/nPjWGZvFNXcFhqpQa7PRS6HAzPU56gdtNxq3skLAmLQp1prdLHbQ5eZYHUc3L23nCc3nQe6I+
fV3vaHbWraI7/tDHrnfwuhaVmoHnCd1amSofkMp+aPnI4r3R9ug0NNk72gbBElo5g3kc01/bktMr
T/tPD+DKgsADt9LBsC+e7uK11dRKPsRQs6suv1TUiAl7ytHg99/RT+8UOnLajVQmvM9Ea5085jKl
Xif6VIajKkXoScagixpNSDfIBRgW8M+/v95pbULhBX4UuBvVMx3OU+qZrZSN1SctiawONhQFrKVP
A8kMOTKovoDOg6hXuH9+k6CSDDotxEtBuj6ZUXhegtCH1N3Qyft3DFHzPdMBxJyG966a0+KVW/zF
F7fa2DAe0OJh6zgphBYeDpRqbh86CTOQsh21sPem1zwOPxUXVFgU6atQiWWEltXpN6c1KNJZuMLR
yqtPlNu6FVZuk3sc51P31h2aC6Vv7ZhmNYqCYBZOua1Ss+3pVKCmsAESXaUdc8Hvt/+fGuNfzEBf
POw/1RgXj/9187/+Z4+W8IiJ8/x//Zi0Wm+el/q1k8C7hnHu7zrDegMBmxKRriePKhO1f+oMagmg
1TREWUl5dnGfv6gztDfGyuOC/s3cdg3T/pM647mde7RTrDhdkxeUSG6dunl9tF8s2Lq7SBv+DMpg
BzPkW2fMxzpwOSwp4TBh6d0as4KQwCxL4AO0kQbpRzqqlXOtNc2YuZ+9CM42Xob7Z6inxo8o+ruD
hjprDAYYisWZgyZt9BsroR/nilFLfcqrglg/Xl+ExuDx3pEZqlSkYXqksJnanHS+VjrtU2xmrP6l
6I0bmWdNG5ptY6FQLrwOVfqIB8WMR6MPBqN56Hq7/hIrqfPZrNr66flr/c8T/q/fPt//XT3VbXtU
Q/P3vz/Z2hsmwDyJHP9o2+FQ+vvJRtXJGkiNzABolRmsR/0fFbSpv1l54xoncvrT8Fv5cX/JOvU3
oBYYkLPv8d81ysw/qJ+9tdD457mmtFpBZ+sySdtUo5dy+lzTDpJmS8MywizyOSWK/Z051RP7NoXB
omJs7NqiPpA06d4NxLbso14od6SgXQgDxI9XKBtPzsHE38nKebhyTAyE5jClH6bWhGdEt2gTL8Ld
UoJVQTYNX0q1/bTExRAOynyN+HwAflbSyew9pmB6DfnHRpKtdlApgbC0n1ot/URP5GMzLllY1cb5
PEV3qp0YWxwPyS4S7bnm0uQUU3UHh6V/u4zZ18hDP1aj5MZEEhIZVN6jLBg2nZidM12v5c7QJQ3v
UnM2mdK5vtQm+cVU1Bt+lfJyyJ9ziduNN67KHBNRftvM+lW8uPSwtRl3EMyVIKfRHMyjPYQRSOEw
H+W5bDWEGKjCNwud9a0cYbMyDX2qzSXiTXTRHVnlrneT4TYrmhsjbp4wQ96bA9Ivv0utb8qknbl0
dW8jPL373Bn30JILIsY9QXnXLGfL4FbfU8X+6K29rUv+OaUrUK7/g2L7947Hu6/1ijTrTn/U+tv8
/bP+X2Gy8cb9j7/enp92rffp17Z9/K+Lr3V19Grja/zr5V5PumtNwDuMopE3eN0X/lJtG2+wl9Eh
pxiBRIno4e/X23vDW8+YAkcdLkmKvb/fbvvNeohF/03NCbnNA9ry1+/34zjzHZz360MUP+fFy43B
k8QSOrFsmyvhlkLneNNqZ1mV0eIe+sLTHufShDOTy15+1rBSv9LEW9eJf9aR50utxStDKaRIq7v0
+FKdRlaXENOhtcwuACtm+KolX6tWf30RzmwroYC+xMn96I0uUFtPh0bjbG1R5G2UTMyvlMS/+NDQ
yqN0xyeiOj+5NydG04soxwMfrnyyrULd17oxXk+YiF9BLpzeztq5WPu8dCJXVMVpY96uVJLXRhZO
Gi1gW+Mij4Mmr18LBPj1ZVxOmQD0YT+efGrSHj18dc0hjaRxywkjCgCzy/2LV+PHo/fyJL3+kJff
P58XFAB2M9AK3Mvp6SXz8LjOo7m3ynHe9Qg9MdJ1tixCrC/qYUYF/grj++e7AmtCaxVBEcZf+5Rw
rnde2/aOsbftiJyIitmo0rSvqYN+dVe82vSw1kk/dorjp9qR9ZjgHdpDUAUpZonIp3M5+mwUaei2
+Wvf1O8vxzDz+HJF2S7Domh7mFkWkZK6FcimlFcJjL8t64i4/v139jxLOPnS1ibOOk5jFcJAfXy9
xe7svp6qfTGP1acaVfRnQvng85o5VjiGnNoc+SQh5u8me+C4pEetZ/vK1Ld3auzGeHFNa0ByWBXO
x4Zt0Q7xYAplX+XeCJMJPdBdVyIwXyes3b6vc3V4zAlVUa7bSde5LJ251yJGT9/e9XQJSwTA/irZ
JKfg+JaQj0eohPp9MnfWzvHG9rLUXQyjRpS+Mlb7+csiW4M+JksR69FPQO/Idlu1mLt9hf1woxiA
E/t2Hr7OdQ3oTi7gAH//bf3qzrgMqlJaViuB5/jOCjHDGIzbPYL8LlzGYYZHN437Qp3y299f6edX
iztDk4QqjtEuWPTjK01ZB5SxF3t7ocihDlPCokqH4I8vsq7gbH7sGGtq3fFF+rzCHxHVewO7y850
mN6mY6ltf3+RX3xm9IeQZHD8Q6hzuirpRqpovVPuafPhrp4a1NdxjKtSWOKVZNZfXokL0NFGDId8
//h2rBh2kzLV+wz45EWGfWBb16RfFGNi/BF4hR0DPBJlO41m5lgcltfn8sVJVMyqPmkKXEMdd3Bc
5hTZeKlf2c5/dTscLhyC3Mg3Zxp5fJHUyoXaOfl+rFxQx5bd7RKpsYVUvfnu91/RLx42S3/uwXCu
Ri19cju4amYRzVS4Xjrv6pFg89YsXxMOHvfWvn9mFGPIfNgyXHrkx7djq0ttGjLb1473aDXFfNk4
fXOJy9O+qfRhftKaqXkl8ueXl1ybu8Rv0IRw14PXi68pIZVXH+dsjyk2CbI4qbbqqJV7ZvDVfp5l
QzSNUv4gKVM6/7rgo9Tixx4v6WurEjSqB+BoRbsdX5aYBOLi2mLX2Rpa2WH1amATsxO/42UjMzGH
zJjJWeq+h/bwo6G22WeGBhg/ZqPuWhxOqvq2eXaGkGSJixwO5JmNt/oBYQYmEndlh/oJv3/mj6vP
ZMBP726SvPPmIG89rCii4Wh73SU4VCz8J/27bKiHdKsxqOlu7LRyC18KxpNhsbRQ5Ukqfna95EPy
aDEXVW/0FBhlkPLQmIEt9OgKNH72LbUAaJ5Fz4YaDCL1rTIpTbMd9E5FkpSPe3WROpyBKVEvVb1X
HU57fBgBrufxzNAXB5+s22Pi6spo2IA4ndLDUHTu2xpe5EfbIHrML7VBP1RTHn0TJrax3ZTL+aHo
TWgTWZEjsGG2hMK3yio00j0xoiW83Xwbx9qQh2mizhduLcE26E40QCABt2lDJJyE2DPXz5EaidZr
A9yN5InxerkalpSZRVxkw4y/hlQNC3KlA6p+hcjqKMvge2wiZzEfBjXR+CvdUH5Lujl/CzqUfNLI
kNF7QWyaGsRp1JCvF+cCed6kPZlokRSfsMLhoxprzbJZrdLEvkiT46tXzU/K3MD3i8oOcHGflHjO
1awQ53IGzc6xto4scB6VtPfx3NcVymiZVX6lWCvdtKjmm960+4/emMvP2LSXLqzNWLWBlbacbWen
vkmaCJmqHCeAqXuBLS3FFQ4YZ8D9Z7kXA+TIbD93ZX6NVak2LjFPKRs70bR617pToQUL4vpd24hb
GzxAtHdn9jzG8zAKhTXatMqGrt8l0QSEQ/Cu3SCoiNvAkJVxJt08/zBb7vKpiEvt0p2m+J6qf8o3
ppLl3YYK35p9cofLW6j0ioHpSjgP5ezWNKfZ0dOgnwkeCRqnVcqtntHe4YGU3ec5ip0hnBIN95IB
EvixTzLrqZPprAVeFM9LYDZ1U55nZc4rXlotsjBtnIpvWJlY1rqi0J0wk2XyuABs1Q6o7aL0riF8
2YJiac+uP0qZQ5Eo2uy9RaadDBTOkpKDG7bboGdJ6fwYppeKCDpWUKghvb6E3Fbgty1nzkZ4+qaw
j7RpCj2zVXbUQ7ES9kOifDCcMtbCqHcg6taTYMYTt3Jetq4SNZ+SgSj2MFX7eZewpnUgtTW18N0i
VbXrJdIUNUxcu723NVHXe3uCLIvwunA/FKKkn1klwHDp8ix9srGH3Psw9+rUhIZI9ZwujGo2oMji
XIYJLMk7vCOCcayn4cTKnN6cNiJJyi/Q/9P3RYoBbkNfxbDeNjACkAzbpfmtmEmDQeJV4Vtcyqad
fYMBGCNPvgsyQUt31eIaOQY6oFnRF7tLY3sF76eDDwa3KLYNIb0G6OQiK5FxJoMMzVqfvmA1kRN4
ZWfA20x8aRq0UYyaWiRWMX6Yhsa0vLApB8AFpOXJLLqI4Br2Pg5/3fZb2nQJ2oVOft+B/6gp8+91
XP6/c2WtPoHftF3q/unxaE4A0+mvhouB4R2/E/0Gmio2qiz+5Hu/RdfeUKdwbgfbs9bjq0L5RzdV
19/oa8A2BQYCdzhy/NGPbqr3ZlX3U3UQwa2hOQd7+Cf9lhN8EHMBhmm4pJhgcEHiZU4OjCbaQ6iC
9kNHOK19m4hBOFgSRZap7YVbgS36yrvbZvAxCBht2k8mtEx93sQRBHYOKamG72Wpo62tTl7ehKIs
V3RMYXrJ4u06cynSIGoMQ+pvjUnMlb6NUlyM4FksYPBBSVJJtyfXBvMvfl92KSWSdpdd9qzNdthF
k6G/zabU5keTW1WNOOtrFfb6VtillmBQ7Fz7M/ixbM63bo3rXm5HlDy5s3fy1hhC0RVoH8FdJPaG
sHEPe+y0pLxxXuOp9c6t7RqvbKZPabzt4aGwHC/xNOa5r+AGOcttJUa0KqMZiDrKBNGlYbF+lwg3
Gst6yiDlqJe11Vo9Oxm+dMYkCck2W0fvSlgfC0cuFLBT1rC3YtLx66xqMEqZPZWUA61Whg1PiAxi
t5GXoqbxjP17nEXls8vlzTejxqkcGotVJrWvcmYjlq5fEvHWjuMaEz4tgKoKlrnNUdpOxdC3fgWU
Coi6cBmqY6913YPsMjf/NtdmhUw81WOvP1e7ss83ypjUeEn1gp2eRll9D+B0Aj/SKsMhiSrsx1PM
mgjspBDvejG4cJA8s3/P12X1d52TSoPUHDPPSSiseuNygtST4pleiG7WxRSdZ33c2YHo6dlv8xj3
fevrxQJvoe7Upd0VVaU/WRKDRdC4bVvg41Z1ZBp9krMPk21XnZVqF9ebROMvxpFBNCFpHoYbUHGk
9Uroj/szi5rx3lUHqOkmgumE5VRrpLFNl9K5rpMokX47evizgUDlEwQo6fJhVniBK7A8CzesUdNA
VxiqxbsHWWU6oYKVG7VkbgyWXyyKbk1hFWtJXwfRJCCol0VEhoKozWIQK3yxd6/sJk8tWDuuAow8
L+v0aYyMZNw5dmUY6mHQrMl4jMdcGA8qLqsajYJQoDYE3mKuRVzdLUa2G8BnoQmVbY0ZCwpEHUxx
Y+hhH6fGVQVjJtq0i1tj+M5ifqklrSmqatNCuaCneASDufSamawGxdJJZ8qSd71mdU8mFC6YX7g+
pM/JD785HS6190eydKSvUXm9442dPvDU8jGODDNiGEEZ1Z3ijvKqTXJ+NC5+/jAb6KpsENh3HoAL
o/noGbjaN3WvR7tRGUoEAFkrP5Eiob53iL/4tCBf+kAhWbb+MBnVBUbGWtu7ThGPKJCT3vE75t+u
3zEwHTE12LAcF9Iybb9oCppXVqs7tu+V0lhCYgK99MyRqpv67rgG7lgFwx9wXsMNcQ/tQ2E1DBlx
T48atRAi+6CKch4VIjOHj8JkiSEAYy7GfaOac33RLsqydUarcD9RhrPr+h0hDdMVTj9XBnoTJzN2
gLEUiV9MbledScgW/ZalajbCrNYt+b6mX1pcUoKtzWos9KUXxHCSlMHXbZIZSTWqy2zsAoQUznIv
cw4vN4r0JFkFiiDDC46sTkpH77d0bM3L2OA11fxObyMRGuAeU1ITGive6V5HgcNTmqvqALRL1drD
xMdRhuNQG+kmLTVhnyuxYsoD4gvRXc594irnvLeJcwawlrSfEHX31AaKU6vwMXS1dZdAEh8NX7Gw
hzr+ohtqMnyavKitfWvEVR90Xq0p9xW4LwwoYQFKYgClptA77fzEdBrtM/06d8kPFZYX2CeAuVo1
23sjLZm7Re1QJsQlNCwZO+bdqDKSu4i72DR2uj207a4pgJzY5YMuBhYyb1AqYy4JPligJ723Y/YJ
1zzX+xSEaN7n8j7rIBhcDL3e9DdVanPET4h9npGK13ryvkSQ27IhFVUZTkY6CR8kXE/MSCJ7b1vE
hp5sdIlH+iYuOww7uMjktasRHRG0fdQXpMoq2bQD6hFFocjG8m00CN0Nsa/rjy6BZtBgoh7Ala4m
5VtMCna9gvCZRsZYhNcgNKvWA8/pQGN2o10VlxapCriDTduW8OYN1Bt5UuRvB0Nb2Ew7SwJ2AGGj
X8muiOYdkRfluOvmJHq3AmMiIGQ1rMLabFU4GLYUXzvbbh7salnmredlzuUg5uYyZm9aHw1VPSvj
0ip84h+8bL/k0UL07dgt6iG1O3bPmn1Xhx3CogIRp7bjLUwxu8Bp0gw4wJZZDo9rbONT7KHqvoTx
Iext1lcNSceZZ+OIo5eu+RzTOSkVcYfgW49M9Wyc66wN05oNoKYD2yH/XsGEuS+AejGtJLUFU+ro
WrShnVg7Tw0xIxdwrPETkyV78icYBcU2qhpw/2zfFMVwu2I1SDAzcbgDznVmAnxhzrtwFPLhWgz7
XBK5t42zxvq0EjsVQjlypxEb5tSyCdDdtsse0a5cbmzREfpAT8/YDX1q12c8UFMfCm+yqaHb0X7v
ElVBvAoO1Cc7KgTkwV7OZ3oRVW7YtDq0EqNphvZtX0XtGaHsN4VYiBD2yrF463mDO/uuMlePhMY1
t6PS2e5mAr0vgALpaWVcCivmGUvjSpvvZpJQkrDpUmIjok7XrzDyM7XtRKZlV1ADFwYskuNsQPGR
XLOSGB+Nus/TvWla6VfCqFmEZZkZ+sMAU62/q5jlQ1CwCZ8MWsVL9DPYuIO6A7nNOb6SzsIa5JUs
i3BlLW0j7VI0yvVkgUZ8SitEzyNUIEfPglH1lsuoTfXPiZji98Iwa6yIiaZ+iaaEqUVa9D27TS3K
fjPzWd/og8HhJgKovG58SXtrj5r6hNyuH3ygkQ7fq2osX4qJx31LQECZIegrdCjWTuVA+qELRQsj
ATm9JrOeq9LK+Ya7uSKxjSpm3OBC1Q9WyQcBa85MSz9LzeEyibUu4Xtr1Lu2klhDHDB1jh9nkjpR
WRqUKKOI5zU6pUtZjiWcuyDTFvEZIKGD0EUlONLTanlmt0ZyrwxVfaMl9qxvnDk3M1a5ergksc5R
4ZFIyizTi+1qk0opQE2ywx66DBjMYFnJRefI6FuHxO6hp/RrdvNgWDu7UMliaVN4L37txq1+kMqg
fkW9iFtrYizzQU3H7ltieXV0L9rMyNnZmnLaeEOe6B+nQi+HW8xuuUPyJgRAZ6enraaGSsFZwXil
sX3cgVuPAIil0XSuwlLGUqfSTm8QJOdwU34i9Lrkm2iKYlNrandNqwgNcifQwP3pNXFucOpg/sy0
CqvtSdePkYE1uCTN+I6Wl+em0bi7JVemzRyRrJcXQ7d5cSL7xbSPU9aLLiP3yPWYsyBAWS/I5O+4
y2gpU8amAGavnuNrm/0WAYjeb7Rs8TYxIKRQTtoQ6n3lbQxqxD/qgD9fndh4jv88xdTRp5SIJRdE
IWk51XNtqxsPBFcw6dXT72/xuAO+XgTlDfAkooxxfHHoPL7FTDZVMrGY+8pg2kEzI8VkDVb1TYxW
+PH/5lo2EoHVrc/k5fhakZZ1cZuutAGKrlDGCnKV0VMv+jbrX8uOPPG9fr+xVcvGQBghkamuN/6i
Ma1oGKKLqbE507D62LNTUbeW6rJvhSAmTBbjpqHqDsWUiTOnNNzPqNptUlgFBWcDipV9x7yfJkFY
LG1AwnvWXszvP5DjocCP35GRGmY7vgLeqOPfcYjBkeYrJzYDWLXpcVju6dtF2+er/KfF8i/EIy8+
8J+ULeePyyMcUnncZnn+n76L1lxohDjsCBdlOrfaK3jBv7dZAN+g+EeRSagBGBhINn+3WSzrDYpb
KnkIhqgAXro+iClkjMiwD6whywVJJX/SZjkereCNg7izkjpclJ/Pcszjp6PC+w4Cc1i2ddwmAN6m
KP+qNRahnI2p6OfSKq23Zjq+yjA5WRK+X3f95RmNonA4lZ+kySgiUOOgquyIpmJjRtvWXJq9zpP6
irrhZBN5vpSnsnnQnjIRD52sPuWSZEsv1XkN4nDOCqP/wNEa8NuyDH6lK6/M4NaB7j9Do+8fKG6s
VafE9sVljz/QEXismslp3irO4G4x0sThoBY2BZ1Mtw1sV4YLQgsIc3//4rH7xT7yi9vE+8XEdI04
YmJ1shalo2bUWc2ZsXYdkGedrX7r7XLepNmibTpMtPs/vx56rJWlSS303Fd8ufZB9bAT4mGWbZmQ
VEuFQ8BrGKO6uLZbdyCasSzYoX9/zZO1jK8SmS6mYFAYfLrPYT8vr4kIxs7c0Wq3Qy4hJdoVR20O
ubs/u4qtIqzHzgJxBhMSiM7jr1Bpzck2W2fcWm5hb2h/JQyVMjv4/VVO3wCuguOCKAXU0Ktk6WTf
T8xOqSp7nLZDBEE4AIOZ3mdN41AgYiA9/PnF2AwRcaCNollx8lSyxTdGZMcTiVRNurOT6S5mireF
lvPx9xc6/YbWu0K0RG+YzjEm1JOnsDGyClFFOW0Vz7nKG6vdicR7LQz8lxdBmsK6hXiDZev4C+KJ
BtfTMWmIDPOLYeYTgMzIfWXZ+NX3g9ydT4teNxXSyUUM4tOhR3MnKBSGXbMsN6nu1RdFnNrf987/
46T5pALEkoWcjEeA5wByDUvi8e1Q8430xIriXN1UvvrKK3Pyw5mXrzuLStFF4gnf/ckPH5NhmTWC
k7eJs3R0r1I1am8MG1nFNWDILiUeUG+cAIZ1ZlGT1EPzoS6UaLr5/XNxss+svwa2AuJ7+Jc3Sj19
pxQ8IMuk5VupMgt/cBE3uX6S6l0dpBMGuL1TJcYnJkSJ/WeP/vOVWfapBdeiEGHd8adrLbNRMEHg
BL+SRua0srYzzcag5eG6/fObZNlYDUeo6AiAOr4UbvbKqDyVEUCiOHdK3LVf2DD6wxCZy27Ry/4m
B5T4ivLxV5/s+kqjJkCqxQ53fNEo01XmbW2xrXHrEzfvSHk/MPA4VLac2nCK9Z4BHH24r394s6y/
GEkcFeQJanfr5BuNdJUZIifDbUy+7nvFdsQBaEP1EcK72MECr99VemHe//6iJ28+aSsY6nVkuGsq
zEpiOL5Zc+Q0VXlauUXB5V6P0h2L0Bix6b3y1py8/N+vQ5WF9oM3n1Lr+DpJGpHD3DGuVvs4Aqs7
mO8a9F3XSTzXr7z9p98fSl+kb+ickNKsyuZ1X39xhjCTwp5y8P2HRAbyU/rK+Y5j67pQvahIDMxb
KPjYZvi+THLwTpZkoze1FFuEuRtkYjkbdV6qsyHJkV2OBT09PwOeD7GuLT2B6JAxBRI1d+x9Fljw
D6MWo3gpOoWSEG20cuc0c+r5UxZ7DyaQDZJzkw6zZ+t0BaRS14pjMoDbmKWmFs5HxhD9WZFztg0M
lANftcWAbNwbQ/oBdqd0gkapYHyOFbbejrnYWb+0nXVJKK/iXtO0Ralvpoa7KxV7vHdiZ0WxNHpy
gy7Sfsg7S/kYTbP5Fo2l9cWZLeeJYUt1XShZb4QOk5KPaW6tQQ+qITxSnxcL7PPSgPVKAIqaQSP4
TUKbBjlmvbqzwig21WJTYqJ6z0scve2ZPgIstVw5bNMqr65bezEIsyD51gsgTMcHS3aWtTE0mXYh
YLB82ttkamlM6TznlnZBr28mV0x2YGkxHz9nhMncV7ygeuB4yvzZSGb9ISkMkhjmak0V8Moc47MZ
6+IsY2mfN4y+LBnYfb+ScFdBBQkKcfWASKUrN5GiFtfCsRu58juM85i2bkwSsLVEewaWMS5Xd8St
2oqOXlasDEW/zy3BEIU6pyaUHhYOBomC1zXl7BJ6c0J6NFm9OQzpHAAxgOXUhXvrSW9XGGuHk/Sn
ApyrkuihQPCRb8fCxXtRWsuVlS6qjn+rNeRByZviskmVyHgHn3V8NxfVOARjnNfyok8JkGPlH3uL
QU9bVXvT7bWnhQZotzGqqvg4zbrxSdfSUfpu4o5lEPMMOqEcqqSjbUYybyiiGNJsNBXYTLCCwA+S
zkBbK3aNod7aiTRuiP5t0625TNU3b8ga1y8il2Z+Qv34MXLAgBN1gin0XZup07mAmKXsDBBLNgLl
qfxI0acZu1ojLX1b1orS7YvYFCOCnqSk82Z3/IYTHPbNwIBM2UvK8j7su3nOtmg+Fd+QULPh59hr
/m4tQJ4rqaVPsCJF/4VARSbUI16aKpiMQT9vCGJ1to0GHzogWVq95tfJUEWoHbOOKOoNYM6IfJ0V
o+epfiuahnyDsWlqf3Ls8WqpNLw2yDfnT16sN6ZPguPUbcyIIPqLPEInt1NSkVkbxF7kaOsz2teS
CVy9oU9dllujiGV0cJJCSl/Xli6+VohoMcOZeT8ZzVh1NjlV6nlEQ5xhY92DcHIRdtxpEXkZCKU6
tTqLtJlHbunJKguWOpPKBhTayJJiJM6MwYjJJ13/paCL2ntIphLZCY9s4CqOOEPQZCk3ZufEQzCD
jW9wTcn4c9sOoxWWorDMbWohdw5EYYzJrpxsWd16Zt274dDk0t2YyxCpIVNU5F0QvUvUdYSdPxCT
TkC7ZST9vYamyrobrcb5kKaxGm9zAsOeFE8yk1xMVZqHDl4XYzp3qjt/MdLubBIIe8Go1PbHqJwi
eYjVFXhaO3Z7X7C+5bivuvEpJRXCCGfa/3DC0xyiEmAdRQkgu8EoQCMZjVuIM8u9SeV/URFdM28s
IqOhGXkVPGaK/tjcjmpZy6CyRbFrMaInG2uoZwa9tmIC7W+S/ts4EIAeaGmav410q2y2hMsvXxss
50QD6L31ocGK1RM4W/EINIw6MCQ7MnkcvKS+GRziNQOtiDyCz+s81c9zoPwrfx7YAu4sux192dTT
tGtQ9ViHOPKUYTPlaclZeVnTYmwtwty7NE5TnnXFLPalO2nRRuE0XfgAdNUC1pxdHeT4/KghWt9i
2JL1Ic77QYdAEpl6oE11hV8foZy+0fHiv7PNrvgy5FNyKWeHvybUjAwb6F9FF6SMDaEC5tL62qu2
4lzElsWTn8aJ520gZdkk09M6GDZ8Fwn/fa5SqJbtYBAmQjx6uiEcfULxwD5g7zXh5daO3G9N9ct6
xCtSscQr/jKzHpWSpIWxU0g2wnqK8nCyIr9CCvDQtFYL57HkObd6qYQIKKtLZZDp59I0njgrjCiH
I/WqHOFOV+nY7IylYN5Po9zc2LG4MWqWn7Au1KQPKV2aj89NlqAqIiXyHQ61fLLoPi87SgV+p3kS
50Cxh2bnlcSq+FM5nEUg9y/QYrosDDTyLCj8in4Ff9bbVCQuVQqjCbdGNcFX/mT13fJ+1PNvEEC3
iarvjdR9X4i+3uaz+kC4SZio+QOzGuIZ9BtQuczwyFT3ZzfLLg0HsUeyWHemWyAQ08ncKhVxIZJ2
PidAVdnXKa8WkGwtcCyl8ttRnpkSRgJTgZ1nw9YvhrK9aAen/WBImYRmXr6znCneuBkJDnnX1kEz
pH0wrzNJIi+JNo+r7iwDmeCT+LZVmmU+aG2ZXCWlM1yQtbB0G2bMjMS6DMB6qFq885Vbi6+G0Jon
G83ItEEvXt+26iDOwM0xtC853QVrqbQqeJVwRPH0hRQXfeHeedZ8EQv9/YKV58YsDepYcgRvU60l
SGxpaHhl3MiuH0Z1p8HZvTJFvHwwO+2Tl0fOhVFHw9XEG8R8ctHSh7iJR8fXEOReCTdCLOq1Y5kG
CBDNJwRBNEi0so/UW9LPEsY4Zm57d/gOHiPLOESzdWOToEocpbxbFIvpdaK/l8TIBnk36Teo9KAp
pdEsSG43nBsHR/63fsCPHBvxvFGJ1DFWON8ysStVSAr6gE5/qm3aVm0/R5SyWdDpjKIDN59Q9CxD
q26s3KiioPrf7J1HktxKtqa3UlZzXHMIhxh0DxCB0KmYyVQTGJnMBByAQ+sd9Tp6Y/1F3Sdu3Wdd
ZdWzNnsjkpbMEIDD/Zz//II/DGb5k/Vug8hfKsvIHKa+lj40XsfTUE3dPe4z1hbL9ubWoPj5mcXG
Oj33eplsJvsxqsx4qIpsU4tm+Vytbj5hBf3JiGqIqsnob2IQgO1YafkyJkL9KtQiP7vR77dNlVNY
DGn1PEP9fph94JDrI8Jyy4Q7nbClqMuwaW3rrRbjcAwmR3z5iYIEUNoP1mqXj0u/HCiPisg0TOPL
yPVwqYIYJWluvqZ+075gmzNuqqE/mY1ArZBPkKZINlnb2ykvj1lDEoG3dM1D009qDf3BQa2aBPrA
tORrnCsoUgtBVFAhrChnXBlhl99t64FJXjhgd/yUB8Q+5aWdRLDZpr1CfU7GRLp8ZkTT3EN0MkJT
NBZvbJYQtpGgivXON9YC9SqagVMjq9bfJrHrfnakMXCMErTVhrVRDD+mmAyAjd1WU0RViq1Uq/vd
4o5BNE2i2CriHqZYeuz6yiJBHeHvErd/G2PDeSCYFSvcWc71KV41jyy8/B2qduDIwQ22+UDm0abu
hPXTcXD6C9L5OcZ25LGuOnhDSR0sp0ZMDpRykUTzFJdvdj6YTz0KB1yaF4rVfHbvmb/bT6UXq28w
1RiN0coTuKl6ONzX6vZOrV1G6ErPotKE6V0czrTQa+vhVHdWum9tfJSRKA/hvNhsKbLnkVsybOgM
Iz7nxqAjfxwXTPmDdDevhRMqhE7UKxiABZ2nN2aLtUY46KE8iaTr7igC2w3D3A5qnyQDLtaucaa4
NjDHHgp5nxHV9nxNNbHJplNQIWK3QPeMUdybWis/vPKi60gXHOi7dbWSO9DcNYALu2gvDLKxlaFV
Lewavb+eJu7SLg3M1NhQBNY8R4u360eqwLAlmI1CebXSYiNdA7tgT0+wvYopsR6IdVn7Q6YG+aEJ
F1BnrWPfPtoux+kNHLK+TyBgjdPF1gift9k8VFQsZmlHwL/wmfymov7wc448VRnmk5MaJbmDFLYh
Vr0JudYO492Nb4pV76AUOryeltZSs7GRKcl3GDI36+8Gdv02WjTiySPsm+HYkB/GUvDb9Ak+RzU8
NFCN7/zO+KxrIWEoIzGzO+jb3SCNnU3MHR8j6b8H1DifsCkGvYcI7X1LqOqiSnXibnKyt8E2nW07
53fKGJqNq1JiuRRl2cZLCC/bTMql2Wz9et6zD2XDNsvSJAiTgYILYnAwv6354PRb0dnlfp5gU84c
srDEWqbfo19zjjf0r6UysI8orxutC+DBHN47lql5U67ZC0GMzilN8Gcv7SxyKX5ORVp7N55okgu8
nuHRNVK/3DsranlE6+kBQp8NyNzCFlRurfBdVqq7R+1SX9Tg5BEPj3UPbcx3I7dmnLlrBTyAOHD5
udO5t3Im99CQ7WE0KO3WLBHrZsDM/J6Oqib6DtYR8ExzMGZuC0LIIrvLtPHS1l21t73F/GhMvTzD
M0jpSpD30XhDhtO6Xs42+xMZh45f77gCz8waBGysBFFiWDLhqHZrcDXsvHJN7TCB7koDiXUkRkTS
29ttg2ShukYDu1l6aTP/w1qT4EjrcuNAH4CYV4xJDh9RjQdPwa5a6v67Mo3xlkgOcZ/qrow60lGh
Hs4/3bnRd7Up9V3bVPMvVtYzSFvLnmlCY/RqL72MU+CedGPvfdhb35iOHL1JGVgfV3DrSc6dxBH7
PhQqZfWWJthdBq2Y92bhk02NfGF9IH6K/t2yV3HOEj84QKt0Nw6b4qYstfVC8aCe+gIaZ9i6oOkh
2UFJHWVtXEz7oJuTJ1+7wXB9sJPbIomRBV8r+3dOxpQ37eutz15KJUV2DwmkdViYyd0syvjot27z
ioUhxu/Z3JffjaISXFarx3G7RCmSxM54geOLBDjwNFNduB3zJbXlcOXsG99NdLRziPGvD01O63Y7
DeLV4d+PiDnbeTMV44+lM7+DMDm7BDpUuMSkzCAHH7cKRi5ZXtSRO8iIFzVCWqr0SF4mCVpQxwQN
d8h0RzwZfTN9qlGpQ6Lrl04Ok7FBggDhSECb4v09m1+i5visg5aN3U7zpbtpURnM3wW81l+prOMd
OHD5lnit89InAbIxu4e117Sp/9OblzgqW8gocDR7YfYhpfCyS0bRcIdLLe4I5yTSxVfVp5sRp0WE
pHHjeoavTwTdGg9E09A7jNawvGGBp6nGKSJuYx3E4x5crdTEgC3yu0qNjraC6u5d+PhMYIBRfFpd
k980sb88T3IUj7ZZk6oFYDRFlexxpXArVRCqalXjXhgmI+41K/27dsnKNIRme45Te4h3abrC3PJK
yyP98crwrrPV2NalMcQQXFOP4pPLQTpP1y8tktzOCiKdcvc3Wgn/nMEQn3eOXKG65uNYynDBpfZ5
8BNK/bmq3VPXee6Lk+ae2qRDg4UFZnFDGyFqktzPZC7L7Yhk6sab2z7ZsUCKaRsUWt9Ybi6MsLZ6
vELbakAAw6geLlbdVvfx4rukDRQW3JqxwhKA1KVlIWTWXMWH6tjUtwHMA4UiBhglLNSgn7JAECNi
1sIatjOK+HXrTouRROweiRl5jd99I2b4Spftek1wVz0SmeDDSfsyfKF7Lv81wEd2XoP2aI5JYfDz
QiBxmscM/Q7lgNg2jVPtgRTymqMggzNSeF79FTMnRhE36qKGMD6tNxXD2Eu2LLTBWUb8w5aUo/E+
sNcc0QzL/t7AznoOZTCgYZrgGZnXUNe5vwRzMiPMZQKN/Mcr6QqtjOYkjUfnaSxyWpQ5blZ7044Z
+97iDOsrgA0ClG7q+kvBHUdeFct53GEuJLmuo0zuGg7wdV/NghusjTmlcm8xOcuyq1VquQ4l4rHC
K5gmOks8bJwOfmrIo2WzqzhLUh4nPZgonTJgGKpHU16qSbdX+pY3PCQcVQZADFT6rcNWS2yW5xUw
A/PCM85NQfpt5LVXlWKbVu1TgYxsDt3ZAKny5iL4OZpAt+HgKBoPoL8RRNtG2b0NKre+E5ng0Kzq
jB0JjQQkqEaBVmxzyKcEKgSjflf20LCBzqMecXMe5JddJ/IVQUECZbgOMiMyCwkHDeUXXnMQvpcb
J2hrYtc6u7nzVm+F+WkOyU9e0f2qYFKLMB675E1avf/V2fNKRJguZ8KedONsMrgwy34J8pTGb+lc
DM+ZOlrhoqymjioXRvImgcVmb7o4DxREbM9+XVSe4KnnGkIeXMJbqBEXaIFbCFjgDjlCqYvsSWa9
gmCgGwS5J2MEsjXeJcsyQ3n0gxlBFdHK/rZpK2zVAqlnEsepinjsS6OhVevMoDmWQ5NIEL/CeUhz
V9lHtL/FirN4Wu5lnIkMq/+mHkjnNXLv3pMZrFwDcKuIsp4YKwxcFU8CUJwrwsJ2l3fPU/I73zl4
VP6SU2JZNmIocqTa9lQOI1/L5zNycHp17pybSefzsch751U0KV19TxsLG5IqI1pjdPZbCyHjow9l
mZdKoFZs4tHsl7ukzEZC6wNreFYCodzWDfrS+bnAF7JvfSOYlhuqXrsJM63qz9kcTLWp1xHhBtRI
37ngbmAAW9JP+HNoA305W5ilotvHVWOdr/lzvEVlWkedrbNjf1GlYtZD5nQmu3Xjovwzm/skd0k3
Pged2WvOTLwcpioSYxfjjThKxoj9QeVcVnezSgKJkwMC/aJkgyKomITYvEqre5/DGGI6sDvddJ3T
sluibArcGbkT0RIQSnn0Bx/WR2lT229LgaU2RFZhjzun6rR+EXbZ9mFl0p/vkWCOuAEQ7BZvGRl2
5sYF16vDqRD+uM3zZqDiZrPmm/cm7FPCiJV36kba3w3WQ8kVCl8JeD3rnPI1IjI5mV9H0kjWo9Xn
eAih/qPrTGfiye7xD8vSSJPsjVdTG0P43TrO6O5Te7KrF8SeE/WHorVm+WeldUxtUaVvLbrS9Swc
EzlOU5t19YNzZLDPVl5Vv0YTxRKoiqJPW6ar1wWQMAQGu0to7+eaqnafu50PhbNFMvICdtDGtznk
NYrdagnmiIh40nslfY8RzsRp28AEhI18YuJeG3uv9UuJH7q2g7cMBW59yBuTGJCFWNoUwxB0NCe3
zIaXLAMewSLYQzzocCyqLfEMvT4T1LPaJ8LDnQAW7rXbultT4qlC7FX9HuxKOk82Ou/rxS7mz36U
4lvttLDLR7UMxiUu4vnFWtreOU/jINQeBncZXJwM4IZNDX4/dNnZi9Q4oi3tCAVw74e8Sr6B+yq2
43TuDGMn6hh/TCKJkoA1NUxllKRVYIWjCWXmlYxnkVwcOTrDvQOmkO9doryXjY3jcR7WuB/8sCWR
mMiQajIjsdPM1shJMu8rmwYTxBlsIxA7CgmHTnMYXWdLRLgSpwElg/fQuF4OibzLKbEn02UaLnqC
LcPKLn0jAs9WJW7OyawPNY8khqKzrsvD5DXzF2W3cjhjCOh7UNNsz++qTOo4SmpTzFt4HWUVQR7t
UTE0Oe38hrxGu/hlJXGxUOgsdhCBZRodG2w6LvAjmYRtmJ+nj/5K+URg/LIuNBJT225gDdbpJ/wi
W4VGZXePQZwuTkhwgPm4OjmqHa+qjMc1WVD9VqU7zpteJiRCWaiN+g12vn22NStB3vMqm0wd3anP
t3FpBc25M9cVTqZY7Xvt1M5j4Tqk5JhCD7+CBBLTeWVypsifbIz72h4nzl+t3UeHZviHtNIqu1nS
NfmyRTkakOST2vgWozn/Bs8exvPSd0HwttjIV+6BU6fHJYC8f6p9t1nPWLrVyWFc6CEvg5E6+a7o
RRXscUUeUBotKI2yqC0yX941uSoeZ0TDxD3bi+gpK9v0mSx09U4z3Us69Hj4BUZGB7626erv5xaA
ZBezW5a3cToktPKstHEji9XROzIGpLPpWN13xB20t9RhZIjpzm/LfVOXfr5XYnGRAtUZJzxcIfmm
sMGo6VxpZSMT6zaBqNebeCabLP6gdBnOuuJwDVe/SJaT37bpuJsTJ31E4cfJHJSC+tHoNSg58rRq
261UpxHZ2Pn3pstUup+ttaVIGQRms3OJPpzyDPZ1DrftV42ocIF1LWK1waRKqmrruLFRntlTc+uW
rpipiACqRegM4Wgn+1l/CfQf6dbvA1mwLNfS3rWWGPW2Y/ZrHvMlQ84rB/zQNmRrM1IK+e96PNRr
wUd1Iamu8mKXGUV/1o/efJcbAtP+uWoygkuVaqrHcjAhurYk1TL/WGLMESvMYlaE5GXyqnG9yJlp
MqQmctIzx3NVatpsDwSCvBhL5gVt+dAVBC3J7D2Y4chv26YM3rUeqF1E3hdp1LfMSyjPUjzleOhi
Nd0mprtQAwd2Ks49UmUrJBXe/ZSrkEga+TemvqId+pu8H2YvtFe7EZFIPX3qF2amW1vY809Hr9mZ
QV7ODK3LxVlnTs0jP83NmyAzmQZ6BLemLJzS7wSsTuVtkDK3Zj6QXz1jHKY3MYvWjUyQQw/L6G49
qL4gxaKPK7lsyKIPjGjQ2ksuLV+E6tp20GlTDLcNoExap6dmlrbeo1Qt0W8vptvvCRxPsZZYTVD/
SdR00B1n4hQOBHe+I/liAszsA5gdtAcchREnmSojmrzvVVo04hRkjj+dnJgG9Lj6HtVhUvV1GyXS
GPyo89M6O13n35A+M+BRpEKgfbNAtY0oRRdrlPaiZvTkTB2CmlKJw1RM5afoLNiMKXTOlTIpzcYw
qOs55ujNqsMkUT5EWPvNl5j++arRwywdgMZfqoNUswOUKimydxWzW3zygV4JPCmdJY+KIgjIopaT
eI3RUK5sIOWanDSj7p9LkGA0UAUSMSyUr2v9BQqjI1Vj6nKjOBzrHQxWcsVazt5vFjkHSCAnKret
gVbV3fueTXAuKXN2yelf29N9MdasSDFmjfnGrNZ6ageOI1vERoBNjyQtoSNw3uDEWmVFoGqu+28t
FQ5zMwJgPtcFuceBmGx5LAi0faYoySX+GylpPnMm4+8o4Zd8y7W+NqRrzuawmMohH9eOnQXhprXE
h2Ee8fsu1GzqIyh9BVjomwpnp5z19uIxfUe32gEiRZA6COLtRdHDMi+Iq3hUJFgy4ndLC0d/5cq1
3a0T5mo/ph734QeJ99QlVnQilwFxRbJZbfg0IWHHaj4DIMn3Mp9R916LSZyqa4cRQkMNOe4sp5Lu
oySl4m6w5DhFBUk830gRXAbAnIIso76ozRbjhbW2mVy701NuimXaI0+U8tQajh8fDNiBwWG45jGE
lDdLGlI9reNuoIFejoTTTvUdObYZHzqhk78dC5wWtkE+GZR5sbCzjYoH8mAG3BuBXPGdwDszKb1L
VsStt/eGuGveMQARlrvRJYhERBR01b1CCegQSo7esOE6MrDPvMptonVovJs8zpwPnLWzJ7Rp7lyE
+dXw5yJdntnI7DzvFnn1in2Ku1Qguv6QQZaRsR72agQJPFY5HT6TfQkCFNnLhACKAtv72fgO+rq+
LmDyz7O2Ssq0rPqBzhG2bQnjJ9gsRU2m98hJ2iDZMoDF1wZa5GlNUke8x2bamRcsYxB4g9jFtofl
xdJ0z95qARJfIBhjPeHUsU6evVRTiYTBlJDrS0ja2DmbydP0X6al9HRO16tQZpwLPexwpWi6Yz1X
1niac9q8yEOaPR1czrRRQ7RxrM8YSz2CIlM7xxAX55ns2PXAcYil/OzDLlBLAfUkEqry7LbueaJY
I0liKtDSkRMwhkXTSu9hWHGYePS6aSrCxW1VGjIWyD+xYEltxhH0Yaf8+m59a9i/GHCCwbRTMzUH
WCpDvQfMaoeNS4lOKLuU06mdW2v4Nlnj/MboLy0i37HjKuzGsQHCF6nzdVVZGrc8UsX3q7bpO7nk
07vXK3nf03tR1o5D/RMyU4bU0PbaaTNJqR9Gm3pg6zrNxHzAW2tyV2vgCaxaGZ2hPDfnL7clUnPP
Pfa6Iwpma4pKsrO9m4x+nf+IbQpnVG8675Rh4A2VZOp6AeqkcIJu0+B3T4P0ilExfzXo+qBetz7h
jSS9zSmjiLYZxIYc+0xFJhfcvSyekfm7ClZYewM9Mm1pam2s0U2uEkjdrEYLIWXQEYOFeI/9D/l6
s4PPl6Gpq6RTRDWo/2uDEwEUJVMz2vMnG9m2a1g2Hkk17ivhknJGHESS5PSz0uWgUyjoggusbdfc
JnlZmAeK5vgVoKGjKsgNc41cCIW/XMRtzEuRMtMat7FAfqRJdnWhdf3Azr1Z7tNloXAmoEi01iae
ZLMcimCw1nOXVnkfkb5IOWGgf2VIuow6uSyWRcQ8rjyTdV6L2AGxn+rqnACx661wRudbYKAb3mgM
bs/c/YwU9TTh3M7jCUFg3pXtpjKpacO5KVcyVjBL0FBHK2UQrg48uFEjVfhmxRGFT001B4S1cp/O
mWNS95YI0aHiD/z2MV3HTO6NkmHmBsFVfef2YnU3JCVZPi+fF+bWzKYxCx2E8d7GaH3m+Uhpm8uU
BkazFX6RfviEvmDPJ4f8xeuISMSPoIt7htRMNTdZm1k3SdoYHwkX7TvcCEmYhJMXX6YDW2bXNz5A
3TRLblknl+U2TcvAuoOCCw7Nx1J71edeHsII6FRIorZ7P49UgNuyrKb3ATjC2vhUTt/6eiokWWx+
kwCs2xb2MIxbiTOg4bkfk9K97ZldPrOM4cVM2VTRCCZzg8sNo1kABN3aT47TVmT3Mv/12dp7QkC5
8eW9jRr86rLgX0uaAtJg2LhifI3p/rHZDOoEh9Ik6O7Scehn+GE5C8zqi2anXGf5EPhqPXh2br81
kohHklpjip8AjPUuX+faiZKk/AGi6R3zCc/LlzH15Y/JdZJPDwwUD4mqdy7xIAaxRflnfRMkRaZ3
SH4NoMOBh2tLDJH8MByd21sU4/jTDISmfki9VMZ9G9i9GeYmbKiDk8Xul68zV28MW3cIrq0aEtQ6
VpRhi6Vu3FkB1HdsDQENpGHGCHGHvHl3O7sFTI+z8po4lqO5z6qOybnO427CnqFfGB6vhvDusLri
GE86PmMYyzjQEEzgEFwYnHjr1sw7Y9zWednyrDpjk1PH1/LGz6UjYKh4lHewiiky2rVXXxaP8Biy
A9rdFpZMX+/gdfnGESm5yz3uFPCMTpzRx9xoEQdcDTCIRqXZ1DdyZgY0QtoLNlbmWZc0y4JptyC+
va+0Kb4CM+8DNtQl404lXXWD9//KTrDO65fUef4dnTvbewaq/4vjbIBNYSBhCHtnmtaol6tZQjfo
s/ZpQHBQYb4lExthbZE1l/WKQH8plQn10fiNyiOt05zQNqeaCV3VgfrJeFRrZueYZR4rBOFp6BUj
5Ks0mJebK0bTb/UwZTcN5KcMmqmo1HdrcFOqgy6V695DTm19wC4Yh0iBz60vvCJZbKVAIL2NKw/U
k8EIlmHrVELLqSpfw1cZ+msuAaZgCFWLHh1/r7vFOfA9wAJHWfvVUQfeDPLfxUD6Wia0GvhWtI1t
bWA4w1HrnDhLIqMl5QoHqev8jalNOmykALuHphC7LzUGqvIt8FW+Xrp8XQEbR09GXgbPB0MUjD02
pa4DdbTwhsgfO6vsz108evk290tsUZd6gFElBiNLDoz9ZL7FVXfJDyvrLL8N1Gxg4OTjykHNjn92
iIPPGIeLTERB0V+mxq6xqUPp1DIrSTfTAj5dA/kCpcVo4in43pvCW9fDGCSifR5FXeHEHdvosDD/
NfVHtjqyOunWlO2NUcxTqm6WAiMPtTGJoK1jOrPKxy84GRPmm3lRW5FPz+5fdFPxmSHqVeWFlPEe
KEV2SxVvx9joqxtyYaANUir5iGlqV2CANWG4nBD+R+E3QIVNy4RDMpcj+96OOV3mbMaelFRJFWGU
FSQLl1v2kTpN1p9qe+26Ouyww5nw3ZrLD2qRsd21s8zeEFuiMxjqlTnCzAJ50iNUEfzSiEbbJMbc
/hBrmRT3JswYL5og6+gzzhcouItqmkD/0bwnD0s1tdOrwkVouMEcqCJ7yG0LFZXTGsM0ncmTsfYE
G8tXbDDtr45VrDeNLeN5m+Ayfh1K4pQJyQNaJG5wnIctm5XRFN9qHkU06bBqcVNZSdK+4J6TvbB8
53YfM2T5LFyt4rPZ9SPczKUrgX4LGr5jnLktPAiZuT6PFJSaTUb4F8ZDDl3mDz0nvrNdbcQxmxQC
dCo4RARDf9JQOD/UyDq5xXIJb75kjPsXiGwQ3+wsZxyOo5NKDrgH+sCyBneXsyPTw0856AwTGr2i
cY116pZXoKMcTyVTbz/ZoGzzusNq1dKgAh5V6T3ASsEWyFkd+yMG980ikTmOAN8pucBAGYmK4rTs
YMGKMpdQSDEtWuttJuB47Rxv9F5TZUNRyDRkgF2TYz0CEO3W40kWOO3tXOxpql0PVKJPWPFl5SHG
nS/eEgGJjYyPN9K0NWccYADohkzlYTIvQRcFcjGGvdcjGDhDK6yxb1h7WaHDQ9G/qSxMbPABwYxn
HwfQq94ME7/CiP5naQ/WokV6hpxNzl1KwknN5ESRzcl8yUcSbrHd0BWAeIY4GQj7bhC9i78Z4JCA
6NW33Q2xSfAiudUiO8/W1DtQG4frYByd5/TI05CbT1iRXgeUhdFiv4z5y0Ns1bV7MY1YOHdjuzbo
UH0Os2NjtIMZupzoRgrOhBJKnuFskK0OoKXt8jV28dw4V3SnADiNNvKH2ooXRSdngwFVVo0muutW
cHr470n3w8iYEt7ndVx1z20FQfQSWNmCeDHAyrPYmJWj/F+qXZkR4Y4FIG5Sj2lgamtyZuZ9U1mW
D91UmcPLkNieVSL/cLAoDNfY669eiQRTv7nAihR5DO1xCUAVW2B3g8PNxOqfTNN7nWCduBSBdRV3
W8uK6+GJ9S9GTLpEEfQjPhGzpW8d1AvFflwKCEFGOiwJpCHgx3EbKKNtjxhT6eS04KxV7pe6bsEo
mOP7v8iqqdSLZxbCOA4ufdjD2rcL9JUmzlPzbp3MYYIh0q3DW9XnpnVTCzwzt/GqvGa90sVhyVPD
JsyAizxb++VcJW6S52eHfLLSuhuDYlxxJ3KMa6zJyoxkXzvaKG5B2drqwshSqhfXg0ZzVlXaLXcT
TqJiW+qgwtyAb3bRq8hV2HVdgB9KyZzHBSSFhBhkmb1Rfu0daIAZHCqqOJggLWRFVA2wBUNBV/RR
9DW8wTGnMw4DsN9zMDg0wf3ID86DoMEyvAOlYeLBYJJQA+I9flqJM+/jiWq1fgwyBfR0zAaMw8oD
gxBLt/jKqIonMif8JF3Ofm0iDVjxqR4e8HMZCCaGfVp4/TPxE43NiEiTmLJ86A6rb3vH1uaK/kTG
U0pmxTT3wGQcYNJJtnhuKKfA79RKTWgPaumKaCR9HiJoXccBZWzaSPgAXecnDbunxTyQ0zhpXQMW
bqoXHDLnNWUOmfZjEqhoEjikf4tj7NbakBGnb3dHCGJyvi9sS3BUjHy24NF2VTwdWgYr6xbDsgRc
FD+eNpymzt/3lZ09N/nAGFiJRDxM9qq/FKqYIZTZJD851sjwlAwJX7y1jN8DSLpDiP9R/5QNfrCf
BcY5B20Z+bvZNvIFe8/gNe3KdEQQg2caiYwppUE49nIuIpREJioWVTVEVjLd/l1d+t96/L9aV3vr
f2B5+KP6C+kb//t/GZ89Jb4qPxiH/jGR8W+//7s03/vNQaaH86ErcKU3CRb+d2k+ynykHS7d9VVv
hg8IqsF/c0A0f7uaPWBwSqgB2YuoQ//DAdEQvyEvt68q5QDahHsVKv9LoRNXB4C/024JYivQTPr4
R6N7JqH378VhhWNhBccqq5gyBVNfHwVeh3CHHPsgCtWCbFmQqaY+g4/qFQPyDe1L0prXlJleithn
q3NPfxdz0tzLGHujTY+v6jtR3cYWs7XqyXGT3von4jnnKv37o+KMWSfSX+Fa/In8VP5J0pYTjlG0
3htldQ6tBn7DfaoSjHj7vMseEhvMLMXZ6wFkB0NGDpLkjv6y+UJlbt/Yhe2cbOqDZwM/5btidpld
JY1vnmcszJA+GeP0NjKAe+JGA8fhtrFEvVCclFxEI/RVYXww9Zk+BfT5b1M5z4w37PFnRsL4jZHE
XjSm2JCEkOeyy1JZO6wJ2Xkx/TOgxKx5Bw04Wbsvmcf+psZq52IXhtwMdWf8M4vpv5f++ei/Eb94
OIKjUZAc9X9S5kG6Y3h0vU54ImMlcAt7SIHmVw7mQv0SmiZg0N+ehf/eFv6K+vIfbwuQ+Zi0YNTx
kf79fnD9xd/3A8O1fguwoEXBG1ieB2MbMe3vXh0G6a04KyDQpFaTNopqHtV/3xG8/xLD+pcOTnn6
P/5qXrcYiSeDCdJx9dgw/xWzDuv64Pzng4VzDnIR/+o6RrSbz971J1kqMZFLnpWmua2b2NssHvFo
8w94aD2CwoHpusy26rTYrXohpgn7a8N9tCRhE44W0GoJcW0m59UkOmkXr97PBD/nPYDVvTmJsB/I
JsA54tGiHdzb2fRQTTjwZdny/3Ay/UOb3T+GG/3Pu/Gz7Yf28y83P+ruL7uh/PWjJ/ru/4dEpKs4
+f9+Tj0R4depv1+J19/4fSWa5m/XUwT/XcclQ9y5pi38vhCvaw0AmObYZwPBH+s/lqHNj9D4oq33
2FCEvPoI/NsytMVvuEsJVjWhe66w5b9kzfunQwkJts3UjEXtCcsir+lPh1JG5i5MOrQm0NH1e5FB
MVkdFWzTeBgfJ/CV7dKu870HA/FsMuzb/+E63f++3P8Yj8Pj+YeHwOPtcVch7se/WnExpPiT4N1Z
7J6sVgcCbOOatxX0vZ+qi+fH3sMD8V98K3zrqA48SVwhFnx/di3QRoz93URbxgC8eII/4W4qTtlt
YxbBP/lW/+WiYgLEt0KYg44fr6Drt/6DDNxuy7ltZ0itQtKs96ahkBFC75NXIRakbt7yyR19Yj0w
yw4+YTsu9vEff1vzT+p6HAsQ9LPmTMfzWXh/lvR36srHbnMA7Xi8jnQDEns2siwGuQVbdQLgzhqQ
hU791GFg+iYTx2LwzATp2S6cPtuRGb3+cvFctcBJ2vpftH/h83nXNWx7Dj4WeGVcr+EfrpFawEdX
zGwhWK7dTW1k4wlKov4nxh9/C5f+z12WBeZ4kjeCtcgQMWDX/fu3aYasDhomrWFulMjVXH9GWmmT
7svFgDvx5s2JutOD0eUbp9TTuhdjfdWwetr5NSGISh9Ua6UPTVMy7muwXjAiKCptsQVMEY8ISZnZ
D7w0hVvFQHxdk+4W8BGRozf9H/bOZDlupL3at+LwHh3IRGKKsL0AamBxEmeR3CBIScQ8z7j6/wHV
n1ukukXrX3nhCG8+qyVUoTBknvec5zAc3zeMJ43dHBkMH+qkUl9+/TO/fYnYksITvP+47SjcAcbx
/iXCOhPBW6zqZp+mOyzIzq7mdiOHnY/btovGi18f7z0lbT0ggyveqRS4gajQ3721QjfpR2ctEBSR
vlcmkULgMQiDPS1I6aMTNNd0M+yTGldAqR5G3TrWnYB0X7cvrOIsXE8i2vkHFzsPwzdPkdcPheMQ
ZYsnJq/mtz+ybWJF1YaZNDKRqWvsWhjRA/JrbeqcTFCP0W/wpPz6TLy/v9ayNRMIA6eAx7f7/nGy
4EHFC+QyAUnRmzHaprsia4ez3z8KtccciPoSyVbl7TfrY9NpE4nKV2dVQTIJJ25gtdYH5+/vvgtv
AdqTbMCBAEjeHmWecB4NxXoUYKgHYXbWpnTt7AO4yd8chXccWxZB24zifff2KLVbYNduSm7FuH4i
ajs+irpRXz84YfLdhoW3GIAf28EywtKPxdr6MX54sBA/bEsxmF8azMogeCLKjqE4LG71zcI7jWdM
Dz+34UR/XajAoqEBLcj6oSDgsKnHKhvP+84o5bkZx8Rrej21y3Mjhwxx1FqoRv5EALo+dASxHMIk
DZUYcmpjx4uRjc3LfKA/4kRahF5OQxSa8lzh6K6Oo8Ak/4jRTSw+HtykP2rBK6Ub7NMd272oUJ+W
etVql6yityWgPuMopDfG3ddFDOx24AepvTk3KVRpwmR67kyRJpumQ7Cj9qFJkL/aagw/VbiYj6a5
mbLPmmnMtt+VttZips/75ao36kW/DUrGLnsg7gh6oyuaL+6kaeEOL+6CiRgsF2PYmPHfJo2xvEEi
XbODtQ3AY9OtiuOmGdoZbEtlOuEevbr5rFcQuTe9HoQd5OLK/FTUTapv58ZxeiKL1bCQqzRLsekY
qWJZr9o62owS7WZjxgp2gWL3eENArmfxahLD22kzkBxPYOEf/TqRTr2XHYBShkJgX/GG1hikS4jK
YjuKrIc3Mgi20aLVm11Iw5pxgKHE+YEqshyc1Nb4O7h0H8s5L9NthYUn8EjiavWOgtMop0x8PYNm
BudsO1tmeNlNE6+8mHf2ORPFBp4BpxTJtOocpLly1shSJ8sA2qJKvzWjQV7SDpHftyWf/raB4XMi
M6WusIML7RP/GBGlNBBWvm1wbUx7iRyLqYCo0OdUxrN+NpVJ1G3x2+rwzuep2M0qJycgWx7CxxKg
+oj6aaQZYYu2bnYilfgjzCRiaN+JXrsXgBzmrVbVee1VWZM/OMaQPwcxfGNYL5j7zmZgu+R8EmtK
zkW54IqbhszZ5A5r26Mmxsa+oTKo/joYdY/wKEmNxSLN5k1Yr6W3I9y5Q7lERcKJN0nYcy3NYsvg
n43/4BCb8ocagj9riJy29rkxDYNB/mQ8m8ztNHxoELEJv6P0wq+aRHZSiXRgUpqMyfGo9elzPfPW
8sslXJNJUAQKfPjMyjC8YZH1g6LlJR0zFHzCX+qqI7gKqtnmsyafnSmdWr/VSyDt5KE04PBkYM5z
um/tQ2WERXOcBNA5Lpg7mNwp9MRIX6YyYB5YU6pDN0MGL8UeXJvmpjlaQQNFJUffNFPKDORSad25
yTZu2hdzv9gXJLblg6XVVXURtHMY3ArIMfEx1UHBIcylSNEYBlpw8xbGCR6dCYdTPEYWecFWmx4A
tZNiTYdpKDerW3/YtW5bPM6MKy6NKIsIa8sAy8XWGWuz89o0MJOdajuLZNpQCboOyjld9lFaqcZn
QNllexmlONwQ/Nvaa+CfG0dO0VOt4M4O/WRhmxan+PwnlkA8M12SQhEEsRKNH1zs4pLvxqjvnNRV
SxGWZLpL3UM/FOdZm0XlBrpMlHnTmKvlQmL4Tz1H1uqrnqD67BXlNNEOukxEq0FZ6n4VpNXX2Ojs
Mwkxvtxi5OY93E9ushWUe2PvSJzqxIIjf8NHCs6CpHXgJJSFDLwGSoSxmTKQ0nHWDNy2MALWwEJh
XTNLUgfNacD3W3qmzlJMMaPH7jkfcdBVabiJs4S2Gj2u3GPSumVzZrGasRl0GI1xkBjTr5W98I2H
3AgxQ/fiXFOkuQ65U86jDyGh1dlgu/2yRyZnkoVZfqwvGLAt1sG0sNcRsicE6VvWzBA4t9r6qTGd
+UTPBYAAVeKu9ochyu7ExDRgyxSm2S+wr3EVgUTDSOE6LUPmJAeBA8PPY+7DwGKCXrKtYAWMDLJ4
r3khLBAaChSVxzE1m6cWWZmToh7lwolwq8ssr2W6q4jyke7OsWv5C0VHBDUSEcabxEnwF1Ilqb1w
L7T3sxLWU1nBKSfEzFTTsxn+cctOXaezjKMkgqxAUBPdmsI59aNUYztYWViNSUNiVsL6Z5uPrmKU
4kcRPGVsTvT9MBOOugLzSa5dzINWpr4+apruLxzziypGOtCIl8XAkxZceD42B0gFY1KNctsZRnif
8HIqjkEjRcI3tZL5VlNaGhPs3HWxDczldUDVFx0ueCm5cLI+vkm7ybklKRe85L1Lik2ra6mfspua
mD2n4OD2S1SFL60zROoADSG/m1nBUVkREqYkF1LQUM3UwLBxUIaOg2Gsac56XIinGjc18eDUri6Y
ho6sGINB3maUelBTo+fOw9LV1SU20OIWA6EScFEiakihvlY1Bp2CqgQzsOZ5i2PScC7xo2XTkegn
le5nmEg0OXJCzo3CLhlNkZYY6IxqYHebZj1+yQdV8EtYep3y9tQqignIwrhkG/FZejkGjsDqGNfm
pMIcjkkyGagPrvIjg1U/r6mey9fwAs1OcabK9bZy4/VXHYqaKRsmD7BY9LoVdH3EADEhQs2a2OHo
tMMLI1TFdI0rZM0SCgRa+7jk/0ebwSxCyBtJYc9rBgiA4pxtJnvqnUPdEhXKNvT/Bjxl5xaCRaQE
ltk6pMxnS/jCYvz3urD7P7WTIQh731+IS0/F8lS8V5f4K9/VJRDCCBsGTEY2/La0VoH+u7ok3T8M
icAIZVUIHnTuX3MPhhu0s4p1JoL8s6JEHf7BPwUmDcHKttaiJnz87N74R35H6Hy77HeY91oW2rjl
IrPqKLLvNhdDnEr8vDAyoO8lgF2CXD+KazZPH4gub6Wk9Tj2CjE0XRtTsmXa77ZKrBfnmtaMxIuT
Kkm9xBj7L0AAys/UuozfL8Z/pHz+/J1sqNDrFpDnB5vhd1uZVLLYqssRL9lEqqPPAdgsQZ/9VpPu
92+ELMfW3jYZGQh+vx93MhFBpxz8K9+INc6l2RKtWJdl0afU4TnnOWvB4w9X1odyHEdcRUUumPVi
UYIWpLdHTPFIOHWDKJMoHu4EkeOJXrpEMUVNwo/Irz/9YO8O9u4k1sALx9loKe8QzozfkMXCLclS
YnUsVOsP1L+ffjFXrqopChAJynU7/fabEYLQi57Nk2dgOLxMWDlswhU+/NvnD2jjqkA4Fk7890Mg
OA9WJyNWz041JycpayAEIHBlLcPF39IfXn8qhmIci7JHJOJ18PHjxYFl2uipyEyhrlXiYPJlfG7o
8YOb6u9OG/t1nYeFwRPGfnfz4j83MxrHUq+plNinvYOFhLXoByrda6nxXyrd9y/D3Ewim64TXPvd
ryM1dg+6nmLmD2li2TTtxAaak1hF3Z4tb9959tINyISDWT+FjZbMp2lf1GKPSRJnYc4GuLmRE3e7
X7RuXRDr6wO25APVOHh9MEKJLsBoM9CSEfrd1FmUZ9DS1fsu/BXygrZeEg+Hj/kytrERbCiBKqG9
DIn7ZGWEboglG/HC6i9vr1zC6vUhjpcFbFVf2g8hjRD99+HePz5h1m/8/oxwoer8wOvs2lolrx9U
DJ4GYRvRecb6nbiYZ85EmF27zC7LpkuvrMGmwrTryc5NuomnQYvdD2Cjf/PLG7aOfKyjC60X2NsP
0LUDHQRoJ96kaw7dVGyBdfx9H1zFf/MMWOdvuuDmpFXi/SMuXBZtgEqbov/3sy8HaZ4YHYsplkLW
l1/fm2+l0tdrTMECF2hQaJfAg99+ocSiBIkmlcxToGC+2hPYSK8wDYbtADHi68KEwPdbitefh+Tu
NJBmGbSY786hVuEsjB0OCfKBr4h7Zhfj9P7gNfH+lwJSrJB+KYk2qb1GWHv7xWI2brEBrJR7VBMp
yZa4ZRdsjxiKf30Gfz4QrRO8FdYXErIndog312RDtrnEjAhlVljRsVhM4dmqna5//yjfFwxg4bn0
1t/xhyu/nAoqTzXQpGACDK8nr7kxHKxjv30UChlWzZyjGFyBb4+Sj0J1hSQaTp9qflJSUeUBPfyo
QGA99T/exQzwjPV1Q5p0HfW+HwQlbgzBAD+457ZLdRmTKdlovaRXO/8q141VEcntr78Xuab3x2TN
5ugstl4PS1fF229WTMS8R3amaxQAkQyQJwwyGKdaD/5exAWBfRfEyTDQPSaDOkcCed3IoXbXewpk
e0JIOm2wR3g3u347IKrBaQCfTr8YsRfieki3uMXGpBuoM8vn59YVo+2LXDbAJ8omfVnqMSOWbXWN
3DiUiiU7y1gghLhG1zbs3XHsHpupithgVwkSkDAWh8KiRGqf6G0sKjAetup8QsbjtelO6hFrOx1i
/RzJGutz0OTeRB3gUSMLy4BI1iAbFVoTgHVkXvVtJmi++NoorZkkCwkJ8Ia2kfmuwFdJuGtMdX8K
6HvxqiCL7jMHfWsr3CpJkADqqtxktWj6NVsJgSqJBI17Myk9EiONIdLjhcma62cF77HHDLmZzuAV
XbVD+jVhYi1RtKP3q9HPnEXZz2TANPIieg/TKelGFbJRK9kHEjsTBeWkGyId/XKsu3NZkqqkdfSz
jNb9+YTJeuK9V8QVHExhVvsICaAEAzWN6CZ5m/sqt8bYtwhoBeBBSEvituwdOmrAHegJGv4w2Udh
a0RU3pF0/WJwEWQbzRmsZ0TPaLyjgy14sssBnajTuLU9AzXjyoVQ+hU8AWFZ0q71zUCGTnvG6b3c
KJYkELTaejXiW2K8Dh0TbnJFDiWnFjPKly3dYLV2WzsF/EdHi8V9Z7XRI8oYjITKldVDHTKJG7y2
s9twk4wjNatKplVEdNjG3afJfMRTK3BAIyohhkW+rPvaOE4J2qKC9drw2BXY3R9t0pxqSw9REO2S
jK3BvifMSFuHlSky+u1gaDutDRHw8nahvA9vbCL3ivZZ4su6Zj9qKMg98C6EXEosQ65zNzWMK8Ce
sYVIZdXdVxXTQ3tCNbqhHRyCYZR067B1KZ/Wu2yXkuK64LyL5DPmMgrMGoJl3e0M1aQlNykgKaKX
F2IzB7N9Dz2IxFI4VMl1jqXWOADk4sQWblYPh3wOUoVTGq7izoSrb/j1nBKwStq4sl+wJee0p7aG
Sr4wZ5i086HUE5tQAwrbseOCKjyt+x5PGNyXoXpGXswTYFFNv9QECa1oOTK546uv9H/FDPvDsbE2
KJnTQvhUxNXlzHyYUC0jGjorqCijP8AkyrhJQTHlcFXVyveFfttu6jmvb4UEnkxCssqLE3caHNR0
d7HDrWnECnAHtEdKABVJsDNmNbI9i0Dc5sUWPsAYqn1r5IRcNy0bWm2ikbdEsaOUMZtQxMnCFRvO
dJoeu8rNE8K3tlgp0Uv5CPdrZZ6gQVzwyInanRwa+Ix0bFcQZzwnAeX20NpG33XfmrhnI0PlvJmY
pb2dLDd00qOoITiS3lFUS5h2Gqf40zAQ84SzlKgFQqRN32nobon6Enr1ViQBHJvFykMq5rIlewo4
rQ4B2gZEaVVJ94Y8EqSSMF5j6UQ06rvJGQhjjRj4KS4vjazYlWM2COzEVgPBKFda4yu2Ca6nNAMm
uzIbVqpu1BDEbikTJxrI0EIeaZ1rNps+y6z+67g0M5bzoe5b4vGrKFawStX3M+Hy4EyFrFO31MLO
pl+BOIOts6xNonRp6orUBKCSLdyX5FybSl7ZpjGaIynA0EQXdlqq34iBoDnJ0XAvMhUie4Jf4dMn
rFomqMNJft1NpjNe6VbINqam7mHaW2bAjLeXipIxRiD15FsYoi81bMzBcVWMAT0FehVeJFaWf2JH
jh/PHIL4mn8D4zMBMZ2RUBO3Kd52h2ezmNsyoB3YGomsJU4kDkurMwUBweJcc6Yk4A9tzO+Bz+OU
EqWVfevqmoKVYpQo5NmC1d/noVPEx0bpBGs319xDonmlQya2pQGp1apnTfY2KV/GJjcGnPl+RzCz
1g+dECDQAobIZxp4TLnvaEnHph46wXqz5G62s3mq3HV2p1cbJGl5MzFaKDaVwIDoNTWwCL8lvyu2
EKetp4pXJy33uozJJmiyfAQELWAHEt45ACUipyaJzwIyI8OvbXCzLneazWp8J7soAj9sdeMJN4cJ
IUgvqjOVML/xmjU7t11k0Jp+BO2QlrnKMVJ/avIWBCZ8kNs+acFb5/g1al+fShV9A4s+NLd8TLM8
NDm1qFxAWmLeL9FsVScdyef+JIYgVvm5sOts2zc9TPUelnXwqPhr/YaBgl0dRCvGkC5EZ4F3ZvWK
QWpEBYGf1LoMrxE6TcC1OfKfbzeSTLUZEDA8I4HKcI8qV7qUmQENgMfqVJbHOLVLyCwVgyYyDDVp
DhdFRd8tlDUshzmh6vK0SPFwnzg8eOLtJBXE8jIgQv5oyjhVNCYOZjoeAHc1xs52qfm863VFbXGN
ABpsxzo3g3NCdCuOzSCop59iIa8pYXaLqXUuzRD3y3MQQe97GQGNYE8wUjNnJEyg1it5MMdHSyvQ
P0fg/tLTeLaIIxdSwm2ThkBpIzoMZn9pnaDcZnGiYSYHr02oOJxJFFljhLGfmlNSFrWyKALQ4sYE
ikzIimZgzKJI/TAkCZJhi+CFytrJuIl1ozeYJhfQl2GOSnFUKOViINIIPfm5NHt5SEadEL2ppSOt
49E40i1u8Awlxs1arQA7TY8ovzVrGBRgcjZuyeM+nliUzZFmEn8o3JEOb/S/8yaGoYVVfyDMNS28
t/awfJKYobZdvsw8Zh3fiaPw1sb3xTXJkyI4cQy7sXbc+/h+Nb0q3Q1vOhdfhyUZqyEU1f4o4A9t
BFju20gXo0GKqTUp5s1SgIHV3K/nN6u1uzxfuEecDA6Cl5jZa0EyLF9ywJq5V01XnxqhFuRbN6Lr
clsSBe79gYn2Xd8O2ieqbx34W25DEpQfjeRIzdh3y4SMcPMQyACzT4BoML0IS5oPNCtYw80UTZO2
1wPWn2SRHSLjQ2g2zXZk6ffZYMj2JTb1qjhNyfk73qIXTAYtw5jmY2MsCLapAlwRVDQigrkZF63v
mgLEhJlFJi6gqnVvkyYDpUagBcdXO8X6fdLbmksiDlCg75KHz3cgShk1BLBhr1WeG80hJMdFPKIR
ub3Bas2m3s4zEI0tzArT61r8g16p9dzpJr26NxkNrM/KJlG1Jwm4oDDxRNX9kikg6SqCxfYWL/LE
EKJA1yFjNbT2uVkkvANFSljB6MF+ASunkmIhzI4f3SjFDbUZ5LujJS2ehg5Un691kJnXF3GjMeyo
cS+3k0Ksa5omhcsK5Yr0g1kbX/u6sSXI1kwVTJNyYXj0xVT3zZgSMAHXliMe0vAB1Q4UT8qYY6H3
Q+gRryK2/6m9LWynvewNLvKNHPpZ9x1Yr7Sjrgg4Dz834CDTatVd1YO/8VmtZScDexsHWH6lZ2RZ
h6nwwUfOl7/eShnvFQM2UgKNDdv7GiownXd7RIiPI3nmLl/pgXN+rLg5IvwRQTCf0rAXWLs46jSX
bBJohA0gb1gBfbrMF4voJtbymL/T3YwBdt5ERbaYe2fKVegpq+rKC4A8orhSQ8tEJ2LHtuwcmoXl
IRwS+dCV8N+3y8TT8JKtdhj7OZG7zjNA0D9YuhPZN+SsDepKCgt8bF+Fd0om012yGIH7iZCn0PcJ
PR3WXgsgocBRVVZKzmjsh4dfn6OfT5EpHRzMvKyQVYiovt1sRnVUBSEhI8/ByXwLDZSiEpfaGc/E
Hnebqbm/+fUB3wtGEjncodyU/DSZBFJHbw9I0tmGp8IwDANP9mXRGgalyH/Q+Zfuo/bYvzkWniv8
XbayOaB6r4ZbxtBlilZ3syGcgAXQ2dH5EB4WKy0+2Lb/vGmnvJFMBAWRq2lUvtNw3CKAmJSHlRc4
1b0bp/PZ7MTNB+fu54NY5F9e50Tr1Mde//wHZQVKT14DoGFhEvXJS57I6AL83nj49S/0d0chDMFA
invGst/rN7nTsLVhk0MULhuORAwEVehFvv/1UV7L595IK3L995FUMOKTuLTfXQiYplPXbKFzrT9S
uW0RkGElasKi0LptTMi5vd7WF0EsFnmbYnAarhO2csuWLTtZXjnPSp7yZqqtw9yL2T6Ask5tHzPB
5G5+/Vn/7ozgR3PQABmp4QB/e94Nt4LgZa/n3e6ujEpoB+In9tH/x0EkzVDoqCjp71VAMbiD7CoA
1FbLNoR1bQWLntgkleG/PtBPd4WBHs1VypCNgZv7Xl9K175v2LewQqyu28Ek7FIvrh3NX9RYf5Sq
+flgDDfXUds6gtAZp789ddHSI1xBRfIQkJrtAsvdz3rnrpGl/sGP9JNUx/NLUeK48k3JGr1/sEhK
ImNGUr3Hxdt7isj4gbdZ8imOyvAMJ4LrdRTh/O5tvz40ca+isq8jnPfuZJjpvWwdhgdxTh6fTG25
k4qr+fUX+7/R+b9z6n64eDdP3dO/fSvgEcznT/m3//z366c1KHQRf2uab2uE8CyGXZ+VxZsI4fpP
/BkZMq0/dEdh0EAShndBNOFfs3SNP1J4rde8xVoAzHX6Z2BI2X8IxX+tv9ZLUsrIK/DPQTqdwDwG
eXlQ50fYB1vq78zR8XFwsf/1yDMNZiSMLy3sWSQT18fe25tBsQaM4mKI9hFL6iPY65855q5u81M7
Rv5QcNUBzdFHn4kOnnB01dGmSbrV2SEF7KOMP+mbOTrCfxRhGjQeTXj9OFzrrSqcHi2JivR8OaYF
ZKeX+jVFII9jk72oSoEgtU96SztGwoIQy4iVPUXytWfBMrrqzolKJmzBRMi+L+/daLlzReXSQ7Hc
AV9KN20SASqdwmdwjPFRbC+DTzZqwiloPy+i/UacV9sGFsXs9YBTMNXDbCOUuOQLnxuqeIzpvCnN
lNxTEIQbjHa0qoD6pXZ11WGXcqPLdDlj570QrE7PwAywzzMQad04eXEAXq8zH/h/Zn2PYvUIeXlb
AIXpeqP12P0dz4O9o/lh2uZd+qybjbtH7wu3gyiq7x8rbmXGLt/cZwPqNHSMW/owpsq4YAaYbgen
fBxn6zwKJ7rVuvhrFDg3oeKTLGzCN4XlsgXr9DuwoNUFe1TH0xRbxWnESiptWGR28jWYAAeV6XOT
h7kPmnn0xqo/V6X4nLcoBOn4OFjzXdvyy9FHNeEEjp5HWDuLk1AoJptqy7KvAtNsnbdLvk2iptvm
BW5Rd/m8jJwnafIbMaTwzL6/7LvqItWhcCUz3yd1qcUYmS5BF1U2XROnzUTLSub4M3SvXW47951i
h5H1AwFLKrFkDDlbW1DR1YOtD0QdNMASWNxYocbPQTuRL9eyahv2Utu6s0qPo7KumV/ia1xmdWmB
HkqsAbqb0IxjNJrsEGO1ulLw2XfFBKUFQ8R0nGEV7sA5buy2UZs0sqbtzKQXhDkfQYNEPy+t9NOC
vYXm9t3W1Hvq72bOTlEb8Au7JgH0acU+gi7+QhUcJ42uA5FQ+2llFzHI2GvZYMCYwcVkd2BOAElR
NEUQP1q42C1zheVhMTaEbyTuQfBjKVE8YmgeN4Vp7aJaHOMzvsqS5oL1BxVldXeRi/M5THayTh9/
eHhdfL/TfwxLrUuaN/c/HeE6rydMNJK41Gs244f1G9UepQp7O9w7WVUDiKX7KrHgMdLgoKmPzCdi
3d38dDSDxb1ipcUz590Ca+iF0LQIiprtlEC0Q3fP3hRWWXEvE/DX6Tkyot+BNeGCbO9//U1fe7x/
OjgPVeLSRFv4vm8fdQXbSHDUMtyXafqM+ancWDCC1/KqZBl51rz+EDkb8CA7xXJ2qlGA/OuP8HY9
wMOWk81YcB0Yk+5wXps4fzjZyjBVXpsi3ENohvmRn4aRdajr3J9htZVB+sEQ9zX98O4bE+fhfSFY
u5FFf7dIBH7Zgh7mxw1cpbwOCnY03zXpp67ilm9IhTNDdG9USvUlasNdoqyzrnpmY36U4WjGGek5
QQwltjiBAXXnEgDN+5M6Ge6c0tn1Mj0yqppkEiO+r1qXIfpmdMnRjyNoW0bfNy6LGZ/BMuKXLuMn
DMoHOm9P6Hva8jTasuf8ZtVA2ts+e5wyHAGVIU7nGvoYH1x50dBtk5o6AAfyHRLmU224N3nIUzPV
jeZEwkDxh1F9tevmHrcvsjevsH3Vi8tIqRbBpIn3WVhRZzIvd7Lm8enIu3R2bqJFv5tRTD34e+fE
cmd0xOiYSMSurLSVPmR+Hwz/1mIJ5gD/9z6X+ibLehZ/YYhTvnS//K/238p1JdK+/4/WT/OlrOaG
Yruu/a/XPw6/lesC5s3/2L4uZi77b8189Y1T2/3Xf3x3kKz/5f/0D/9cEt3MFUuiL2VfdOu/FiI8
vFkHrc3b/+xCpEDoibzuT3/j+8rJMAlUs2tl9cTNiO/pvxdOmBDN1/C1hUcB1wrT6H8tnP6QtH0j
Xhmg54lpr9m1/3Yg/qEoHYfLwHLctJUBleBf3/zP5yQn7R+9NGyA3jzLwBc4qzGCcL6BdoDL5J03
cMzmpMUTdsXEYCkOTdwxzGatH410C03a2Rw21zW02YrGLsikcEtMeWaWhquBrIYKr402o1iGrfRn
NMKK430naaDiDhVU3Wq2C0kuSxDIvTYPF8vTTC6dTcSj6l7PQAcfSGnPNiiCdVbUuXFwM/DgnLZc
6OiMaGH5E7wUZkxhqBa6+ZReR8EeGHLHECoVFGFeusvCdizz7bFoxc6QUVHx4rZko/ZRwCRK8HpG
pboeSZRmFMe2zA8HK8fsa44zH3VkFgcQEYrSdaNCq9mDecTsPYwDq6OxlWVE39eCKTNkKYnKNTBw
ZFci8vux1+yVnVzovR9KoaFXEUh7ARmj7msrrs9TquoM/iiADzvEYTEzH+6lRWoCEoRPJqOpd7zV
JtebqfUB7G2RlPGkPibFNkfCO3LJHw/7wErSL8z2GvJFIGIYQwZdJnYDOJhHI5H1bdVDz4wcCpd2
zgLrfVuGUq6DtSrZZ7rifIDvrdwT4De2JAsPhPehJ5X4BZk7i6D61kv7OR7H0X2QulY9JFOWppsE
DpDczMRkGMEKNW6nLof3EnfLkw1GUPO0qIDNmOWxmH1djdPka/Bz081IQJ+uPTjsNmx4mhBzIz1t
oGLxzMMEIRDZ6yX0HUmZ1hZ0dEuB1jrSI9NlQvOHm1h6OQikU3IekoIHRoY8pI1JTZuB9gzKKiMx
FWznW4OQDJMozbNsQKKeSzPh4nF1iX4Hu7o0qWvVLKhZ7mAQ7zABiHlGPSONUsFIoCFnAeqAci1H
l/wFlm0vmdvom2BnjectxG/hkWSuM38MBisBO6oxFHZZt494CkbnvJGSyojR1VwayBmaRWc0b6XP
oirEBfpxlu+ZR8dfITqPQP7dIoq3Q4vaHue2vBo7lGpjA260kdWW2aXutEgzgUFuKcrSOniY09CF
A75WwrKsG62lP4RxyNUBWGRKAQb3Joi0kjs8BWOXOl9Cp6eesdeRo/cRlxukVEHTAX3GhrUNF4JH
ZwxPWbBGZT/cg221zljxiwpCJAG5HegvQHR2rg10s9qq0XfgcONjcGnTV4YWNhObvjPlXWjHidi7
MAoz+L+4ZQ/L3M57HCvdc9AhwUZLPFLACGT7kv0hNhYmhB0BMIcw8UnHaC/eUqowHclKhlT89mxG
AC5N584UWxj904q+zixtRurewuUGbJGiVoKZ8gtzUwCBNOPMZ3Qv1e2G1kTrupPx+ACuveHRVbv9
vCWXHN2N5BODTSTJK/u2qoFmrO9kESVd5ld6VJ2WRVLXVyWlF3DgLFxwVGsW1YNphpQ0tPVgPERI
6p/r3NCZMWWTAbUkteyS5YRuXYyW5LpjCMBoYgKPtGldM70N3UAF59isawjAbpMdQxpzqv2CYWfa
ZY7dKHAViJi+qKI83Yuum18qoN1Te2r2dj9YOzii2ANgho/5FRz3mPqwKh2f8FCXn4hRWrhz7Wgh
vMicMgZ43+dnSa+w4EwRe4G9UdS0rECKB8Xb6+xRqHA1FEPHpg38wHQSWm+KGHGwUFHSXio9AjbV
xMjRQNYIbDHbdkS70UbG+UcoQvw7bP2a4XFq8DQweXEmHvUKNP2z6yTURFhdNH2pec7fQwyyn9Ez
xZVVRA7dH+jQWyY7S3tRmpUCagtklDIVDQa8bwG1/YKbozA3JTia8djp1uHRHLZZweWfEKwwggFq
ZVaby5Fwh4AOiaDidExT0oQeH4nIV5L2y2NHyinxbHiDtM+FiBwbaS3t6OHkJrxF5SIJTtmqKNwE
Wc9mazTdAMOq0PAv0EINDrbUx7sKBKzj6WbrHBvrKfDoLwHSjnkfOvzr+uC3FlL/s1XSLwki/yuX
Ssg//7xU8vomjYunf9s9teXb9RJ/7ft6SSImsb9wHZtmByyCqwb1J5vG/AO9E+3HWcEgyIOrJfZf
bBpWWcSzV1oVAWf+0l8rJvcPMhzYs3VIIoSeXdv+nQUTkJF1RfTXdgQiCKoVuqsFYwQ3IZudtxsw
+o4pnq7ZiIM18EU31AshaNdAZLN5yxN0ZwXPft8qXGufD6l8KNjy1kN0pLGH9SUiuvSgkG6joNu6
dPZskAhILzgEcZGG7JOFvhOsbClPsVnt4OPFRxWzQtb/Ibsf3HObDsqaX6jbpumO57EGEC15s/B0
qY/61rVOyja5jrRlP07tUG2CMPgUlxN4Wtfa6ZQSNHMQgpWQ9dbBDvjJoW+GKgveeNA4uPn6prtq
yJJuqjm4xOH+OSjoetN44tT2LqcDekc5dviZtVrhC7s4pQXRgr+1wDpdLHlPxi3aV7gl8aYpeoBa
YyKYT4Yu0NvbHBj1p7GTxiEzWEXZVv4CWc+lsmBsL3TcZi/4tR/J9GYbuYhsQwdjcpAxkkXOQT8l
4P5OCmdM0UlccchXqYvY5HAb27Rce30wiWMzoIVyy3TEvFIE8Hx6si6reETwtx4xUomvVMPZBEfh
BKFUCJw5RIrpoKkB3546cqKXo6XK+6zuFuOMfTjVNmOYWLuQ9tKXOhLmNooIl23NznZAmQNifCid
tUPYmGRLtZS0P2d1YDgEyhh4lnWWnxvcFexUaSXAMcNwssUyVF+0y1ScxY394lK7qf4fe2eyGzmy
ZulXadSeCdKMpJGL3rjTR8ldU4SmDSGFFJxn4/gQ/VL9Yv0xOy9u3QSqgOplo5CbREyS6KTxH875
DtzRbBl2Qo/zaeYgPUBEc4FLdpqN+cGNCG6SW3L/XADBQ5JuCcpwt7JPLbLyUOEweWBs+Nl1URgY
XWPe1YWEnA8YUVg/yAQ2r0OrHkry1XfFYqFFcHPSu9D9kXCkKfS5dk12WyWsEqpUlhoW9lScJ7xt
QB/5NOIsYWilk+UubOsr6Ada74bX1hWJEjOWpphh/atnanCRnRNhl4fKso8DSF3I5OG8j0rxXlBq
VgxUtnpakpckFFGwVKWPHyna1KZzaBZHBqFQJ4/z+Y6KOD7Pi8BuTNEWPdSmPRMYQ8DNaN8SMHmb
ZoqiGoSznl9Vk14ihnuRl9wgR/ACRWRpFDPVRRuI8oT9V2kcaUpoPepN7antAhCjXdf0F6WyOzmo
Q06wnJeFwVR0P9RqeTdFDu1QtAhqJlJn0KK4Jy0fh+qpcdpDTWAviOZMLrxiyO7NzVfW4t1jn/V3
IbjiyW4OHEf9voWXbobiJm9tOqvwEkHpnaoc/Ri5UDWJy7oshp2/eEeI0uExN5Pt0jZ8qoZ/4yV1
eeKjgiE53eT1tMXzAp8AouwWkLi1HV15YvXenQeSG++dmK8bp4gQjCJSu0bl9ROPza2V3s8RUVfm
e5J5SE/AZbBzZ426xUt5kgU5J/R+s07vBAqaml0fZKMbutYgTn7bnCp40uNTJ5Pp59jiEbaIjivS
5mBXitIKbXEYq58qJ64n6wqHc657D7FvwOSeyerLkt9Vnt/nad0BBkA6w1j9tW7GLyP0ESXxNJ6E
3d+QLBH0U34tm+4Dd9XBMqblqKX1ORPkEV2QsclgTLqeyV4ZYvYgYpRWAWgrTDss+IxvlMl6Fft1
fcXGwigaxuupKxdUUGkdGkE6EDPLlHg2SBihhKBWY8CJBmUfgSnXcRYY5ryD0fkUZajDDPMTvANH
XOxlDwX0/GUAjxAOC1oiG8G36o1HGAzdF+u3R9i24WNbhInAoWxc03io5C7M/QGZBpkjFyckK0XU
RnskCEC5G9XnpyiqLbYBoiPztKteGR8OW3Zt4c4oF/+xTJG3rh3uR9YiI7JlAi5a6C0KKYTENTWJ
V7nphsb+4grzKQ5bZISJ98oAivCvPJ1YP+ARzwfztk3S5BxLnN8eDcIWPUR9G4rZo8zyd2ntbbu6
+EG20T1i2wDPFFpMbPO3DUk9d0RgcvbHP9XMk1GZmmq42tvZB+LarRNHTyqZBfNW89tL3GPkhueS
TBCMjVS2BN9X0p1uooHARCNrflmWAATf/yqmhODqzib3vcoeWosYYKMl6TjqeflYybGYLGM7KrGr
3Wznw68lmJymkeiueucpjJIhDQgqpZLY7pkcHFJwCo5CmARxWOIKXupfoQV0JtfleTL99GsYc4/E
i/LLb6vzmNHXqCjbFo4NS55RO6Ky1Xt5nYvkrkElipgfOAh0gl2mkMk3NTx7eNE21vXnZXnrHAYI
oBRjrnZLmbredJ2qXvxhvM1b3mok6O0IYzo6xltCZLXMaJxcsbwokrZS481tVwH0eFH29CMyRob2
5EAF3CWbpUcA5qhDb5YPbb7mBBJsFLk8DjASbDXcR7q+Ywd7k4ANwXdYfirSIzZIVS9iMU99157G
0g5mrF1+Y/9kQvkKg+I8DP0ZpvIDsYWbSKc3NL3IGC0y18F+wHG6ukV9ot3ekgKyqP4FT+VZGPKH
4dvYWFrjqvzyexmemk7Fe2vATsPIhOzu2f7ths5Oki8Rig+7zwIvNawNIRzbcHKemIe9zt3vQuVH
QjEuruaYAf+1kWZ6rdY4jrBlEuIlpKvbG9HH9xgv7S2eoNXThYI3pWVWnd7DY7jE8maUSPKK/Be5
P6eodnaiA6fNZKMnmmSl9u99Uuk8jyxZMu3iySGXRViXNX8XNjQKdbM75dAZDFg+qTUDT8g3cfcS
T9GNnF9mEsW8ItpPEwsTYRE8Y4712QTDskHt+jg0/nFYpgcUrcAf/HLXh/4XD22AEfUQ5l20MVU4
n9B8mbAsjC8Ev6fY9/dcsC23BvE48akqZl6F3qFs510Kl9R0fzhG+9ECi5KpESwcG5GZNDyA7TU0
oTuU+lFgG1ntGQR/nlD4b1Xhb0PU5VZDL1qZFtEH2WUVKsPGKd6y7tvL3etUdq/CmvfAdY525uwd
cidJxcnZB7IOzA8MzE+Ey3mMfUyMEjE7vTaXfLymi8i/D3CCcVTZt6h+bmeTBZ1pRQ/0pj/plBmd
j29L0QeFm1dHMCrqhmDDlB+UaC1dfPFRnjLBNamwvNOZrnrNqUuDIbPPbhcy4Rqya9uY7JxG9eAO
RcvgjeA72TuXWgF1hkS962LxSLog0yTRPTYUGoMe7iHXE2lqBU48ntoFVaNvYukYu4M1OYE79puR
qMBJCtpJwD88E0UddDBlAxtvGYJV+xXlbPljKG1yHZzOv/ENbj93YOtVTYbzY5bJq1X98Jfpqmv5
BC4lcAim6Q39EHvNjSvErdKsHlmrlajvA7vtznoGUB41D3YrHj2YMJNI3hGh3tOT7w3/VoxGwJD+
QBrLpufa53Z3W4weThF72C+m/loP9H2BVYUTdDjkjl9sW/2zIXLTXKC/UZvuAXn4G5O3th+Hu9Yj
mRt8AIyJvZpfMJVslAlgmqlNf6BvpfXdeE1yHPo43pkqsXazQ+KSWXvgcIqd4YtfUftZMjc4UKrH
3Eq23BWify5l8Yai913kU3h2VL5jw84RgC47Esg/S2I7fZcdH8UiesUdKTObYSl9VoiCN0eSwY1T
4Yd2hm0/5FdZwV3gQVLIdyWB46Ec910GTKW4FDK82tE1TN5LtIuefUfU8WEojRMW7reVr1LkyOhJ
djFq811G2EgYNugw3owRCHqz2pH7uiHdz0BC3+6rwgt0iKSOM+ajceUhxSbhJXwgjvFDjctpNQgR
Hn1gjXZEJBtEwufmGVF01+JQlkZ4SCreGikSNiYrO8Il4YUzfGns8FE172nBUoVgP+B19qP0Crlz
GvY7Y+btQwa/DYHuQ+JYp5SQ1q1StzR4+9AhEy6DX+Hl2XNDgFIyq2My+Vdnbgj4zT+ZJ2xt66NT
9v2MCcqKfuWmi2uAhSkYvHNvvYDY+nCyhXsG4XObxfuCcQ8ux5BgmRl5n42DrWKP+x6HVvjmRUiL
stJLIYiPYj4A+EU0I1bLVNs+tZMKn+MKqha/Fs2XjlHVXic1NQS61hMqbF6YHeJTYVNfSdSWHBPu
jbSzTxhZryPnM6P3EEGqsd6S7rDrouRezPKzmFQSTEnzZE2k3UFRPftj9yKa+HF07PYlNbOvdH2X
sg80DCh81nhol+TBmbW5E3VyZTr11TXGuU0KuXVLlzg8hYqh/WLDT7xPsfEn7yJccYUVtevyzNj6
IAU3plnh9rJ3MMluGdZ392SxLDuG79mlHJr0Sv67f5yxiVCd5i3MdEwsvW8Rgl20VzpdYz+Uvjz1
Y+Y85Vp0ex9NLUYslb2ztye1qVyQqtuiu3Wxd291bSzvRqQRbw+DscP4612GhQg9vI0Y1SxRD92m
C0d3r/PFuGV3Suq5NHoTuItCtBQQKmH/Huq4RgvAUOuapbK/Q1ptoFkm1YAHqsJjB/uoRzcWWW2c
BFYfkkfcJaK2bivq3LE5lJnRV/4xrWCMBKHOIueZLYTbblePWXswcNKhxIqSA3ca4Tzl6tpK1oHt
Qgl+X48DtEtYJQppfZiQsCJHmm9Dn3QLzQSlLaS0LI+B6rCOxAWeE+e0aZc1KbaubCvgYlkDsa0q
qsBKF/y/TWHx0nOOks6SMZre2lB4jwt2VPLLopAEmJyU+2wTYipAABHZM1Lf3Hb3Y0axMVoc3hSp
+uimSW1fFWmHREunboK3Bfn5povm6Di3qr3x+9xnI8mboJMu6dIw5wjyxuPBHZ0VNvEKxJepa6iB
JyXQgPgE+c1jT/W7Gdq4vPTRwg8PmKl+YISUz95u7OD+30HRRqbQAsJefjg2JqyAnYBBB+n78Wb2
reRUIHpDemaE83NTVqD+XZtnCWzlWnZG88ZNzbq7iRYG8julQkD7W9TAhvXL47WMc0ZVab2QV+W0
mTymhJc2ckMUiFVfjEGWkRUkHhfqFJZ+md+m42ROVLustEBuLZhn2JJMqr3maBbHU0503PSUwhyw
vmngYvWdrOKOYexK+xwD2Jlei2QZb7W2SbcEptZTg00jDhhkRWLBkPjY2OQAbzkJrJsQOSYnUzI1
86HUJC4cHO0RYznaOYOKhtOE84xk2Evqeh66SXZ6TjAweB03ZD2xozb9iAhZNu18Fu6Sdhe3g48I
8NHApjBkmfNZOXJlQmlfg7mb0EHvIZiHJ9BncbiVzTQ4h4J4YI/UXCe1wG2Z6q6ePLL6mLgaj26X
y++y9vtPpOjiYbam7rvSVCi5TwylbmsiZMu5O9fmUL3VFosLUqMdsZxGczYFSdohBqginyG0QhfE
wyKW5jHGbXUeiL97QC0VkorQLG5CRn3U7t1kEpgOc9inTZy8QsvqbggZnB/6zmxBF41qZiGqGWMh
5KZ/yCLrW7uhfwKc4T/V2vEeG8I3LkL3zoPJSoTerRwtFDx13+7cwvFf9Jg6Dw2mrLXtTjPi2JyO
AHC3IZ2TcK50PrtFUa+f/og/sU4c/57+ydlORkpooUUyRBOranXTZMreT2ycXyYn1r/N1uNeH0MT
HwF+1qdSSXnHiJ+UJAirNwjr6Res24SwevqUjBqCjU9xchGFobRqyaLcOOSEPWUcl68Qc+pzalXR
U6hb6hGyUdmQ9QPTNodi/Fokwn/tQFDxqk7C1Me+ObEeL/P4gF1m2aVdZ/3KVG7jPhis4jnNZocx
Y2RIAIFxdcXn1X5bUXnHfQR9T9fpb6LYLG5U0jOrg9Csx5gzNe7e9ZKrmZsMSUkApdNNo7p/TJvC
YjHQRfabrMgy3uQIEz1S4T33xUJ1tmPu0bEqkoPF6MeifVtsoWtuLzA8m8aZ8GiVsF9/MnMdZ3Zq
Jjpsf10nVGQKxfaddIm/s4DzH2pThmoj+z7f9xOeVcZw2ArwLt631hrrvsjqJJf3uH0coU5uQ0+a
t0w+Z6WmJzVgPW14Cs/SXeQ+UbpygPysyhPDSr6tjCyh7WSFM2GZbXQfRZ79NMqSBsFeEL6B1P5B
ThKNLyPobh/1znSB5GjTttaPS2bPV8tpQh4u6d04GNeOXG/9INd45C1Okt04/ZAZEwLBiOGY+2QG
2/gmSGLDbERMYUN7U5vTTQYaYdcQqbPPZRqS6oRujFW/iZcoZKKqr/0YX0ilOc5OeuCxygOoya/N
7Dy1JpVwdTAm/2Yqoq/Szg9dbm8MShvVsS3252MPFQ1SH2XHEu7McOlv0fSFJDyk1rYmO5abk+2q
pxg4W1WLjqgaw7Pdzg7NTya/0J0ZLyyg4wLB5eg+Z8SVoDXbDeI+bHTy6nbpzQyQ53PC4XAhW1X+
HikcyKC3zQFWn8he82qev3Nb5m8ADexzOAN+n+J215Yh+1smMqo9ksRX+yeNeDqlJszK6cD9WcSn
AR35a67K9AvzIFShbJEQk1wy7htlJDuV2flPlhDWm1v59VUShxThzewMCCwNAiy8u6c4znq8KDjZ
8Xr7w90souVhVDpk7G5q9zNtEf/hggRYuViH3hnNI3tb96u2cnUbUyEhrhPZ8NFqm/HEqJs7WebF
0Wsc85AshqLnUsuByPiNIcuHaWI+1Ic3aPeXTa5jgQlxil/ntrAOYwzJAJt9uS2qu4hXICZ4XNzY
fqNNGCX+yQzlvuMwbUzW27zIWYP76yM5JXofL81lGNGTpWWDm3eIbhhrsQqXkbuzc5ZnRKQRgQQ4
4Xlcpt1UymMtjPhLK4c1YYUrdyIfL+x7faxCEukzssiDyVC3ymdiHzk+hu+OZlZ3w5EUKvxPrDIz
BqIK9R1RZeFP8jfSA9aN9LYi/BPknnZ3LmKoe9VVb1PSfqfDFKRFR6/S4I2yy/LcM4oHmYLCFDPz
edDFs0HSsQwb+YH3lcFSnBp7F8QFbJUDzszwVHsk6jBS/2nBebuucrO7vkyZtBhFu2emxb5aU9J5
RrNlwNveubXzNIwkJTJ9rNkWq/BTeOUNywjUDxpWdmW8NTUTzGqaNnbBbezXA3mUbIfQ1qqdN3yl
iARLGq1jXQIsmPXwEEYuWmVSL1kjFWrXe8PLBOmW59i5MrRJnyk/cdk5w7DjeD9gjIFBA7+Sf2Z+
9GSKmrjaR1Ap98MAY9EGz0AY0uCcVogR7tqeR7lsh7cZiiWlNQlcKPqN+9x5JX740PUtUWMFlNe1
uSFz8MHKfL0fovSmn2V01MskCQ0h729jtlptpwKsZJaj1O1scSdblzFxYm1IgESu6+FWdMrAZVDn
jb+wxjoMPMw97TWGWWEjUGVuCN/Aesxhu2pTFTsRofsxrGbHNuZ9htvHlK2mYur1i50xOm/8Zo+q
hF2a7Yz3wC65PajDttqAM2GiD8RfOZ26SR9xJvXbNE7ah3HkjslylAU+LxJ8kekecFN+W7RZ/eSH
5oXcWevUG8UPHK23Ipq+pkmdm7q58RZ1yxr/2f9z1DfqJyp4k6hLJA01jpUvMAFAJeP2ykbceCeB
Td3huwE3ObX9kXO338EBzG+8okwpPvhhiIJcHlyRfeo/TY48aTHbRZLdceySrR2x14muRRv/tBni
mylCbLjCVPb9CfczWorsgRXhsfDUMY7TfMsenrfTSPkli2PWtbvO6O9KR+/qKX3Vw6Ie5qbfynYu
H9KucT4qUASPUOdzslk56aiWzPzG1xFlBRZioP8EFOc5rN6RoN+WTNQ96B4GbmxZDtiI9O2o5Fkw
xNsO5njtwq5/RnYS34VGt3eETh6tcmHkpvGF9vUEKGWYUeL43kfTsFbEGj+LC55BpjrdEJ6Q6zIQ
W6HH5vu8NNh5LVLtEl8wCBwPo4ysfdXLHz1HSTBFU3vuy0J/TqtUzNVrknNfPsokIlxvucVf9Gh0
1qeQ0YHUxwNRcVs+0bMkTU34T1nJ1iZKxg0anBMhizdRZp9ESX3uV+/1jH23HG5Go9AU4sB57RoK
crcwTqzrnNE6B7ufk+qJGuuXHLC1I9/YpmnzBdXosW4x6cvkLo/bYE6TacOI3z3QLc1HNzbj/SDy
55nh4xAL+bMv/HPPIK/MCJHuiz/HgjwIUyy65wkV3gsA4F3WsHXx4q7etuMskN4vzo1qm7c0iglh
S1kWsOFeto2e+j2p0tGO93KyNc3xVXXqpSuqJ9rZ/Cc/TrHpnLHZ1t4Jcvcms5kYT6RZ9ml0K53z
GNeEBafx/dibCfgY5y5NvgClpsjPO+YyEIH3qiy3Ew3hWzKI6bMldfJuQNfzlURj7+66VE7BNPXr
JD1p/HBr8AjCzTVW2z/KRf8BSLOmDPYm/zmiBTFu2JAbd3L2yrcqcpwPc5255XyXLn9ofZ5AxWCp
pW5rO4y6oiHt0MiLQCBkooSBIU+GqWkdHDEydQ674Q5qmhd4dWxeLJhlS9AqFlI2oIVfKqbEYB5T
fFOMEpW3pMNWq7znAMutKLqJJMtLhsHf5ow0kToo0dV4wCsByFW76Zvsx3m8hLacGW52Kcoi/ry1
zSv9/xIU8/+nGMRyoE7+Z3KQ//2/8u//8bWG3vyL3vavv/eX88j+Yw3qsAmQWimWZFUg7fhLEGL/
QVEN2YsDEOMdTjG+2l+CEMdG9oGCVnlIab0/QZ3/kNDyWytp1iH9wiZc6L8YVvQ359GfwhK4fBwq
BKHhtvybGqStxkosOmKniJTjqMOPqeVxI0gAOWuVEAsdpbib/XhX1bXzf3VE/6F6909A6D+lKM76
xVmaIRPGW8WPYqKi+fe2VVMYfgGchLK6JlILRacajuViIopIXXaf8HgkAnlXn4s4GvAMkb2b9ImF
JnTszh2EjHhbFexst47d+9vOzWBgjPwi2v9XQiOiII7jxrxhqiWCWiqr36osvAfWNf0aR4MRechB
zvzQDHdR6+iXFqwHTUxa6GMxJ+Irscgp31adHOJ9MoDwtw0mkzsvR8wH42S+pQvnnGDx9q4Xe11P
GdCOmP6M0zO5dHuXHMUPw8RBj0hA99hVJCKCDcutZduKlcWgLefiOTit/luihffv9PU//02sgqX/
WKKFKD/5/BtSd/0bf6mznD+ECycQ08sqWSdO8B8P40rGlYgPkFk5Fnr2FSL417OIs/gPqIKmxbPr
Qcokc/Cfenbh8XskDXoYOzyQbaDz/qZf/8/07OsN/88HAkOMXP+DlUmQBtaUv9Mya9Rj1iw0+1bw
Rw/Ugu+d5VQ7N/PE/t9dlb+U9P/iOPrT5vIvX8tFnc8Rx9mDJB/z+L8+fEQNWHMbIUg08xbfWo/W
cjT50mleTMZWl+xAGayM3ZbBm3slqjtmoT2NT6oIy49ay/KK7HCV1MbFySuI4hhsaI+pYE+Yx+Lb
N1z7WNfTS1L58tz1HW7OXlCg0JreZ3nIBGSOvKfKq66xBcnAmRyfoNLhe24xHo1lJH8l8Iy3Xhi9
hv4CZditEdq4hMhHG52EM62GwdZ+i7R5uOsKfT+IRn+HMqTjsBz16Tlxd0h8PCgJzKyNPaXnfJhJ
G6jI+tku6y6y7VsbMhZxZrPHFgvwK0LZoa1lMM9sBuiF5zSoIbXEu56ugulDoaPvJUJOH0gUNXtq
H3o06WhTIKmnGWk1/aBvZBYy5Ahk0pMfuzK2vGNVJPSPAYtCO29gwhmcuns6vFmNZzV5xvhKV0OE
fczwbNj4VKvOXUvy2P2QWf2vfIpUz2dU2KvlrZQf3QRGbReZ7CtNjzoIQr2ewQZ12njzMco9LEVY
ffWwMx4tArWJSAyTAXCf1aGNTkdgO3ppXP+EadLxYVQJrrk1Vn50dmKpXueqxCFBkhaD+HI0Jwq/
Fkyf1brhkdSp7ifZsRZ79NZN3DMznyZjp2um84Z17FIzftYeGnXLTF4EYj59Rjc9Y8/LCU7YRE2h
/HOFHoq9oedngEfyvienpcgQw/h8YYyVrYPQVReSTK2aANgzAekG4L85DbFNLG357NBCa/K2XGJd
TQ7Qje3PnblJzB5szET3FSz5QGRFxAth2lpeLMtNaBdjt4Gv4YYb2+wECZyzGUeYM5V86dIhrgAJ
JgqeNQL67yHsoBG2SS6+vJrBMILxjimoVAbjNuEDg5Fp7GN+oq8ZNhV76PMyYnbkTWozN5Ks1rC0
G+udS6Jv9SstrPzONsOGhPHOm5q9IoqKNcVIIvOKOmi+lsyFmDOoMKsQ0ajGZXGR922AFaQZ9kPr
zzp66FDYcS5wKM119521nh0HJiPBNwYfEIjWJJ5zLYi+2Uk39kGnda4ogRrla2dq9GV8bhwodkdM
kcWHm8qMIUtM6lUuyUvZz9bAxUEOinUYWlnkIxZng4MAPpmIladEfpBO6v3inkjsU92FJhc3H5D8
myr1Ig6Maf5sY8Lmd5oUjnyfoptOduCFOU24fdjyL6bxJFIGucFoU6kvlo1MMOkkplQ7nRZx8Cvu
GZBr0UjmTuKqTZKQtA5mCPIh8zGpn9Oq7392ZYnWThPZ7oC995gNdsqYaUhGJzmWoHwgh0xm9126
FhOeOUmgKJG/OB91MTCnQHrlNDtpDiK9N4dp/FKyayecBSs9Nq4YsgFXMYz7yGqSV3MK++gVo6j8
miyn/2XlOn9sw7iQQTXaC8oGY0gWVICKVWOGXMTeN2wKcIIQAJQvokh3zex29yH4SnfDTD1ukHiy
8TiS09E+Au/2yFTGHS5IkyPngIADEtjTwrDrM2K6egr6EP3XrtW5ZDVeTFV/h56QoFUfEBY6QvCD
oKll0sfEFydttRNjE+OTCAclzn61QIRrIFwurL8gyh59QtWRYaSpeO1zStDtKPzhgH0WRo/RlOuD
RCkbYQOcGYkoHw/0bilNrIiLMBvjh0AI/0tnjDM2lJYsvNzJH6BiFzrEuyPHV7bYIj9aqNy9zYSC
ksJNGMzrxgKj+EtHh8kSjNk3roGKcwDajNny8ObDc9lGOeBS05r1hUiXInqvGFrrbw+oZvG7Gcpl
+qxCkRYB7KLGYYhiWWMLunmyvQfSC4yF8AbS8FhKxIMnHdzTtTk++cYYJVdYO9bqilIh84uy6ESK
M5ig+6FGmSgVS34CEAx5wEyfjndcZ4gehWdUbJWgTNVMLPj3Q/ipRtbfRPFs8yNNNnMHtUEOGsrf
KQVggeyPdg7wkx4MNqRs0GZWzA2UuxKDDiC7bWH01tIE0PNDTiRTNd3P0TdnBokMwQvvWc001BzO
Udo81syFZeDNQizHcnYq+xB2Eo3DKJuBowQBAYdfA4LrHCVWjWs4F7a6N1iLNQ4b9Yp3KC/a/rUg
K686mKXAGw1MP7O2UbjmYM2NMn0oSylRmERSMIZ+zKCY2Mcya3t1ooP1EVIUc2YxTR6txn+ZO5cl
eNn6oOCCGhNY+msZtNA/6t4dxGUuFFIJx6mtBjGqPbdAyMZKxbd1xwd6wBVRhD/NTCzEwZs20AMB
x7Hgu+9aRBJGMd6N0OPdXeyxzbtw/o7jt0brs8pwosJ5APIqb6eY8/VmXBpoaV0Wk/juYQ8vHzPf
N/Q5jkP3V23Z0RwYFcF2uwRbhgr00sX9PdNA8eng6et/t3MTxh8gnov+Yvd5E90iSlTilGEDwWlS
mT64hZFj1MTAU86Ne+BWmdJhV7frrB9OQbTYZzaDX5NT2Fg7mEwR0V5cXQM83oYqpRBBO9eEyRX+
4hz7vI4Z7RVsG4JqRgYtcJkgD0ypOFBeHB00dalwy7cxa2BNhoVT75IlJ7MojPMrNcP026lwpTBt
JTyAu7PbEzCy8CQDgynaqbxrIYvuBfp+lCODw5lr1IgNhrE52a676oElUE1y7gOii+vTMFTLc5lB
wkW5iPbIWx2CooP7MsPULjfwz41LaU3eoQVet4GVAiPQc66eZ27KWqmjrOV4a1nduB869VXP2XCM
tcaOyFxnC06v3jdwkvepnr4WtEgHV7Ao78MM2R92mZcmncp7n8jobapi69i6dvpajnH4NuEqAzVV
Ye8JBq8kVaXLhd9uwkWsqU0zRSa9FQN4pRpYss7RZgW4w/mg56AresENzQJs9WZFbhDaUB5NtRi/
/ND95Dbp7icbjabUCgxja/eXlnkJsyIEW5xWebuLZb/cz1WOF3B263PjAoggPM/4Fdn2rRdPOmiM
rAiKRRp3oSvibd002TlVc/s0uH0VbRPktSanWEv33MW/+9LuA6o58JBmaUM+9RMHlS/TIqAwzxls
2c04rdKcbjQfEfsOAb2/OjUtsV5pXBZPyMnmS2h5zUXrtD2VuUPxU7BPJrfO3Mcm1EEg/7wkq7A+
owFOeLPZgDGQdSe3lhZPk/ajnVWtYGb2aFuyaMpd0wHIJzwmeuXhbQMV9frNZLS4TYxJXDBM1b/L
ChNFOHdqU0v2GRhc7mO//ClqYm1YQhjHXIe/7Rm+4ugnw4bKOOBfTpiFtVV/UIk5P+fhtDT72Lff
HUpcsG/udCpLiVzENnM9klnKQx1ow3M/1rX3vZx4rSu/cy4uL85DbY3PWEeLt3lAmjRmvTznk0K/
WjTVV+MLZKCdrs5YUvMTo8MnMkHnbTzyjaOtwrK+FGO5S3G4KIKKbGPcCuH+9BOWcBubje63VWGS
QwQKLlJ0IjlVtoCe3TsAEBnqmSURXf56yMskgPak+wCgAIGcdpnq76Xw+qAsOwO6CeUpW4rXNHMU
PU7uBAYyAjhu/oQCTI6IhvTc/06beIi2f7Zy/23H+jex+qD+417//aP4e6u//oW/jOvyDyQEnuNB
76GXZoz2j1ZfiNXSLlfnOF4o2v1/jt0M7w/BrE7y+/wBx1Irt6mr/gwJNyzvD1O5wjLR/gM0WfN4
/gutvkWwKh32PztwvK3SIX9hnTpg8ZKW+huFUKN66g10x0SjhZpg5qKAcesTxrjJRZeQjYZ236FQ
oW4m+qq1ppdGk6GFiDKxIsSZyajGr0mmsz7g/IyaM6EyJlNePSTetwPZGQbQSp2Jr2REZlR2mD+r
58QPvS4P8Oaizk5T13oXnMD5feEYmmVuCqkYOuhsPlC1yejkGyXq8TAkHvASJYZsA4qNpd8V/fhq
12U57xejnwERRWSXLdBrsmJmuJVaLa2jniRY7No3AUXkQHQDnuZuwpIZgU5/CFflHnJDyuxiZ64g
+l1fVT2LuFiV2cFdTN5fsqECXESyqbD5XxI9xD8WwxpuYsdEMNt6eguMenolBpaDzy89vrGuf2qh
8u+TsHqz69XsQYefK05zMVvjzcjF3ejZ1gH+9+ZDrVtj6B3LKfSL/Jg0Y3twyGy8mGZ/ZySwL3PR
z/+HvTPZjZxJs+wTscB52PTC50lyuebQhpAUIRpnI400Dk/fh5GJwl+9KHQtG2ggkZvAHyG5kzbc
795zVwHmlrUVCbXNxcjhSA/9Wam82sB2/TV1qV7HkjI8DpXBg12iKGYuCQy/6BEZm/5QjVSRTsJ5
Y/yhz9AP9Um4ZvWD07s74dF39pyVKdiLOOs1ipFs7TJNEk3QvXvlAuHuaDfO6nhomjVuCRwiK2+o
3e7aFT5Fhuuskw0zE2i2Tv4y+qR7dnmg+KJWLXj29mbgE4t+DYRB1DnK1dJ9WFWZzZLKIS8iwc8v
34IIshF2smXwluhrplOg7VlyRrm2YfLnJLnxgdYPVUMf6Db0exkvZFosU3XPiNMjQWyvkN68GRNI
wzprS+7DyFjPue/jlshMvTJDdj16HCfMv5z3shLDStxyNyVs0uGSAfnOrMTFrIizI4we05QQ184H
A3SnMjbGMbaH28yUnJSPDhvnSYjWxuLj9fqXBrjtciZBHjrNmXCyO4W7lAS4Yr55wZjwxVTLpGnQ
ifv85C0palwZ7Qf9l/1T7VdesEto3mEOB6REHmKiGIcirG42d7BVKyQrvtd5xxwd8DV3sbpkcrIe
qBrBID1Vh8jBOL+OKqs8c2lY+txaGMnQJqpmUxBF3/UJRW44b7C4fyNfw0pCwmbcjG15bw1BhsKh
g5mEbzG1i58vR6EJY8TmB1/IsFullo3SQDr44urk0SEp1PRzsXfZihwl8UzgEFzZ3DTeDP66+l2F
c1OfpcqzYGMQKTkZ0xRXX0nD4HfVU84+AIpxC38z0uHanIsAvuImDQpjXMWdN2TfGo5CtDb74N6o
ayyf7aA9wuV9P1Qgc7Ugh+e5H1PmYftEyvqGSX3MtZIXFigrIMqi+E4FLQzRWiZNqmggNr03l2ge
bY2U+bCdm196qhwfA7xuU4P30hl/sxZw12rngBLTsGsZcWUFUxIyjGOKPVTbA27wmWbWU8pOnvFM
qHnDni/aL13AIl/FxOUajr0xzacRzl8P3dCkRJMdI44OBmnWbNu2BummpRQjoXTs0oE5vfHyjlvu
pvUdxeb9XiYp0++kmH9NHPdhg/jU5AQa8gKGmd/06hFEwWG1Vo1rHgXyHKmSYX7BanQ16pbzvyMV
Qzlr3k19gR0wmM6gY4wdyfvgHGadA6ZbuCe3SY3vsE89Fs6kJjPp+ZDLLbefmh2GShcMdqM8WNj9
nzzJo40FEP6j6ao3ZWhvB4xhOhVNXcOLI35r0QkyzTW/d+6BQXC835ws0ztm4AsDqGqwKAzu24AF
YlVN6XzyUzxFw19UtOamjarl6vxCA8ZM72GvDkVl/qFzUDyy3saXKJyBcZBTZdYxEVtqQ4KPxGD9
owcIfdVJf/4AQF/vDM7bHy7+iWJBu2WXrKiKo+v5+S1s3epEevWK+/5nbErkFkoqw5MPcPtSds18
GmCU7erYsx/zmYtr4zPaZKUNj2muk1OoZfzijEVChFU6Da5CF6DjpIZryhbTbuVgofJWtvcJSDxC
Za6ibQRh4UE3WXabiDW6YVzuAkIoh7FIqwPGVuMiOa6tpFiymoPPh4iPUfGTBP5l1N05TYvgPhjU
cxWXhrdxmki5W3f2frgLPHpe5R5xpOl9m8UXmNaINZrPoq4PtbQ/JWMnC+3HKHtM4uyXZVOZTzY+
NwJqt3JszknorINAjbsZDMGZuPBM4k/Wa+F0h6ztYSAg/MENJxVoptjfbYAPPV/brnWnR8CnYAdy
nyZXDBPCDI6uNastnz+sKHfgrxo6uZ4GN9qLNEjuxjg0d+z6i8OqiE/+WHbrxDWSL9fq+9M8I8B5
E/QUoYP6ziLnFNQl4PmIfpXCm75xUA23kGxCm4rnVk3uqjLsqyexO8t6eO6ZtZPo+otQT8S8j53+
p9b1LZcgIRSxoM75UG27STJxUrVc5YLMWAZ9apzFW9IMG92b17S1ToHNKL/zwTBQoXqXoU6SB8ge
RdBcooymzXDOtmabWDgc61cG6gcBHtZTlL7CtMhOfpCfM6gOxzFfIO+pqqa9Xc8vGVZSkod0XHuB
+eAPIb/LuItqx9xQxMXO27a/fEfhIBu1v/E6Kj5X8wQBP/VFzrrkmo8ij6PnPGo8EpXpRGCxSV7D
pkq5T7pqmneWTFBkKk3R3kbigHawYqSdOM6pNrAuFoJAVKv84tN25qvE3rv1aaPZOH6LyqMVOfd+
5jWsslZ8001THOlsILl4Z+VOz7QFT8lKO0WxFkgyuzSyLBbr3DyLOS7fwiGcEFVg1kwtMafV3ARl
6u95g+TOmkrnSNs0PsesL69q7gXRTVf2JxuB8Fdb2dSTtFNUbNpUBYT3IuNmVKwu+AuG2cKDmZX+
Hprr+Kkn5iVLXMPgIDlnlt0suEEECyz3DgFhWwdvGjMYVJpOwwJKtUoeTLvrrrOy/QN2Fufatx75
HzIoOGeGiVKwlZA6I/W5xILcIqgJ7FrzQ5RN7r0E3Y/44+SQs/MGyx7i2tjzpdulFREX8Ln0xwWS
85CSHE86884WrrMqyqxFZNb9K6j84jZMpDVx5FxzEvZUEPHszpz299qWEz5Ur72bvP6Ru++vxgt5
MDiCM1bJrxwBx4vbNzTkOQnu7ZGE3o7ByVOiMh7ozkI8zNpXUjDtBsbDxTZn3N2uoC61ds0NsYXk
yqnFJGRU3Q/KHMhPgLahT/lgppiSSIv/SXzjswgscRKBTrZgU0gPABP2s+ET5gl9LNxCt4M5d8ex
bjBA2mycSAZD9czXqn+BfabpNom+R5e7NoHV/FAr700aqr3nCuQcBy60iPjVEzMZtrApmEiHSmxX
bs3qSlyJDP9qdlMi6GIWF+DwpEO0B8imGLXz0DbF/DR4c35yhINWZYd3hTV5ew/z+VE77CVeOk3P
5SiqNyuW8X7wA8zXmSU3WqbRDueTt400HE4v6n4PvXOD6CDfy8VxFpREpTorXPuDWd6gmkOuo2Pl
G9h4dKnD2XzHJQ4OqObs5zf1O+18KCtVEj4CIHgy06p8J6v72xhNApJMwqI2m36ZSu/on0oPRVK6
XxT71icPL9pj11stymWcfMkuCL5qx+uvLaC6l4iYMsCuOMg4qcTeUzXwiiV+3T315lycDcyk+EF1
1P94kzHtPCCV+5wYyN7oAvY0WxloW03wMUHQvBYNSm/im3Q61WmDc9MtniePHzss6vHJ1OQhmIXu
TelapKcIK2BQMBjgjNWHyuHy1VNobekwzK5aos0yqSqvRTiZv9KytHemXzATCqs37YzWfnQ00Rb8
j/UgGATQUrGlMak99pRdryXl0WuKN+I1kJr5VJhBvaf8It03OoU3BekrYEWK2vhMa5beS5J/t6jv
NmFL0Jp5JEhOvzbnh5xpG6OXPj0ZSN8vcy4WKgFVi7yoj0Lm6jSZDGDg5d/EhCuwFp21GTNCXEMg
vPPIQX5TY6/XKQYyM8i3WZ/J97Q1rVvX1s+wNJrz6CR3CSS2Ve73VNxw1zw4XZhf0eM99FbgAYaT
RJ+egjgbhv2v0B3FQ2kl/lnOlv1kUYZ1cdk61rmLGuynCSiIeHqJ6+iEY20gfCScx4wj0i4xTKgN
1lhs/AqS0Fi08E6w8qZEj+PpGW4a46u8Z1ZKhg2GieVy4ZvYaH5nFe46jrbpQ00PzyPXdG6XMWLV
vU9AHHIB0Y3MgfrjhSI5NzUpyoqCilPaKLXiCoMjnhQ4650hWUGoXE9pvjob0HovvdU8aofsRzdY
3H0SDxnAKL37vCmSuzAD5ZNwyWJ/tJbgY1OvcJ9Fh2bCahfi4N+kdqd2WS69x2o5/6QD2V/Xlt+M
pHhDATimeUTmLzYtasp4PY/DwJ5qy8bcOa16zcjSrCgk4B7aDZK7t6wPE0ZUNiIyWWtvdP/Q7vVO
JM5+mUVLtxa2APL90/jF9+WdjO7vRTl9V1z633mcj3ENciKYCxq8Spe+Aq1Bm0Y0Lh3BuhXbEqGA
8UU0JSPXwRjncxthBYQ5CZVf0GYRxaNzcvPM4xidQDbCQJ3oMNzHHsVItvlo20AuMtNI73sRvtSp
3lhmHR1lFN45E7H4sSH9OOQ5n1QV3aLYI+/Z63g7N+knOgmOZrh6e3/K3TNppQN26XmVNfMRRPGH
LhcvftMpddVmhPs6tdezJQIaGKriDPdBQsCaycoV38KukoPwun4JMvsH9O3+g3oSfJkFg+yxnPfG
FJ1J0cgng7TYl152584Zt70h8yeCYpfCDwAakADcJW5QPjdB/oxwpF5VHw3Xnn1gM/WaNo7U+wyl
cV9b1XelRPUJHqe9FFNeE0ShPOZQJ9JfA+T3VoaRq41jz+EpkLALiJW9MV9L4b3a/mdm+d77OLjm
HoTOpcBnv2aRIfBiz5hFQb8AeSD7cuAS/kF/SE+7Zffuu+NvHpGY18Kpr1LZBqDdwbykVU3QGqIy
VSMZjNLC/SFaNzz7iDpMQqjA6COGY7B/UGKpY6dPKx8PneF867KgLyYsVbqxG9MDZaPLl6W6k3Vb
tA+Zkt2RK5u/YeM1NtS2LPBGitldKyEpjIpCHnhiYO8VMLxKgCKArY2N5zL0mqkUWsnIal7og6PH
fsQSXFTDfLNdtzjJ3OYGbP7MIziAyDKTHT4WyjZkZqgnOc2/M6DLq3AiaKQqs72rjJK9MqS2cqzt
atsaHt195Fr2tckoP5z0eLbnyNwngJQswjzDFLxxPOJQ7pbqXtZklRhduxdIM/W6ZjAJ86+Lg48q
5QIcSfEzTuzlC/1oo7RfXbpslNsgjoJLzS+3DuW0pVLltRAxKDWi4ytZziBj+yhg03XKfa6q8bPo
rPEeQFxx8EgZbJpyfqcfbt45Ux9c0jkr+adt94+RxMbaZKx8gyQ28vZQiGslXXlXC4U5hevvCW6p
/ZQCJN4p2+yQFJZ7nTPjg+tD7oSNNNo9UTGXezVrfMA9Y+uGwa2RA3QcDHSrwKZBcIrn5thgozha
XWSt29T+QYGCdeFlTwqb6qogZYsn3o4ZkFeQCfLWopws/rEp5j1X2vEPpR10B9tiDNfQwrUto/bB
xzeA0mKb68FPPfZAVZ6YXMf3EaBFSBYK5kLpI3fgGbaGDcMrbkxET4h1O95ajVV/w2xf46GPKuS6
NkIeLRT8u5DTUTxEMY1GU7DRaiQ/6BGRIemzNgyqJbACB4RGJVxinwEJDocPdjyDJPBgnkNypcfE
HpxdCR5qqsqjFGF2tpJR7tsaGlYcB5wdWR8WHlKYbSaXmUSYE23MRpQliGLW3mnUyEgbJjURG7Ut
PfVSJ+PrlKAsIi/aH0nRfhW1f7XLuGXy5A2vXRep5dlSR9tKKdoy7es4w9fKffePyS677mqRbzHp
5DtpwIzqi2lct/7QnGyczZeYdN5WUh+EHStDeU30XiXjALKD8LvuJhREV3yOtIlC8narLj7bE1DV
lW6UqPe5D5roYnfEOhtRed6O0DhDszhBiYeuE5sVOX87gS1iW950VdSEXlLH5JP1Y4esX541KkY3
i7R4bQJCfDlmygTrUJZV7yN5e27Q5uiAGfLL8H2YVY0ZHBH3rbAG+ZxqnrdVU0mSSotvtNm0iYS/
l0Ujd8JQWCbWC+UozWZZGAn3ynBYLOGlZMlT+ErvkmHKnqSpCEIaHXLdLfDxhMIRr22DTc9ZsEL8
851967TJhTtrmAlurCju5Z0ztLZ9apiFc22MOkuc5eQ5eutZLUxzFk1rPoGmshe21VS0J1KIHP9n
4ZfjpfTN3lnNRmxfOwaGP2AA4XkO2gSiMqqFFZAiLT+g/EeHQKU48avkuZz7bKcnn2NaeRf3wUth
gQBUBQJcMhTtY5V4p8a1vmK85uRFrG6r8cWuzDH4rTtrfuVBGF7QbwkimSPJFZ8xxZulJoz1GVIH
lrVxp/DeuFs7L70V0Vl5F2XKTCo6HOdqOZaHTbcBqZ69jjiYuput+orngXz+ISIjYpNg0dVjioCU
bRPKucunqh3k2UQQgqqEbKnapHzDB5QMq3KQ/d0gZ8YSDH3hNDRrJeBcFfZsbNk669dR67cClHPZ
wGVow9x97OkOe5TWVK1tMV1GeCskTxmUA6vhbNF5T4QDuBawSAoWJeaGTS+rh7IT8kgFQYDciWT+
Oqs4ODoy9HZNlrbvNgzKHyeuYC/ZKe41R/pQiOr4nWj3RIyT6LejEwugmfAIfcPGjdoeWrlgxaAr
EhawdRdimAa2OA6Q2WyYmpt5lt70WfqM/g9lCsBsy1G88Q5OD8Jxz0MfZa9pqsi549kf1TEVBAbA
8Mqmdc4jXoh063sWRXRUrrVcIGwGP1yRMWgEm8q1+XFXOsq2UcqCQHhcq3oH+KHEZdZDiH7OqZ0c
0dTylF0VHlRewrLYABCe5+aQiLJSHIuSYBguYQOWk1AjcAO+m103R2JN2nHezv38Nor6AWn6lEwm
OVM8gatgqtuDNaPUlmYWMmstcUhJQpDzMJknZhQpsHAyxPReVsMeIoK3cxJkbI/VjqRqvsAtw7tI
g89h3rEauK78Str2WpCUg2g8lnubDt1dXij/YNajcW3xBlF5V49rnYWgGFjdLW/tW7o5wkUO1Uqq
0j5jf5AfhCiD94TU26Wx3HRrzc7wIRpw4iMSKSQJgSrrMZe4dOVMxKyPwkPYjMmpF07Z7wZJIJvv
J1VAK2x2eymS3NgUPDLrvHWdchsI08asUZmUbMb5I7bFjxmqxBODgUtpWcdhErLfeaMYfmaCJnsS
IJI3osjXHMGrrbb9eF2oTgVkTUAOs3/KK+NsgjRzaLgriVK1g4rioMfjhkPDR/J5myGySizlyLgj
x9tfJK3/qBqNuWg7/yIdQFc8TaTmKs4wmbTrO8B03ZeW4bUbuHBlfdrtOKFHAD7G8UTjH87+pLRv
onbu/YgEXttN+1Cn902uDq30o7Plx33LfpQ11yjUyZ3LdGBNhHpYtznZfhqaJThqrRj7dLj2DLbo
ZyOI75l2sClymb4BbWtXJiLgI/GrO79Jd3TdnaiJ27eE9ktGmtWvxsAHUU3BpyfRqV2XKZOIsuTR
moR/QAUQtyLI6m2kXXvvjzbqreCHjogETnaUf8mZPHmkPyuJ+wrSwQFjNyBl1IAYf2RJNPib9bZ8
gxg48DY28c43p6trKA/0bBeWawOFAPJujoqEU3w49LL1nkhouBaguxJg42A5BycbgS7Ouf2MKvtn
8JOX0jMZf/HeXTwCuweIhvNmCucOD15072ONfEgk3yGuH84Khde35KbK8NiMzJqg17abAibjKtZ4
V+rOMe57C2a0ZcnyPBrNsBUu6zMvdGg8FWHdPGmdP4LpbrjBwtsJmW2uhJVb+CvABCQF9D8LauSR
zsG3KsPqYk4h3BkSg3elYXMJjNs9TjD1lbQdd9Y+uQ+WD7W12mDLBS7bmKUzbVJOc6SU3luSYgcd
9xzfsvpV5ARmc7qPuSUPn0Nm4W0wOLkD04Zq7rOEnCunKu/gefkbmOPfVeAxpMF3/wzIxaaWU9/5
HsSfGXzI0UniHb8gcrRPowlS2X1l5mjH1bTFT258BJQvriSL1gmqQgk+ZC6rTZML8awxe6szhZi6
vZ8UxyQMpvSgnEvU/vijJebqbbuCENe5iQsqH7Xlsu860NmGIRnJdztnOFhcPSLJaRcfnX/y49JO
Xxh8iGydR1yED/k01N2GG6FovmJ6K870/8UYAelvkqf/79T4VyrDIvfw3zg1Lumfb9H9qVQH1+Of
5Ny//92/DBvRfxBzIvew9MsFFkmL/8xmgMANAqi5LpAg999Wjn9nM+hosrHCk9eIfC6vVgBT999+
Df7IpHfLw3Vjm7RFuP8jcK73X6MZAcwRyycc4kaU+S0xD4wm/8wqwaIGf9s2/kra6Ba9P6nz3LlX
AK+YxGL6hhOvcO6FhzTSuc24dcY52DgV3ER8BP5zkDuYxrCB3c21cvewUhm1J1+Gm74DbmvXNv7B
del718jPh00ey1XW5RfNdQ/cdvuW+1jcW6y6R4hayyRdTlQjt9mwlQ6p2FWTcmlgca9/BJjrjcsa
jfZQxFi5+pk4ZY23M8dXhfJSApv3/BUCarULw8K9Tg1261CXaoO682AYS5vQAmnPrUGvHCdj7llV
y1W5Evu4yYJHBk3u5n/+ZoDB4X//Z6EGabL/7NP4X/93QcP/l7o5fGxJ/43DKS2/Pr+GP/98ZXj6
/uFxwiTtuAGOpb9NNjyU/8oW2h4dHAEZJy+y/MBlCvuPOJP3H75JPgAeYWTzXQf/8DjhjXIXNxKo
aY8/xjb1P/E4hQ5/1X+xOJF5JN5I0mopOLLDpSTkn28Ntd1sXHowgWT4Xn+Y6j7uqqdEVpwh7sZ5
zoy9gO9p3WWxovCMbqAzScn2eazqCC4VwIqFZL1jyF+vwZMO9TEaMROlEqBP1cmRoinTepyC8A3z
yTlQ9rhX0JL3TQirL4gRXMOwgY1hAIStCBHCL0VI7SPvG3kLP4BUz0E9UKPTj6+kkIN1G5vCuIVZ
UtOBTq20Xkl3qr4dE+IpbI7Fo9rTeCYAzmb8+Ac2Fv0k3TDpMWTX4dmuSVDbMUeJKq5h7SUoCz6d
B2CdLAQSV767VvfVe+IM9ZO5Afw+3YeAYED3coLHPB66sT7zjz4AR95BaroF9OM0TgYzORX9OaCB
KiCflHNrmenrSH+c0QSrVoILzldUrVuQw5iFINur7tSauX9JOWl8NrCWlklrvR5N96ki1c6pNR/2
lItjt+e8uK1oFduJwqTGLbNgS3h9gP1gqnbtgI1l+DtnsNN0N876uwR3f5P2JElaJ8Aey4wjEPvr
Br5CT6cQgnqu4peeYyJOXAm0GIQM9Sk19KRCqIc56uQRGXA80pGirmQscN4qXZ8NqFawgZnyWU6X
HLPFcdkAm3rWFLbXK6mr7rulu5dqB2W9z6V2z5MvnA/UY2PPvK88CD6/49IrwBeY4lP3UxuCsewq
uelcNnYaDuyNGXiXHqF7xVFnHqEPtZyUxRKGG4bpgGGNGGeXSbflkIAK5gEsfR5ScI9hVzPsyALv
VobCOASyhSJHqos7g8zP4ZJBMjvP3SdFz2fo2yNEJlUE33U41u8kS4EdhGQfZgmvycW795zpYISQ
x4k494kmkIKqTyKx2zNeZevIkZnrC7/1fQgcFGaqS7M495WoXDqfjV0vLPcyoHyefZgnalMmijh6
MXnWPm6L+nMaBr2fPMPkPjxzm7RnTjxOE5rYZjOOqUO0NDpEMaH6tpuPtoDVldF8B4Mdijf3OQ6s
WPSpX9XOt9DGF9eJfVBNKDeZGozXqLAqiJXRSKSgjj7rSjUvhivcJx6cmScloCLQy8cbLA9vRy8K
ruGgU9+45o2TSdLtsc3pj/La9K0q3WDvVfSy1SZFIiYjgBVMJXEZSLrRflc6iFiztY0ip915iWls
R6TObmWaSpSr3BHBD5V2zT6KKvccZNMNwleCDa1Kb5U37vVyoewFrNCyPijDK+/H1j/JrmwvREUP
3dBUT8FsS4Z64p798SmLqk/u3ph4KOIig5xtWgw8fGCaGV9ksI0nj652v2YvgY2Uue1eNFQKrSMn
fyLPSM2Gk1r3pFbeA7A4wCasbOfQtHMgzXXQQfmZMxLe2VVt3Y9FARvdmL+d1tBfgy6ui8Wgrus9
9rJyQyZ1QwryKub5pYwU8Y/8VvbT52An7/QbvsScRxQq9S7s0P6DGpaGr7Z+YDKebX84yiTn2vTe
iWl9B3aMkaQZ4i3+GdSi5hoyrP5IPZjO9VwEDMRH8Sf25WMkgnsum5jCRuOtTq3drEyg/SDQlZ+e
8WEdfWG8G3rA7ega0zZNG0b+DHFRAaSjCGZL8YBb4+TIwNhVlXkieyZ3LlhtP/T2MPsojnfkzkiT
JRvlsFwEAfdZ6T75na32RTaxNAbWnD6Pjef9SLcpdkaQPDluzFTRn85hwecnBuQQWUX3SQfUeqro
Cw9m7IfEKj0AMiPnHCcaUTTCbVj+dp1c7pwmbdesGXfh1KP6GlFxmvzaPpWufR8lzFClgd9Sy2g+
tIV3gYUEn3cuvpEW/wAu2nt0DWMnEwhkzSlFrcQcbkjUIPENnfg0N8lzqKsDh0VnJdxxCyXvzqkZ
FYiBPaVrgz9xjLhZVP5NDMNzWUSwwxl6oZaSxjJ4n/o0u5awgw+jwKYTcPkdbGeLx/+hsPzoJ0+I
a3h5R0lhF+WrGsJxlrJ7Zj4UloC/gFhkudTb1xjwI2KXc4eo7JLLdD08+kSoTNoJgjMWF42SPb+Y
JUfKNmPGAiUC1lLVqSfRAFSZAIT1ytLbOAsL4LyqeIwMvjSn5b9d2zUICtKd3d7Cs/wdttFIlxvs
FHSP9vesaH0n8trtI9to9jV9N8Em0YPIzkPQdBFIXp8HfJ47YmpuFw07O0DJB4yE6hYT7rEoshuK
rx4385Ns+P9Na1ZFD2G519zZJ+ZNTeDfehGTluwjlJKOYEOP1EbFo1mBJqMxJqIHZ0trw4LEzHGX
paj4MzD1PCJJ63tMYPiyvfssbPY2Fse9UTXzGj9LTnEFF2WrG8fPBlJlStDKMXEcEQwDdtlIwjD4
MscT/QaBsdGp0uNz6bMNntI6yZutXfodqGZ/ZMz3MGYpph3Sd8jPcg1GptxllUMqKU4PiaZkua8/
vV5syXtsMOMAUMGjIfNfZoNTWWgzWTOlfBuzvjvywTyYylsHoIGjmuIuQYpx+Iuogkvr5psINjzr
NjvAWo44it3UOpvF9CX1dPERqzfxaN5kxuhMSP/BstJhXVMSAaU2WRjxDb8jbffUIJY/oQmiP6jT
fOVb1bjhKzTJ/M4RacRpGDdNUXxmPi6aPqbGCVwpOta4ZaKRMja3n2GL8276jsGqUhc7bzC+pnrM
rn6t2j0J0/caY9mqV1HC5QcOkgENaDXV/kvaTHdY07pD1DjonwE87sJgVhObJaWtBU+pi3l9NeTT
vIm9SR8ZpDhIraYOID/E0yZ3k+EuNxJxtujagCDX5nssS/ypqn45SzsD5Se+QZNQnab4Bbv4UuMJ
vHfbotiEnpG9DgzQzkCouicdeB+BaJodHfHGZdLdD47FHW2RcmvySJJW00eOYf5HpqxgG9EoREtA
C9e5FhF5abBUTCqtLiQTMr7lU9zsiiFPtm1C0CqdOjDO/jt9lGprJlP2XJa88G1NNQDFu3DEfcay
g9ekX30Tp6epbCh28wO0xQa3+GeDvakjqMDhBomHjU0ukgoDaayeGvwqoXpEqrXRzVQ16Xpx1ucJ
38eW4A6Oe3sYc+z3oECN5mY1nKbLlfPXpe+6cm7Pdbe49x3YlVj506kpGNqg+mHyp+JpDHfDiAVt
Zyf9ezKlU781hEE6oBShUd6Ff1MDmtRDcoSxb97Mv7kCjACq3ZXmnBYPRjI51odiJHRsvIgcHL4z
nLev1DplJtksjOH3ljRNQgzkUoM/sgKrQVurcIg4RUUwdHt0y+F33SUBPHKSZVnESBFg65u5BCZG
K3Fw9kNYMyhuEzojVkFtZXpymENHm/avvoOaxJHQWGSf6q8CJLuwHwC8eaRk578qES6OOX2Ri3gk
/X5c5wbrGaMhOJuHeBGbZlO5p3YRoPq/WpT6q0tB90SjAhrun1M8c0hXxV8da/iraYFFFs8qlWrD
YC3dKgaCPfA7XDmnPi0s7HtO2B5sQd/gMSmjkt+YOAfbfl2BiJ35Jz5DOg0aZjcTAbtlFpITxJtl
hiyuy9i+9/xJczOxjVYfHWTNZ/zA3leUlYnJ7meFtALMftZvHbx3QGdpQKuWUT8sGDY3XKAPmQba
REIwW0x046K3d6JSH9Vk+EDK/RAfGZNqWlKmPpX2+5Aog+lx6/usRxUuqI2DosMQagA/JA/J2I7G
Yw4eYFjjeQ3VY5ViEHyzAuheXPKm1NzBaiQiyDtmEs7y+6EvUMrrDngKWxsoXxtP0KbSbWPsq7qu
Ko4AXeLfBVaJjW60bFFsseZ0dO8Y5A1WBStH+5tk/cDuI2h6ZGMavUvuxIgvbRwlry6m788uZPkF
SB23L2FaTOWGraEcDnEbP5qdRcRunoJ0vMP9pg7pWM/W79DRodozSDPJcnXWAuKlEamfzrPO6nuj
YxOkKMHwh1PNoJ8pXGhke8gIoX41VGfC/c9Gco9mM+DZr8qJ6zEqC0eCTjIhQKheRtkU9eBWeYcR
7j+mZl4ecTd7627Zc1pFn3dFAHbd6jHHxJTBNM+QpJWzXO9suz+Gs2M+BI2ZPxBCWIqPI77XVsa4
OWFVNL+iIbYIXrrur1iIF+5NPJ9Wb2I5ElVMBJSXb91bUfk+UBx4tVKQ7GuzM4A6ABnTm5BBwf+m
7ky240aybPsrud74IRY6A2CDqoHDG7AnJaqdYEkUZej7/uvfBiMyk/KS0ytj9oapSAmOzmD33nP2
Qdg/T/o3mTn2vNU9nUlv5XZIktiLf6Li60h7rCe3vazQNuiQ5GfatBOgbGW29R51T2f6Tm2E0L/D
ppOXcBQK7MTOkD6iKvzWpaZzAzuk2dehgc7es28Xc+h3GTegUP0NUoARb2TyAEzVZ9xeJZe5SwAL
tSycBZCmP+c6aTE1lqncz0x0/NFyjF1dE5w54J4lBs/y+m+aTXrUf97L+t81qv5/i0dbeTSnm1UX
2XMLCysr+7h4bl+3rNa/9xcOS7h/QMLCfKeTv2PRm/yXLU9zjD9oZekUcLpNQCwmu3/3rITxB6go
vHzAVlzd5bvxrz6vJsw/pIFQR1r8k55pm+Z/0rMycP+9almRjmG7/AqcIL+2qpq4z5jNpFmQAoqb
4IbyWU1jP0ZkswcvaH3V21T7QJzF9DlOmb0xGB/3eWU4PgxhYjcyKmNmkRDb9dD4yPe5/rNHehKX
tZ7/b3/ZGmj9KrA60hJ9AGrHTsaK8ivTnqvrFN2In3ho3cwiDX0dL/6uVi59tmHO3nfW8mHQImNv
6grJOdbywbeXTNGKzsx9aBLTAX7YOLh0JXaZMK13r+77/Z8WxtdwoaOE8X9fw/XavvqlOluMtSZJ
gx6vMiYyhomZVpH95qbRk57Z0RVCMhjsS5RmTFLJV+sALpwJ3D559LWF/+roCGxC1CRNGqArEntU
deOW8hJ+M5gICp0uD7AcIJwfRz5+NLevHHZVf778J2/Srw3Pf585j/XrY5eFFS+0W9NgIS6PktQZ
4gdFE/FCE+zWxSj1d7EVz3KD7Fid46jxb/95E1Yg1r+PSff39TFhpOqIJ0yakCmJHePqLylZQ2/K
UP9x5oaeOi3GK68P4dmOxm6NTfQA1/ZqqRAn4xUrKXViFLVE/WFzRLkhkQlQseRFkC+Ee5B6epsS
JCCFNvE5LaYbLIffi9qx92VsYofRSPV6+xe+BD3/7iIcBUBrGqkhrTMmgZkmk1+0cbJzvLIlrNSS
gbUWgqPI0ksloYG7oRM9rjxe9gmYE4C2U1mFCuFyk7kEHU3RpT4a5m1FktGVVVfzhd6iok5rWA75
NHe3b//mX0dK/75vR77fvB3ZpHiiAKU05X4iBZwMoBIH+kvv3z6C9fslg17/r/etj1KV2clYBgRo
ZZgK8ElFFDDAQarpashRXppNTLnbUm0uxYxcvKnzy2GNRtCn3sCkFc+7qIkEAy6Uj1o0pJ+6QtmB
AmAR0F5DGWgaiOgWVR8sAZ14msrhICLUyUbbo16nWqhtc9rlYWjuh24prjBi1BdTNYHUEpxy0xrT
la3sGod9CdhTMdlwLHlDQUFtoRrr7u1r8fur7cijdR3nwZKAXy6DIkSBT6If3XNnQaRQQWV5+xAn
Vh5HHq3QdYNvXM4Tl9tN2n2c1fp2YK2GotbfVuie6C9/sdk+00UHOeExeT9zo431Rfyfj78jj1bc
SkMNZjd2GaQxxcnGEYnt+KNt2B91FQ3P+eC5hOoQUkdrnoLB9nswQ4eW7SDOOWcSekB3qCvPrEgn
f87REkwCQlUupeBiE+B4PS7pAEyS7WowzwIZMGEPBUbxXS1IXTT7csSNmKZIY+oJfBxa+jP349es
03++YSg3fn38h0LwuutGGSipgEGhFIfKNDfYK8MPtYXFGtdIvZvZ0W6isfZ2SyM9wLvLX1vBk1+D
3+8lHHm0Mgtdt7Uh0bLAG2lKGLrmbVWZ1dSYHh0G01G7t0/01LN9tDyHs8ebNXgklGGoPLQzVc8c
ynqrG/Xj20dYn+DfPV9Hy2uTSbmElUyDtOtJRUeBtU1SjdhzYfQgpRJjl2Cq//T2wU69R8dEhJ45
8wJFQAU4pK09rsb0IUtdjQ8Pq06KixLNrxVdgMX62fd2s3WmpDjzJpm//9Q5ztGS6bqzN891px3i
OCou20qzkJR7WH9dYd1URHTsBBmEWLSZ8R9CitGJyzzkGGZBRXyHjYWSt+PCq601xvJ2nZFY20bM
fRCLkUAtG5+ARdY8yQm2rL6nupd/ttFkHWRPtAVhYbjrUbTWuMhie0byZ43VfFd3juwOb19e6+Tr
efzloYVYEEBcBB6SqB8I7woAjpz5pSMWgiRbwXWnE+8wCehphl1lSkeu3BFM2zMHlRmB7J0z7VKn
apwLoH4ErIw8fHEXOn42eOkNXhpAZAbN+ydhQpOt89DotzpW/C/p3PZfIkpmWkRduRc9HXKfTwzd
BzAZRLOMnVvUFJiRhP0Qxu697vUNLHYZIhCFXwu/fIZL0/bDfGuF+Cx2S9aDMJxbj+1dbGjLLstD
F6tIkUJMc9gBI0Mkh3cbW1Z/r5koLPEjFS7+Ow8RlrX2omMCegx/cnJGJwW2hk84vdOfIP3yaUdr
t8xhoE3qi2DbdhX3zE9vBwz+O+FMNjMb8GSScUeD4bMn9sTxGZvUkKvoVe2tqVTdwYxK55GcW2zd
c1EuP3G6aE9gquUOE7gnMPAU1kMNA4fZptTs6yZx5OOM8s/YGaSUVxwUUxKN8xxcIaVX85n07xFv
BcM4JJG1JPE296xGXM8kH1laxx+aJXYWK8PutVCxF1DtCXV0anegs90n31D9E7AR5+ld2g5w4Qps
MAyBNQTXjeDOZwMKWRD+Fcp1xAiY6AhXWDsvAJgQAsZE3yxpYXx29IEA0rFKvRR0vZPegc6S2mXU
CbJuHJH9HJNKXgHRxA+1VG2xYw9W7gwin1pfixtk+TWicrgZgpRb32gm7zH3Fu6ygV/rHdPoIt+I
ykRR6sS585kuXAkqpbXTkeheCUXdJaHl85jHBXbXJbaNnU0EBiNdU2l5IKfI+pzMzhBYXtp8SAgk
/WbQFnrKbY0mGWkmc/GhJpLnSYph0fZgX8E6JaDC1YMTg2zwjYpxNTp1j/08LMPynZ3nOSjwkmb1
kpmpHqTArSrfMjp9z8wDF3g9tCh0NKX1+3iEbgHtzmE0j3zzuhWzJJZAw+mwiat4CLeOhw4afrre
P9CIYktW0IAZYa+05vve1ogXjjs0GhtG8Nl2rAQp1ZLJj9NIeSXAK20Ti2wSwwjHDtwSNHrYH8Ty
hipZvshZAAqJsFshmKbV8r6uBCFZwp5JO9T7qvNHwJEHexp7hMaR7B6UwXPt96HHw05b7aeIiqpj
YjROwldGInZNSWzXxsVWQkIuE4yJKUhCGLbhvO+iqf/c6LhIMRuVPIc8OmorGG+3aC8tejRRBAO5
zR35veRdqzeoRN33SOmLn5rVOk+eGoxui3VePDMLdGLfqPsGh3rdDx+w5cA6W2G237uhhccmWqt4
LpWdfIjLFrqmAsTebzN7YvRkWPaMU9zoC8Y2qkdjaZmf5qnv9zRC+0enoeWKrkRZF50HKmsXCi00
/DAyb73W22HYcJAK9H38E+ZgBZwEGYkXiepSYZ147AyUWpspyYHG8Dghf84ZlgRmmSf7dMTXvc1K
z/oytP0U7QpFVmuuR9i3wwYmT2LUVeBNWUnA6JzggcI6afohHMDvSGurjtC3BKOJqRLtGpwFYo0V
jPUurLOJVbOrvuiGO+eXekXqQ9xbywXgXQb4jFfLj3abcON7OXvXRr2k3S5t6r0NVBbZO5C/W+QV
Gj1cUQeiHpmJjqIkYUKm+IiAoqBizeOMhYLmfjDAxYF6Okn5DH0tDoksHfWnXGVItqnXRXpRyKn/
XlMRIB+rWDw3lUu4k0+ocHYzyxKJK/ZTBxsn4UibpnARjVUKeMkIie4LQL3825CNrLZZa1r4IfMa
+a+DTa/H/oTXhDWcNdMHyd8AXYwicU2bkvfw7U/giQ3TKn16Xc/WI1IN5L7sT7uZ4AcwZBdZ6CDI
XXBCvX2IdY/5mx2Te1QLEBva5qQMl4GTzs1hBGgSqGSeg7f/dfPUGRxt+OPFLOXimkUw5WW2M4pU
P7CdYAgniHO007J9n0Ft3uPlwEeJm96f8Plc9vTlNxKOJTIXwXRJ9EQK2qQ6RXwF9xBM44/V4BpY
AjuST7MWZ5IAhMst5CuLdh93idfegrP7C1R+codsnNiiu+v5vWrWkMUGqIW5epD0Y3KtL9iHRaIx
ZzVRO8fLbOxaVa5vGx6nmm3oIQvr6dqoBnP39pU8USK7RzUCvuQmx9YXB2JOdFhHNoK0sUo+a7WG
foDIoG2siI1ZkbmHZFHzmVrRPLGjdo9qA6z3eC4Z5jA8IoYjscYOhgvQFuylY3XdW4hAN4IsJOA0
dT5+QEzUfusoV+hH9vOgH5wqBf60SDJrN+4yrUKgMSZDwx5i/iAc6o9U/tiasXkO825qM/WoZbmi
sI+yUjIfHJwvWjcNVxmIIL7BthWygEDzOVN8nbquRzVJYVdJyeIaBaA9wHbN0dooqrJu109jKzaY
SDFQOmZF2Eahh8UPXCalOvPunXo5jqoVFE5F5zD1C2QBatjByLabtYZ4JeYRN28/NidKO++oTGim
2G0YXyXs3Ex/SrT8kBcGG1kt/jFhHjxzEU+ciHe0Til3iTW1YhziwbKvFYbELVZFvtoOm8y3T+TU
G+gdLVRFsZBPAEgnsMQCNniMUILBnmELXhru1uXz408ime+hJuO9Rd51MUJdOejKDJ/P/IT1mf/N
WukdLWYuQEU50KHiLSPNtQpnKC2yiO6NtIsfatXhWaSh+6EwmE06whI3SQ0AdqmRB87EDpLBneVn
iqMTr6W33olX6xHY4ZgHs0sDqO1rygpZdLkOYbTMiJ4z8pKMTDkPf68n5R2tPXTD3HTFJAW9Z42+
A/nOx0ANKKIJy3dvX9tTT9DRMtPNRulOjbU2GRPS6lQKb0ikwzYlvPTMQ3riS+cdvenVLBeIvJwF
1G8TuRss/DbtjD9NEye/EKdetKN3mWxRegGuUwRQnonZlijimlxetRlInhUOfuY1OLFceUclMRw/
DzGsUQTRRKqw3unjbaa0G4UT/DpfxajjzOsN4oAtzhCaZy6ddeJxWydkvzxuE2zpqC3KIA/1+iMK
Fk7IISkTTERmL59jy8HxZiCRpOiFXD0g/g9La+MiV238EPrs9Wr8Xa3Fcfqz8OA6ljaF8KZ1Boxd
CRRzLFYvBbU2sxYv0KNW7GBdHuYqH++rfBoQJsZQzseGMCnTZFaxDV07CjdWyHbzoKPfxQWt1Vil
TW9uHgwYTmqT201HpmfXDg8xEL2PBbRnHWBfXS5nbsiJK+McLX2yG5lmZWkShODINoDsq33Vdss1
gHhS/OI0+VxHRCK9/Zas/+hvFqDVc/L6NjjGaFWlV8UBOOpny+oeloUQSPL1bjNtMAglH7OvtgLa
9/bhTq25ztGCB8RiTgiXS4Oij64Nr+8f9DIH+xghOcSDWu37Ft0QIbHfwsXVPgNU1Dc9X+v7t49/
YlFwjha51AizapmSNLBbOll6Rhg7dqv4wsyz+MxA5tQhjpa2hpGLNw1FFDCK6y/CGLN+R/bFFcda
znzlTz0hR0vb4hWEMPeaCjorxzg7IvFjjUivq8aoLqZ6AJNl2NrT37tkR4tcIaVH5e6pgNqxBbWi
OxcSypNP3rG7e/sQJ1a6NV7m9UMI7BQnBCVQAKS4vEfEo228wkpBS6UQ1DoEgm8fxz71tB+tdbKr
xYQTQgVG6BRXeIgsv3VKEBClbe8LzdJueq9NL1vApwYv/j1gP7yvRll9RNBnfCtHhFR6ZDyDn6Zc
LIEAep3+qMakCIhe1UJomRE2JIwIn5Y4dvYLSdxrkVz4owZTciZsbU9EyiEqczpSVS52gwdZveiH
9G42xFNCC5YKNwZ7J8goH4gSAI5PlndP/B/0pyh/KLi9OyJe+BwnY3qV9gDT2tZEpeOEX90uJlaD
GvTMg3bqdRVHq3SXVYjRdZMqwIPsHoH/gZffNYSPQmJAAMnUAPqoHjTaGILdyrQvaEOhp+a4KN6+
Zyee9ZVH/PrZKAcHcDwquqDNXfXVdJfi/WLWmW/2OtmlWkpZ3uAPfX77aNh8frseiqP10IVjXXZz
quB6uzoQTJJDMZwvAaiw5mKczAgGZguX1mox7roDHvaJnmBuDqh+Y0zOTPc/yEiDWZWDhe1Fo+/t
cbJ3bW4vXyFPeOuIMNkKMDlbyvB8M8xleeY1OnWpjtZWOUgUaHGvAhc99c7Crb1hIZpvl1x86uI0
flgyGhxvX6iTT8a6/L3aLs6zShPUvAoEHbW4bc0IwrJu/u6uQKd4iIfLwcG7GoE4eD+m4FcwnLbb
Oo7Pne2JzdeacfX6BySpjGONvKbAJUB0O6NyxFuOtu/M+a1Lwm8+jMd2x7ptJPQORhbKwN8DJy8O
ymVswDPwFZakjF6B3jCROWPGbkTtbgwgwWdKrPUa/u7YR0uujui/Giq2MbrIkDT0U7HV0yTeIits
zpzfiSVXHC25NJ0Se5m1KCBpw/xsheZ0A970CWAuOAx6J+f6Tcaph/JoyfXmAjmR40ZB6iL+qOU0
P1jjkl+NTddtTYJMDp7I9P2YKQOS4oRZxew1aJMxWz6nShhj0NsHoYzFYlBEmM7CLLaApsK/d63t
oxXOUsrqZuxaARC05CE0aQcbi5kxMhHGx7efpRO38+Vr9OpVicnC7auhj4MuSuWh0/oBTKkn7uze
PpcoeOLDhtX3l5ehHTNQJ5BCg65N2kuXbKpg0dD94aqVB/jgJlkUBtpBs6/OfEtPndTRYqPlVr2A
ZI4Dbl/nQylIL3lkW992qvzMTurFJPmb92C1WL9+xYHPqMHOJB0qV4seacHmh0E25n3WNBBdyaTf
znU5vOe49QVD9ijAvFP7QnnLvnGLfjvZRroT2I98NPsZSmOn92kidNummc6VTydeJPtoGcJu0Y0M
h2LKJ0E3dxSpjztu3pcOUx43XurD2w/RqeOsH6xXD1Ho1MAm0JkHGMvgOJQ5attSGvuIdpqPDj07
88k/dV+P1h5YNmjEahKkHGhGF9lAeoMWSm3XjFl+Zu05sXLbR2tPyTQQJg/iBGJZQCR00r7papT7
b1+oUydwtOAYzjAVPPUFRlWU87bniV1o8oXwZqb2f+sQL6KjV/circFX9MRjB0kBqJZcRKxi1XLn
OXI883k9cRIvtuJXR1ByxhMLay9oiGC+q9ISiVnZLPfDkJ+7CyceqJfC/NUhNKyNZFfLPFB12H0M
Q73aVVNqXDh6WyHkD7uLty/WiQ+AdbRQ8NMbACAWIFVhvnfa6lYlrYMdWstAo5KUTTjjmefq1EVb
//zVGS1AUBYsvRR3BfMAs8C7mbg1ieZ6JM8c4pSAYA3VeH2MTplF58HpDYgO69nVT+ElSXA4AYbC
PIxj2/n1OrIxaS/s4hR7ZmPY5mVD7Pcuc72z+/JTN+9oNfAiQVugoIyOyrrCvgv/rfUNYRhfw5qg
2o05E5IzmCGpsLAqv+VtaXwVPbEK/tDb1lM3a+MlfogCJxE1B9K4jDLCUwYNlLfv+pEB/l8KJOto
HSk1DGwegbVghXD2Jov+Hnwqs/tk2ptN2uxgS9k+0kNEvU7p+a01g6fs9H4vVT/CPxYCZJk738YZ
t3HM7IJpr1t/6pXhYdk2ow0mj2mH9nLZ5uGodolC0d6n0RXeo+samANZkBibe1tBebWW62FWzicn
8oZDrqyUJILmijtYk42uya0dK/OWrLyt0ZxbI058kVe99usHJavqBJYdDwrzf/MC2Cp1ikzQ3eoN
xeICDnCpqN2bRp5ZuEF/8E//5nNpHa18KDUjwrqjJMCihr/Z7rHjx3Wul3gt02nZTnqvDsLL1jCC
EI+SEZdgQiON/t7OEnG8pXxEkuIxMm78mC8tyXcT6Gl/TJZi0xDkfMnwDd+j0PZDoxTdKPy8lq+p
bPyaZzOMrKHUwkOXehD5YuqCTU4P9kc0hM24ifhq34taG+6QNVnv17jF+752xI+oLiJj2xKw2vpd
Gzs3oGsILJRdi+cisczwLpfYgLaDJsd3itHqQKKKU/Z7TT0xJS0AI8z4fYrOIKWOsosZhLnkly7x
EMlWLh3uIGEhVnIheckD+cX4YY0YE+lm9tws6JeJqSDJ5ku2lbORujvi5TBzgHTKnx0aOVuSSzR3
G09W+6UZ9Pib1wFlJiawkcwjdKHP/LQl/KYbMBRKPX/XOdF4KWbmq60hwXEP0DSX2SQ9uYlgJ4Cx
05gstK55XY6YriAjRDYJM7JlHs/5xT/6LDOuwwQMMybWPgQAgOtkD/s5+ma6zcqHDROkeiImTHln
FbbxWXS1eZlFpBtEkdfWBz0vaFUYoGPAmIxjQ4xsFdaBpXE68diXrk9eDnOGnNXA8Avi8CzwVcX0
XOpVN7xDOVm/S9xkYFTuyTWcq0rlUx22+LQXIbNA6bZFSumKywLcNudEgsI6G287qWU/CnBSn7OZ
KhTiduqGOJLt5KOXxOR9jGaUfhrjSLj+NHpEavbL6H3osNol/rCo6nvSz7wqS5otJWpFzI3GlFgA
Fpim+2gSanOPRAe/EqGSDmNKpvCAW8UaH2sYpbqMjcH7UK1UCGDfZnwoWji7Wzdvw2DqigQIJi52
DJQ4MdkcjCSYbqDhhdnGUV1vHzJgSI9UHAUaph7oxp6KRCwohHN7OqQjAWOWNVjmriKnxfYFnPIb
SJyLQaU26g8j7HDXL50OUAEBqR8UmUfxjYd3dPb1atKti2FZQKils8qKXZlL1Ft1qxXf4852ap/U
B/l1dOWehALQvtVUzPeehHQB0VC6B8yExPOq2CYszsFcTBpK1l6PGaFze7paNQFhsfrW4i3ca0OW
rF0sGE+m0+p4ixinlX7tufz0kTHoJQlKa3IYnQ58yKryArZ3TL7IpiFZEVYvN5TV28YvF/UftLDN
J2iSunuZmMaEBRA/e4tpTV/drKL/HPb1cMXIsQk3pteIxGeaJN8rcodT9LbMQxltgyV/R6e5PBSJ
Jp4G3MNbngUNzgYxM/T60joGlxG6P8pepHy0E1xy/iTbVu3irgAP0cJurvedrBbFqh1WECynON1b
WtY+KFGA1PToe5BKANaK5cprekhEWB3UpowWgZaiH9NHrZ4Qg9G9yT8giQY9N6WR990zSipNsKGY
n8W46nNaYYs7OBCI+Mt0cAjxgFl7QCzXRDsNlvKyr2km3hIVTTgUbPQIvJBcQPlDytBwl2QtcjJ4
o9putrTKIF0W18CuXLxuTwRu9YhlBrn3oLvY8cbUIx4u737A74I5sRgueSkY1xnzGEA+DdsmI3Gx
TVytZsLTILuBPrnVjTeD3XpQzMOKrJ0pVEETwgi87PuFzENOHdlgRbTtDwmBpt/mo9HvW5qOX6Td
wPQYMbNyheph8C4sG30UQfCCM+DxHa6mJVWEChmLuNNJGVMb2XTjRW7h5N54hPc98NYDzLaIhoQu
w5M8bwnZxEq9FH1zUHTxvwsx3Hh5/VHpTgznzfPw+ZOB+pzz93kSEPOstur4zs5d6wn0KVaJgdiP
ZgM4VFwo5PXu3opYp3ZyiZnAFrpwHyrIqPG+1Neu55S5NsZPPqhwGPEKstXpmBuQqUUGBDw9Zu+w
CesN3Rn9cziPBLJ2eXhXx5Z7l1uD8UgidfmOwNEIxIgJZhUNYybRCdD8CdFeFTCLmbbxoFdjeD/p
mbA3dlcZX9xS9uVOtEiNVkbPXRua3c0Uzx8QLK6yCZkUjxpcjwRdZdT+yCannMnImXFzm32af81k
xo/DV469PAnt5pIOY47tnkd2S4qINmLa9YA5m13av0ORNr6LgC98VSX5GgcPdJ5JIrpoOj+r43Fm
75nJecMnXWc8VSo9KLgEm0FmxXfMv8PjUhb5bWVlHUk/ugKDUBByCrVFI2fRh9ASgptsIVCUaTkq
X3cnIjrjuI+tQ4Uh7Sni3f3CxqBZ2cITWxgvWcG186CaZdXrpoWvy1B2CC5Ardt9QbOPiW5/zVwb
FvXYEidbmBpZmgBwhwZywCTM9t3/hYTp4De1vMNQJPkn9Dr8tEgrqk9vb0FP7MBeWryvyoEkZJXs
dUeSDcdiZcTGkz1m7Z1k7brIVWgz3OJLM6S9PNOvOFF/YMP7ZcvH0jkV0XpAvkfVQ4oQ+Cd1rnPh
ZvHT26d0Sh/+YgJ6dU6jbreRLQQImoGuGJBefVvmEbCG2Gi/d8TbbdtuwESat00QIzfcdgQufD9z
8BP7S/Nof6mjEnU0uniHwRgflTDwUQ8RZpZ0tHxT6cPWHGC3knIcb0xW5QtSIPSrsR69XWWTE4fD
Xdun+vDt7Z9z4va+mAVfXQpgvVVeDaNzIGWCz44anH2zFO2tjIEzI1zM/FCPodKxSTlzxBNF1zHL
i89mlzpmilFCS9KPJj4hiOFAVGMWrAtU+9Pfe45eWqmvzswoR90yzREaEJkCuygzsxv2lsO2MuP0
4e2Ld+JRffGAvjrEkoVV2lSud1iWme6LdO7ILUfiGi7n1DWnjnBUjLekvVsaw6OD42kfusSy7hNQ
SYhYZv1MY+HU7TgqxYGrZ8zMbAYAZG3vRljoV+VUGntcoeXBIHD9TCl7ooFhHNXaYWPZbRVN2kGl
0WeK2AsCxNAa59EPzPnzRep07hlVzEu79jcV3EvX4dVtcRoi3hHlR0HY49iEZq/uXdkMd0yanM3S
AQa2HJBuTZsUN3jQLL8kAWpnRhHxSXw8oFHJn/nYsGeJV3giMWUfk3wEwzNC1jWpjMjVQL1gl9q8
Jew236GJdnYwIZx7q5sIjHSZtTr0pVGsFSRkaAlpTGD81zStCDrdjHxdmtmdWohQsSC03ISuwwwV
HMr1oFUTwT16fpFnZOaNWcxXtbBBx49JvkuRqm/dHqkElShxnUs7n2vJrBX17y7a+uevLlqtsgQJ
XaaR8lQQsMc+c1dOcJowMUKXCEkbhsGH0TZNtcsWINq7yDDYkHlRdOYBMU4sjC+r9atfkJqqNpsw
Dw8g5iQhVsaS3TEltJpNg5vi4BpOTTx3l0mQPnbbfhvMId86k9MfvLIaqCBmsLZjIsQteIrsnAns
xK/SjycbkWphQo0RFKfaOJDPVT2g5TS3f2sFMY/+9T6F8TWFvH0Cl4BfZhGwFWvu9hTB52QOLx/O
39zZF6fSq+vaY/CNrGhJg8ayyM+ZsnlfKRrs0nLVU9igzy2TZcRbWy87+BXqSw+06JBMerIxzYVQ
QJPCLvQadVjGDidmK8ObUPXxnmYFnkwl70uy6x/Srnxq4Brv374yp0ZeL8LXVz87KkNV9BnzHlji
3W5EtufnQzru/7RhL51731jO00R2J+kltghkzGjGjHXSYdkb31uGnG6RyPLqhbZ8b0ekmJutNK7e
/nknlk1z/fNXv85TpIEskosaepX7IJ0esQW9Ut+UC/62xrXPtLBPLJsv+u1XxyFjLE+VY7qHSM73
0jZJTJBtv3EdEZI1lB4Whavh753S0Zcg9wgFIrYgPOjNNFwTOND61IoAtTwd3yFmjz8v3X8UOP0m
ugJt3xNBlk2sou6/74bnpuubZ9AQVfuPPVG737q4LI45r+vR//WX2v9++c/qudx+67798j8gi8fd
/NA/N/O757bPun9mMK//z//tf/zH88u/8jhXz//1f57A4hMi+u5Z8bNeYytMl4fjNO/ifdn/+Fb8
40f/j/f9j//x9/5KoRZ/yDWA2gVbIYARr07Uvwit1h820xd8a67neA6QhX/RLgwTeCtWZ90Ag2zp
YlWJ/QU15i9Ji06jZ+iGpzsOw6N/nv/9n0sGl+6ktPLXZ5OQGmmCTLZtBw2LZRvHMxAVeREBhdkX
kRj6o4ANtStgEV6WxcxsGlYm2cxDbZ/5UAHr+OVLtR4WTIeJcApit+E6xyo0IXP0EtnwsUSuTfBI
yjt5KGcRfmZSW8GtJyBtJeDk2QPZQWPnk27nPtLN7L5bzjIfyNiwSFYnyQ7dsAM89lD1tMQ/TvjP
ID467fSDYMb4kiF5S7hVYvNP4L7BwtT23aT2+HvgPJK/69wQqTV8Jnvbpp85z424Sa3Fcnatl853
SnEZfDNxBCFvbv+CD0q9p4K7nd5Ypu56fuxNKe3Xht/S+6VWVULbOIPQsp90ktvwi9uHFjpM6G8r
0tLlapvVjvTsqSl3gCnd+GLhFrfZBSEScMAwPvbxxlCSRg8WnIhO0rbyzF4+SfrK7GrY8xcPZlzq
32luJF/KKK6KwxTRb3znxaV1Y4/eqD7ynyYn3kyexNYGzM2a/LE3Jrj+2Ljel2ubVgOeGKFsbZdV
1oTfby8ju3HaDYYrV6dWzRW98jxqpndVRqjy2nHw4PC7zAiiqNeDmocKuA7eYIUAbxLxoZ/o8xzi
Mtdu4mTC5Nabk1XResdauCXUy7kr2Znle2NpKiOYlMZQyiu13gJZQoD7LndfMnbEmmyIoqu34cvG
Xhc9Rm7+3WzGalyny95Ie4GWxJgvzlfmgk0KHEppA0tqX5IoLTBF+RFBa/3WWDqYVak2kcJAi20u
gYQaNbbzKk8/R7YzfOlc4iA2/WzM3pYSnhqNJroN2E2jzbWZTZAeGxqzzJNyQlD0K71DqeFAbfpA
W8GBnMRMdTPQkYf2VjAT3aBix8NbhllE8LrEBhRM/BsXUtnqilAqjh25yXMPo/8579PF3UhSnZQf
tSJ6bvV5sLeKfDXfVQUAfGKRMn8hQTaoSkvRysLvk29C01a0vpsXZniYj9dr2MeazSeiFIiwM5GI
Clbwh55PE1toK2wIgooEzsN2rH6olonL1tHj6hLuVP3BrkzQdgN+IjpJhI6tJN9xZOdbjMUht8EF
+tNshQc3rHleFi/BlRLNla52WRrm9tbulXjHWKf9kUu6WqMKzTV1Jm9uYyKVPtr6AA1sAWh1vWYu
4B5O0+ZdKQiB97N07C4pXRSihq5K90mkt/TPqsklPaNTHDiflmuZp0sIrbLIhk1mlaRQeW7rQlll
eMuMJMTLT9izlM4GrD+bdyxXmETzlEkkMTNDS2vMmtJ+v+gCFhwJQc0jaIvqIUkVmHPSD5abeiJA
cxKt+FoquXyyCHfzNuSw9PdM8OL3SdoXSMi0RW3nZpQ/B2QH5YarixjHUJmFVwDs7Gc7FB6JnGS5
3RrUko8zbKyaxaCT7wjYnj+iJsi+kR9JIFMYdgYUZEaENJkHjAYbAqNn9mK5SQ9XggjbVdqUavT4
jcTZeBOWV781gSDD74mAB0vy6kyYnIiD9yTqkHC+dTKRen4WikS3d7WOkvinzcvyPhXKbZ5ja6a5
jamku5HObHQ+nDCz21oiZ3pUJUU1QFNUpkkWPI+7by5eo7Mrav8fd2eW3DbWZeup1ATgAA66g5eK
KAIgKYpUQ1mWrReE5AZ932MG9+VOqiZ2P9iZWTbTv135VnUd6cjGSYEkDk6z91rfgs+oREYRb5d5
xri+qczG7LdkhUv1FDZQPD4h0LfNAynrkCo9sxoBAGYLWBMyy4iSIlJZNA4BDK46hTQZt5JwHByu
Zr1Cj4e+Vd5xk6EuL0S9Gy59scjyK3DJEnVpt8YnJSYdKSKIZ6IFtgoo2QkF6dhK65WNGzGrlpXH
droNqjgdMQdXsmAqEqFJSPMSUXtLTsgGYhRTzdgtEEsHrd1HBemwmduDJyJpltzDQvCjEX+Lm9SQ
IJ+mmfK8Qy5GLsGZEEpkpZWni4ggEVGqhI85djrvA2TZZYPju7SMw7pEaW6bkiJi7+ukLy1/kdh1
6T+TOq02R3qLbNUxdhPdu1GTtrXehrlmkPysk1kJHi3qC3tXWTSMCnfORD68DYY0Eh8aFa2+3zSJ
nnpaVzfBE8jO9gv+3uDdCHlA2/TKoH4uxVSJK5JgxtVcq/arDGeEsxtEBmudGanvme2CL0s7RiTM
qfmXJA3kFfBWYp1CBTiB3wJBLTZJSTDyZqqCHj5uyuExanR0fuFYlGcrriG7hWF3UCAWvPR5B8eW
RPv61ZghUru0LPjAA5m+oR8slRZvQkzxlWeVawagMphg0OumUh+ZPJrIncVQ3jBjKSk02zXgBz1e
e9XYGqkGLEICA9wA+w2Cu65fFxpomU026ZI0Zzz8L/UUJGBw7crg2Z+ICoYwWi4fMS3E86Y1+p7H
O83VT7qMmrd9gfLepXXFcrdAlDiHU5n1vjWLDiktWAeI3E6mfqTWQdCmU2Xhg9PE4nVaGNOb2Rr5
oP1MCwt9gzI0LLoWmrlthbqTHiUFd2abKJnuzVHKd0tad52v1vD6vCouBttns8DBbCr1HPBgW+eR
lyXh2PpZ0Q4fQMIwZZXJHBGP1xoQeLIabIJLrJhNcgOena2DjbzyHQVBhefExATRaLazbBvKMvmg
z6NpuroTik/Q3YW5oTcavYQWzw9ujcLBpRbCQ9ioWQ/Bg8ZAKTZVvPByg0ipGwOeExkVAp61K2SK
h3pSyG/ZMAWDJITAql470eQEbt/E7EGYkIfeK5y4sk75QMHGZWPWU4BUmL7Y4iwW+zVlvXZjEf51
ha9SeaJCWtiuSRM49pZGWgSQoU2rfQMPa72XYQTsn2QfZnQL1U9HC0tEFSxSi+QqctvqebfETEzb
GcLp/TQvduNRR0izq3YsB8MHGmf3u3kx+8Xt9DAm5q2wrQP9VgzPhqkMHlIQQMgYVizmJcmM24wA
utyIaPojoAGclGmnaNommINBx4cTMVIH0w7MPbGwTusipUie6KXFTL509ml55Vr7qe8UW9tO2jJQ
0x+jeXapycHSgb5s3CV0Yu+HYVLIzFK1duNMJvNHWAPKUi3FvGn1qHh28mg8GZ3F3J3gdLlhaE7P
pmZGYmtMwzjRb8kUEu8H+1adLJWYZfIAP1fdMt2Ni6l026lKQVYsKEyB/ITDWwVEb79pYZZ0cJii
sANTLI2X0i4LlihH/2xqdsXTaQRaAr4TZ4YLxZV8arqSzzKRzce5QUriRmVPy6mmj/l+YrdwF+DG
Oo3tnD5xt/qrikr3sLElRvuNULXqC2Ijjs9CieH+1oumu0Y2Eco3ZcjDdyUMXJJDWjIbepOyiTuU
MvkA3hOnedbnGnT2UcK1nxVlWNwwIBkbUcCQ5m5Zo2XzVDKWHzJcpSFUXSsoXLb4+Fm7dMqeJFsV
vOQpUwy+AzihRBbVCTNYrPAkxcAHIiLUpiRwaab3xBtVeghv1MQvsiGD2jqOfbiczYyqoxtoBop2
fXFESzhsnN7FslW+mOAkDsvAhhGUqWa/Lxjwd3AHjHun6+QVKHesyzJJDc2NotDKGApKi2fZAUEO
ZjTUJXixxYLErAfRDdxu53OBBuc5Z64ZCL6jqbBVC4NJwWQLnm5sZTYIBk3zWrvizJYegYWuS49E
JLjNyx7ugBMvEoFLyuSw6cB5xxB9tbwm+G5mF1p3ZVCDO7easwY0VCUAOixID+/M9X8nFy92icao
u12v9f1dUSs5iWlhxhiMEdndtlaaYIGCgbGlCsrUZBdmcYum1nmfI45ATBov0JvCuaivym5MjG0S
4iLZ1rmmfC7sABYAbrY+PyZB2oKL53rLJpVZMno8f5H1INVAJ/6SbeKEpSJfbi3VymF+xzGbvIWs
TxWq+NCax9hqIhBjSS2vxiap7zJIxY2b6WEXwAyzUstNRUrSto4m4xPWpvh9zkPwCJoXGjiHmwk2
C1SfyIWSlb+G0p4+xEPL102/W3+Vi5iXDRljXevxfKvPgGfYt1bCDvCyRMZjI7QgcAMlKO+GhTfk
pmXJ+0GJnrymhsqbEEPgnLUyDRTecSXfUmi0bW9cYXJGS3o6e6FRYVhU6sAWROtrIl7F0lh72yww
kehkDDhuVqlwHDpc50c4ARSlHb0fKTkzrZJDCaHNcmHm6eQk6sAvcqUekJHoq5KGJ9F+LMfaot4D
sKF1SeNlNYwMOqF0wVmON44zi9xjMSYwQs1D5X2fy/k+CdiF+DxR6eB3drBy3MbKJlGxJ4p6wxYx
mbcJvd8YOq2OgCAZI3CvtkkRS9cGVsTJ1ibbDdm6yM1CY6xl1EbTe9yfJJF8ran8o2LT/580VWGK
X5WX/vP/rjzVd/HnJuTvn/j9n/+ne+la5bGI2x/KTevP+QOvahlvgIKbSE/YOlImWvXY3+pNUJnf
oKonK8imtkQUz1qR/CNFS5NvmEmAqK4VKVNQX/qr4KTZb8gPEmuQkGGznbT+USDQWon8r0r2WgCT
RA9xkKTkBAP20l6kUBYaw4KQTIddjYjn3SwD/7sv6Y8a1/fs0R8bbn+/xNov/a7uinZCc/SRSyCw
PIlq2sWV4luD8/Dry/xYPv7zMoAVVb4TR1x2ojs4PmGnAmoPgG1wdDuWJeB503mnlP1vGnwXRNpv
19KIPTIsTaWQeOnRcMyyqdVlBtsxDNeR1l1D+dykHBrqYN7VRerG+nBNxDaM6fQQ5/MNPav9HOr7
9dt1xnmnKtZvPv6PXec/3pJtrUVI0+S9rSW+775lLTG0rFzQr5WRckZbsY/QoKZafx2uN7aRj2E2
/YaW+btLrmPru0saIpwtIpoCovrCJyjk56pj81L0btEnrgLhz5x+p2T42XClQPnXp7xo4nYytUwY
1oFXZeyW1OhARuNv2gMXBrJv3yRQSsGDYVNyvBxIeCXYDbGiEfFS3oErfS6ksed8daBifLJy4zRY
/XXbJa7TlXdAlX93feaKvz2StsqekhowLKbLR7IxzF5QlQFHNTyTd3S7AICZWyjIhXMk0/XAhvOQ
mM55RPZY5/IxarvftHu/KlEuZwXwWiQv2ET12WuG3/d31gFjGOromeEQhVtrST6IJj9W1HLJKXss
KmJEqJQgX/P1UD8YGiUmKeKDjDKv10gixXAZorlLePAYCsfM6a9TwjIHFWotaxWFwbtfP/trb+/v
75d7ZhJVw2N52XFFw0P+C75ZOVsnHEfEU4S+gR5eH50H9n7XjmGeUAi+/vqyP5vZpKqRyi1AXRML
/ePXBNqOB24EBlcV46vT5HdVOfiNFZ1/fZmvGv7Lj0dnSOhU/ehAXMJM9VCSHdolgZeqb8u0uitA
/2zyRfcrsH1qYh440x3qMNyqKYkYTDFJGfnOrBzF7BzHIruvigVhBbWjGNG1DU4tHf28MzdYv0iS
gvGhztOOndpWIa+eaE40wotHZd8bGXvqpB/gKvpcnNjl3a8/GwLfn9w7aaPZM2xbFerl47ZEUqYc
JxzEu85aWr4TcBE45J1IavBAQXlEQVC10oftEndXk8XuB1FdjwrTyZNDohtkmMUfpolANyPwK45Z
43RbM/wmxXArIsYpBOLLndnPrmUM8sgKe9hmjc4Mae05JJ1nbAsDUVxLSth12rutBvQEIfYkBn/S
F48a7a6g8mbKgXT2ZafGiYsv75r/vtHa8dVuR38iTxoOAyj9/jpyxhuzrm+D/Lm2pxusuVfAQI+z
IB1sis7zaEBWcohKKfMeCiqxp2F+dGxCfRCLIl/8QDYF2W/mxsjLO57yYz8TI9QaNyGesc7KPtTE
lOS2/DTqyrZtp10dgzyPSDqaxEFBahosi4diZ1/MRCCrzYswYjRBxR1yXLJ2o+bW1MRJhvNusKKd
OSJTabOdHQYPi1O/rIU3l/DXGzHy2BryXa7FZzvtbuM6o3yypG8HJIFwxLI74j32jhGisIr8Puxu
pVSu+jT+BPIaMuKyK8PYzyp8J7Z4ihPuqCXf0RxY6ZIbZ3bY6bpWn/jmztRPKRvXgcljnUhK60vE
d7vOu+t3Xc0EHBW+UT9Ly6rYU/OfdPMTBcx9UROWzbK3t63qjEL3SOqHly/2A7G711lMt6VQjuvP
KodlFy6I7dLoYJOD23bZcRrCQz5SHrDNedcrxlu6p3g6o0NbA0sDRE6N+THQzZNlMvAUcnPj4dRR
7FeM7FiRsAZ/8ZgU1r5WnPt11lFidRdq+klm0U6AlKXDtQ8JdDH66DwWxF5T1yrcZpxeEagjCxrW
36Rb0eye2v4KreeDaVqPpMj78O1JRVAZIKPGwa1Waamhh7V5brX2qq0twqyhAyXRQenGbZEmAEND
f7RBinCG1drZqzBMZYNJYWVBg8cXa1tXnALP6E9cWTe3khsHocSj8eeFde4VI68JGYRrg892tI9t
QZ54Sd0lFtCoSVRZb3WU8e8WGyupvFOG7mo0Rl+rAbyHZFrU4a4tla0RUkqOKBm3DuN46K+6MTyz
OT6s+UA0qL6Ogc5iJTPCLzNEhVoAmYsWzxbhgxVFvgGkYF1YLfFWavTxtORAh8IP+Vqb9daEK5wy
/tACUjZy0usZJ9jQ9mS0P+bkTf56hvrZJO9YQpocenXbuVyOOf5ameyEswqabnFMuWEx7VBD/WbZ
/ypWvJzknTU6VGMHS1zHxdYG2S0WHVqZ3uikX6JVME63N8zKu8ycOaoaB7J49n1BH5HMTr9Wiru0
CN+vayoRS0/RwEhqp/xMVeLJnrJjoJqUk2bv11/GV23Z39+l5bA1otsNFPrHJa+jelPkAVnmCq7P
TaWphBk4y8fRRKElyHzh77AoD5rVvy66OBnmtLMTxL9hmbi/eSs/2yfRxwdwzEZJs4yLTYoAqpdR
kXS8eYzOcSffGsXy2qfzrssRM9mdL/TuGmHxS2xTJEZGUhiK/+v38NOx8d1buPg2piFXcqzfjmfq
041dh8kmKquXpLXf/vo6PxscBB4bukPdEGLmJcJwQFcNCBDN0TJmHyrVOFm2QlnC3HeL8/UZKYbA
Bxvs9UxDtY4ssLk1HGWrMws5QXOlqMO2cZxj2cSHnNCykdzSX7/Fn22bWb81YdkWI1hcqhKtcEX2
N5rj9WW4UeYBWD0Tj6L4CXhYKxu2WhP4veI8KiHpnznL26/fwE/Of2sKiYmqw1BNjCw/jkwlsfWo
nlTHy7XnqY18GYiPMfugrPjd8e8n5x7CSHQN+yI5vvJSpAE1k/5AVjueSK7yXvetRHhJIJHDzju9
MpiRn3/90cRFasDXMwmXRKBBGguf8Osm6rujFvzOiag8LlkZbMRYOHo6DOjItutGtyFoaWPXCqrm
wV9PnfESYseQ8EHJiVhHxMyhzKjNw6yP/gzNMV8EkMVsb1nZcXFoFy7NVduF7ynqbwGs7PocgM84
+Ak4oonXrOZRm10QHruTtPJjHivvCKl/wKviJzVpsTNmKekc45TFLzIPHQlH5Hwc0jY+tLniG01y
nwOUtgf4ylbyPHOqmif7nZrVx4Y3vb4eAOJ2TiK/q/R9x2ojYWGSB+SPBmvcFL1fd2PYKf2i7a9N
Ui8AGF4NRXiayOHV+u7WmAN/YBc4L8ZBU5cdbYrd+pT0Dn/eNrcqM6aTGft1szSOvdun4fvQUDyl
5MRCTGQYpV8AZu91zspGP50BOd/1xYQ+NBm2IB6BaiPmZB+87rRsFttuGFjdsn0QKX6kKmeZYmbU
wh2r3QFc+EfqmNdLiHKO+XtujEMgnuM6OENe9NnxXrdOyhpNG2jdigSDPOoJ6NPpZNGF0NB6BEqM
4DZ4p7ZswS15pAyBvB30L/cBGZ/bVowCh0wTdp81u167DNnVOMcZD0rWRIdRp7vPdzh09S2FxjNp
CNCmSRrgdfHCxpAVVZ3M/TDpJ8Xh96g84ML4ghrvUCb9dS7fNsPMSc90DaffdirJOyz4iHa9JUjv
0xJ3ouWcF9vxm479E0l9ozrv1o2MkTjvJN2njRXop3ZNHAkJReU8ginjlqzaG2gs10bKgp9wTxlr
4WpySfMjEO8bM79d7OScIJIk3MzSTLce87u1ZiQDtlXmuNMqHZDvcFXN0UFnFSJJ04tQoi9z7Ibl
eF1wOC3N9L7gwIrLS3pKw9fGi4mcY5NcRQ9rLWQdI7SzdphGvGFkemIMrkssga5Xs50ekeLsDDVn
vI6+Y3RXFrNrR7xKJ7FyN8uOKA53vTeNQtsyt0gFVR7ski9I4diJEMqc0r2GOWsa3/JIP/56Rriw
ezMhWKjQqCfqtnSEY9kXR0/Cl5Kez+7w1SoP63lAGP01oojtOgyKxNjjJ32w6fLExrxrA7aBuvOb
Y+nfJlzeAkVLi6qhLpgIL8o/pYrRSdUnxwNo6pMC7WZoVgIz289595u1npPu5SlxLcZYWGTxdllI
9C4+r1Y4SlEoIamNZnJQFuxF0dzB7W6js60unr6wjUeVca+YhHYyDye19q6Opue6js4Yw4BV6uIQ
VMpxiMYtB5mNMo2vFpGjcgotl77PNfEsey1haSKlr8QnqhyTNManmGFJk+s2Z/1yOaTB3Nv1sbnX
Zg4FSMqlGHcjHI+12LVY7MKmZQIJO2O+NwgQz9G1Bv21w/a3tPVTmeoHU6d+ZMdnzh/nlkcnx6fq
WIyoeQw2UTduFgl7fMAHgd6+8GK0S7CmFrePwqdELnQFrOWm0OabsVtPoBlzlC66aTMVzIJLfqRp
dRq76D0JSPdKWt51DZkIWFv9xuRQUTFf9rnNHMtYLTg4iuDcaMEDueSbYlTwwQ9fP303c6IulAeF
xZb4uejci1Cswpi9YXSvShN9nieLlGCp762iupNWfzXw+CqUItqQYMEktTxlCB4Az5Mczh0Ia+WI
Avep0zkRcnIshgLcN6g4ZoJDGOe7MU4OgSzuOpNDHf3AA0kEB/KY7+gpb8N6IHQ6DM81bHdmZDri
PlTboyKch5RrUjK714Juqy7ZsVb1g3DUk+Q8nQHZWJ+LVgfmWRj7SZs9htlh5rCvWzyinDN6c9h2
VXSoknGbNuF5nWbtyn7UaGXZXe8OTYNWr1K8rz/cSUgdzNB29bFrE+Jn1tj4BIvi0uytlj/o2xRn
a/cgKnNdghOX8v4n2+pCr5fmFZBJheDGWt8bwlxlNakbyi99RuJvW3FzjSA6ZArxHu10o8vZM/FH
tGrxkqbyIW76GxpF9xZzi92Vx/XgnTApLxykaFq94q2UGyVXGlR2yM2rObvvOvsddIJzK+S5ZnL2
VykegUz5XUgc/HrEjmh0u5Mdu/DYtxozGsB9F4WNXwWhb5Hv25ek+I6jLyvO1jBRSUW6Ujknb5z+
2SI3Yd1vZ9qqFWDO3KhLcF1q+oGS/4GQm7dty+4EL9INnXST3DHUNEmtZ6ztyQenGCL0oLnX0yK5
Xlf6pgh/s3f+ycwBso49s8OeUP1brb6jvJUTAm970hnZHfFlsvBa6yNoFMeU6sSvZ+a/X07QFWDP
r6PfpYZ8YUMgHDWa9K7ggJT11+v+JOLULIviZR3p1TT+5nI/WQgMqo9Sao60DH5flD5nEudQrI62
VzLpZxywGzwzm3RRd9Rs3FhLn9UZ4JlMj3GUY8HrsTAn918/8z/qCL4tc/661JB/LyH/9/9e03D3
ubx5yT+3lz/qf6Ac3VzZMf9ajk629r+9fRnj7Pve4NfX/CFFN96oNreH3Zst1j0+Y+Vba1DX32gW
vxizVH2/Bij+2RkU4o3KL45YjGm59g3/6gwK7Q0/hz/UJZ0pjqX2P5GiXxzobEHnwRSGaTv0IPiJ
l2dOQ5qpABOhb7Agt9prwP+Dzhcze/MlqDhrtZuE/rwduloCY7gCc2VMYbghcpUoH7dd+3HbBCm2
+W3f8Y9G2y/NDv8DR4rDY/mvB8qu+Vy8fPr8/TBZX/BnB5kUTqot0mZWMWk2rN2YPzvI2htqH/SI
BTcbsMeanvBnB1m8MQV9YofqCBumryWDPywLmvaGgyTR4oZp6Nxg7AAXFoVfWRbMi50ZjgU0lJTG
pKDryij+8dw9O5pkQagTT0/wl7cGaTsIfVr2v539m+rTRRIUNmKuxdtlkAtD5Z8urqVhLdbIQki8
2nSUU9YPCrhlw/Kcdn4WadS6IqV2iqh/C6K5ugOennmkaeMQn9nVGCY6qrSrdyMC7GtBPAwb96Xd
Am7rd2NebvOhXN3DJJtTq69w6aWM9wWuhp7RtrKiKnczp1xOaMr0b1PovzR+XNYU+GQ0kNhICweL
CSEyP36LdhFaThpw+UXRsi2VHtXVJlifgnYnGTUGZ7oeTfXS5+b2u6H2k/b8uk3/vqL37crSNtch
hrLgYhtvTQuS6KBIPJDboW+Sn+UtqjH/pjrD3PO3y5gq1RnGiGGZ2Ex+/IDl6Ghxj0TcG81kaLzG
BO+V9hFRVA4SpU3eIFQWiQwyV9PC4GMHbebDXC1P9ZiQE6+lNMwh4hxIzBOrDpi9v5mV+pdolPH9
BFSnAEsxgiuIYdQ6mwSxzfUkteQ5aSbbE7YkuSIvLZ0QybS76kdzevrna+B/b4H732u/sgUqFZ09
lLQdSxM0exmm/3pa+4/X+XP8/aT209d/m+VWu+a3SU3Yb6QuHAaKKr5Oat/Naeq3ZREVDculhtDh
r7XPIalY51ioEetI33qdJP/BnHYh8MAQZdBoVYWJR4wtHOnDP45WuD5EelXd81wQQOQbQ2bV8D2a
UMVdMKU2ynKj5NRzFa3giUafm4MO4Rp5FhzsRp5bVP5AivSGzK7muWzxVYEsitPG9iiSqkQx1SCW
7I//fAj+b1sYTfWXW6j/KLqX5iOVzf7z9wPp66u+DRz0Ln+OHOXrP/+x/imW+sZct/tsqyhIr7Db
vwYLMW5vEFho6+5GEBZIw+UfjRa4RuuA+K9ZlCoUbRtjVVIRVsty61wMmGpWU1SoEpVD1M+w60R+
SFPORFLLDyEhElCKZGtsqpHEsqH7Utmr8fsuMExNubeUOkntmlpBQymALIE0N4RPuJfeKic9Cito
TZl0+qRm+ksWI7hR48mY0B5T1DIbxMVYnXZNNizG9NCy6CcKFp+6n4ZDoVtFHt2gsCafgVCABrZe
Y/R1RBdS6YxbMFfadKoQ7hsE2EAS3ydRMzefVKgduT/nhjN/7IxBLhtMBnPOYROzGCW7sGEWnrIl
Lw/Ez4dYVLqgVcguwKoj1f1sGoiI8UAFTkqz1kpGUtmIf+tIYQWBA+3OMZdjFg51elN1/VoljjOs
IhQe4rr82E563j0t5RScuXkYrcestyMv0YB1nYK2dMantDVnX5Nh6BkRLfLNEM4OrDEbyx8eRbN6
5ArFi+PU1c2kRBLjO6UdAiNEQO6sGRCw2GqLTo+Z1h95WE03fMocve6u5zyy7tolMEFhz20ZJEdj
UeIdPhI5vO+cDLCroWr+0lrGS9o1hNjHsxVRGNGpKyuw7ZwdVjrV7R1NezcMQzPT/jZU1rAmHcN5
z5fVuenU6ZVbqNlInN3QsIsZIScduqgpn8Y8otDYz0qKSjS3ryenJ/BNWWx2KmOLJgeTXbENyjZQ
EQmbwQyanTSGHSYBtoMPTcT4edcuwH6+tD3a8MlVFIXz9hTG9q2SRdM6+Sh2DV6N+foKuyYt+DnX
Q5IBpajTV7U3cqA+GibBmK7qnJnh9SCM2g0ny3kYejVjfY1gCENpJLq3tlLllgU19igx5C5Kd5Tv
oE03yCDSu2XGY0htN8qfZc1hfypFYrhEV6sApMqwclXFxGgypcJuPX0C4JOh792m9qxfTVnfPIm2
Lgt3wUffbQJmzcdctuMdawDcJ7Na4rdLMwENVKqmm74UWkXinYktbbgvTDsFHF2O7W0969xOXxHQ
eQOqQCNl3CJqZ2IUQyG9Tif0OdP0TjtqDd0KUk6a+DTkBCS4pPtY6nWR8iOu48ZuLOKaSBMk1C9q
HYotqUJzuPLzuOddksRYvrPKvBheci3Tt2qkLvtgRDVz6Al/X9xCjIH4zBOc+3SRg0POrUOfEMBR
2hszknbGRBt8Nbs173I7t6K7KUonD5OR7re2DsAv6xYcq3R6PpMZpz9Bosr3wuyU90PfkzsvgoWl
hgpmdurEkj0QRLa4AX5rzQvAMW7LRW0ZnL1owtUs2t7iaDK481EBxU30gVFsVn86oLzaxuxKDdN0
KBmNPVr2oAgXdwFrOWwQxOo+WC+5XzBh0HeJ0egEvZ7Kk1FpoXqvog6LNx1ovPAjdezmKdOTrLqW
ZS2nfagMbbqdQRymfh/FeuRFeMP2I7U+kj8DRQTHyYiz0yBlfNbGqXyqh7B87GYxPs3p7HhpjnUJ
1k1HwGYjkJ2T7QfF3p1LQ+Z+UZqNr6VqgElgMnYEOYR3A9l+2ooBs0I3kUT/bpRqVNw+UeQRi2Ny
osKNUWagX3BqB2fAxlDyC85gl3aeHQ0w+8i2WBgQs31jG2GAnyawpi1+ZfvURq2sPSOXRbkbxFrs
7Gcwg0OPegBsXSMhGmbhDT6XPPPS0hCUG5VCPDfGMji+OddK5Wslc4c7tEp1OwxLZ7htYS8+qaeL
heIBNhqyGZWjTjwk9mmsB/NdIJm+wcouQ+uRZyc0orxEeyoUjXbKNAWTiW6vTO6WKnR6L0gtbXbN
ctLoq2XdEBwVws4pz87tMWmC6aG0nXQLJm7SPThZ2jmqI+OWmnvwrgjyWvmy5MgvvakAJ7iZ6zy0
QAHZBCRGYs4CzwzSQLi4es0Ow20eT33oIXlB7dHmekyk5eyo9V1tMcVs6gRm5HYcRTfe2yaWyr0o
xmHXxrH5vJR2VLlcY8SWE+Ygw608qfcFYUAeBxRun47zjLy8AYucmxqK7iBQAek7b3ji47PVTaQT
61WRYgcuYvRQeYM7NYD76VZqUN5bJnhIFz1f5w3qrN6Xa8PBzXoT+wiaebGR1Rx+wA8wPtaBLux4
U9TZ8rltNfN9xLwEik9MKrc5y3bq+jCFqSNzdFi2nvqJjITcmB2DZJMgCbqtyHdX/WBKolPYG1jg
FGsYHX8QdldxFFoKfe/UWanu29Km8i9j4nfXV3blKy6C9RIdEayknSYEG0BI0vYw+iZYbXovCPLm
zyptoxQmVrVakPKL6MbEv06WYDjFufPWqXsyOKNwCDdNYxuEXYrOatyiBbGxGh2gxOxGXS05Wdnm
eItpXRYoqIGebSfLbHlHPXM8W90u6snLxYzMzKdHkadFnb5ln7Rs+44pQqCWxuVl1HnvQmGEemSk
2nCQyNME35VihVchqcrlpiPPELd8qalp7RU5C7SLOzuYAe732t2UqwTkzm1oj7fsmWamvyTbjUvH
txVmMXueBHrJy5BXBkEfJQ5A6ITQWEuaH4m214smLtzBSfluUhbCArHYpGSPTpbDWK0VtYfoOgaJ
a8DCdbb02dMbhQwVWAA0iSw+VJGTSU6CU0Gdfo16YvvYjjuW3PFKwXqXuxpncZ81idsENA+PVNCZ
ssT3ErXNobbocF5V5qKJDckuxsdCWxoSG2AmQTrGSzKcwe2N4LNUJ70rHKY9WjdFNe0LVadXW0IB
uMdpV5mu2TvM3FphJE8E7nZYWamspI9BOqtvVYiTpBAlhvOoNvScXKyHxZlEV/k8DkSeJHrsVKdg
GMzmlvIz1majA+BQ5UkiN92ypLEvhBjuanIPWIwxA4JftVM7fgJCG77mMTUVN+j6onHnNAiNY6+I
vriW1Ca6Dc0Qk3WqVq1+Q/NR/8RPghFpTnFxpt9cTzsUpuxKhDSM9xAGVJVytNpRIKpUtKi+KdRl
Aj6kz1cdvaXCj9tlTt0IrZG1ASVQLRsF8gv+eFa556q3E7Kk23BStqOqIHAa9C6EjprLaXxYwBB8
IthmBrZaMEMWw9RhhyZyNcRzy3Fx01SOdQ8AE+dtG2nV9DgnkDr91lwchm+1JMBNdTxi22RsnCO3
uENxp6TWvuGhul+USrwgOa0CPwb/qLppX0I5NGQKtkBX+jTzzLGQCjZto6YbpAJidGPDGCxfRlR2
2ecmdnVorCkv/BSWTnndqLWu1Dt9IWAIJIMzBuUuq8QIuyGxxrdzb6SfWrttFRcVl+K1bTsoblZE
cnGlASnBT8ZOPgwCd+ShmIw0RhSsFuUWZGGFLE4IVb+Zl4CtSdZGNY78VjZrH5GmQOEMQXsCqFC+
9E1qsQfh4+P61UT4Sghy2N2ZRRQFh86s1B2uT/qCjB5zV5q5Xb3UWBOx3Oe9LHwFgVh9niyih++z
xVqYJBf88eTfCFlTpgpS3Xysl7HFwWo20XWL6V26UEvnfKc7Ew3LoMlxmSMSHF+DQjG1w+QIvXAr
sPsx4UKD89hFDgKmQSvE0WTLpW+WBArDxloUkv+0cYhaT0n+H0fntSQprkXRLyIChHCv6TMry5uu
6heiuqcaYQXCCPj6u/K+TMRMdE+ZBOmYvdfuoNRaBBcxu6euLg9ZFshyj9M/Py1AKOdLlY/2iIaz
RRURpTVoyG6e1pdh7skRaJw1Jm3bc7FlSbeioATE4B46wtOqmzYhuKZV4QU8FsKWB2xe7b+8Kp0I
K1sYvOnbjYqfq80eGDf5+Vfo4LPcCNmIeR8HrRJPZbtGElOw7VCdNiL+U4M/7DYYT9NLVNVkt3Zm
wP3JrUzEMjHY6rcPC9O549oF1VFmJuqfYjyTP4YWscE3WYzgEegTzlE3ROOduzrZ96xbdbdOJkRj
4zj5Ac+ZmjBp2/yethNOBf/3YaM1TrcM8SCNwLkCYCqvgqQ9724hNsdHOKad/1qhRv8Sj5lb/pHk
j0z/uVlaj5uiZTynAYRaKk4b1n+wsi9H1U3V3WT8/BJiu6ZQy7I/UYnyeTMAKvjlz/Eg94XrqA8n
WjFrFq2un3H5Rh/8zK4hTYXzYANgBm4rgMipQ81ZRoRFp3p4n9xBpPdVQOT7nlOJdOTMMbV/74He
Xg4RG9juw/phn7+Voz+pHQpOr3yZ3aU2lxqOp961OqPn2zY3aO55zqzr3tuZ54EtXE+CTg2YniBz
LrNPv9CIamQol5uG0HX3redYjLomLqYHMZNjBTpFU+ZCeRiKTT2uiKzWXAQz6qGomH+sO7TB+xyW
oj/W6+ztiiGYjvnSZS/jGrkfXhyL9xrfyLl287X9kHgLdyYUwxeIayd+LkyzjpspDizPNGygHZ5S
UK6pFwOzjQedm6O2XhafCZzpHITRrcT2LOvHOczYBJsmPua4qnERq+hohjK992b0y25aeh+OW5PJ
JtCAkM/edD2Hzjixu5ko4XZBBCl3E9K+PYUr8Nu9wUpKeDmLA2S5eV6u+zIENLvpyh7GCDyf5J5a
d/yiDFXZZiR16+R2y3IlGS1hmY1qPcm4u0R0oHrOwcvFJowI1WbhveUS5I1ucE9VvxTPQnPfopda
0T7T8p6SeqW4gMtUvNVp3S+HqpWCRhhf+JZxXXFMm34+105c/tXU/LsUX+vr7Dap+1DMYb+PcqCR
s/W6e+kNDQ3EXEc05AvkdOQzdfodY5CaKJez/lGHFhPoGOfNJdByfrCenscv7S/ZJQC6cBHAwtVd
HPfT3Vj163+rX0XRngTPmihKOR3nJGsxmRQTvly2H0W8W6NyfUEPjiFso/Jk2YbJPLyWeOQx0hdt
ITZTs2qxHRT8XeDPBmE5DMVLbzSxA23pkjPP5jZ5D1NE0KPy661f0r3c9g9QdFN288hOZLN8B+Dx
kbdL7yNfwLYjX3LWfaXVcNSxwImK791S2naCokwU60M/N3yiazxA/BVESFJdhpJ6rcILkJjQ4hfv
5mI6QmK3j0tMmkEymTzZRfmAlLshwvJMmry/T1ZmB9dRjEG6zY0k/xXjYolHe669bV4YbPoj7ma4
4n2PX1ilTvkZFA4fnBszE92VObX/s9dRxT7RVMfpTzMVSPCQDmPW5ym9JKHULwUZEZaWvGsbXE/Z
0DxqD3zFppirhHQrHH6XtfZdc6QWaP8iC5bRJ96/MNwVIxtyJBFVe2tVxX1J1zq/cKMFvzu/cM/x
Mvk5/v28/mwSTa6dQUS+FXmQPLOQMQ2KQFO+YkJmg1Uus0a73zs2wl1tURwuAKG3mQUtck6jRn+u
MgoIgAbB8JSt4xxt8qqn40m4SKiQufFPawL5fU54ufa9lUt1V6pomM7NEgHvL4QzfQczxgefmL6j
pzv/QeZ2+su6qa2OmpnSPhuS7BjlU/YrI2MeGLSwJBwTPTdfs8lD+2s0GZ83TuprbYXZ5VE2gzUY
8xboLAfTgfs+8Y46zFYAPFFWH3KYkBmVqZzNM6l+ttuto3FyrPwNT443OBa38dIpy93chcHIfBtN
kRqZJoxh6avX3EtaFlNW+d+Q5swtVw38R1AEUXTxmiV+9QEM7XlbCpR6WXkmqTN9Dpw4fmKdl9nd
rMc6xExXlrsBW+glCWDdMDgQ+jAvunyHIIMCrx5btVkzmt7DaCN/4V6Out/IzivvA6awFXctQa2E
GPDAgDTxLRsdjqp6m2Pvti0AnSTmS5kkPXJXJq+qWJHEuEWlMQ+M1fqcDqr47aQB5+1t3HCPa4Tm
P5G6gmkzJAV/OHSmk1NCBdl0Nna+KKma+sxiu/mv5TLboSrGiDQJQ7fuOAYfoiARbLMwhaRySHR6
6Ro3ElvGid49VIspQKSpW1vB/Koa8x6RZDg+guSe138aitJTzK20PBTrwjQsbBjP2doHc5Q6avoF
r6ZdIKdbuVvgsHQIuSpiV3drHRIApwxn1ENU+EO1A/pT3bcDGKF3X+US3pE/jw2E9KYNF0rifom3
be6EzHxFaH7apnZ/s8SPIacYAFUHJXuvh3dSliJ5Xnsv/X/YkoyedCuJqSLXYjhkJU3uRsKw+lhy
6Eo+Cn2fNI7JbTdhjkxvGy99cw3rFqO/Z8d06zOl/K9gylLuWEFO9sACFiSmLlCkU+S3GD1Aux1A
jC+PvMrLew3d4mVIMyYBJicGm548mnY5rKXq4LVaHpcmVmxvVZkD4HIm0lYaX37OUVhey3y8nYKg
ttG7LjwgewvjKT61LWCJzcwcaiYLhFcNYZ2tPrtMYHOZnHh48sUyvGNwIWg6WWNZnmN/aRMIqWn+
VqvJ9Jt5GadkZ1ZvmXfG1OGEqKYZNu3kur8rOPBA7pumGE9Lv0z2ffHi8ffUxvWn1XBqaoxgeIEq
l2KVldHFQX3LPKmz4ztaRs7MEUXlsve7OD7l4Q1QrdM+Qb2J+ks/p6WT9DAeVFQ+yyph/OZkCYf3
nHTxd6EYt2w0gJiMU6BqH0XZ2mMdts3vtWuyqxPWy65QKFUT5NVgnRRi4n4KrY/HaAlOOWv1bLsw
C78hm6Lyv7GrBSbqWB2ronOOsT841wZW32lqxuAcGi94nHTi/i6Nna78XO2j8oVzmsg1uCt0I6Ij
ESps1cPFCX4IQ66aTTUNy2lcwvYIvyz7yftYvsNJbdR9MxMmuuntkv6CNts8Z41D1vAwNDTXiekv
Xu+niOSEY/XGTVaJ46u3Efx9B7I2sywx9BvgfPFfv1rln650+jNgD4Af4Me7DeDBArXgUnzknVwb
sU3sNBQHL1z1b8Ewntco0t6zSQOVXxhpapw2fhwQU9KM0bxPmtyLd/VQ9Kchnrxul0BhcrdCJat/
GEQrqmMlJ90zBxC9v6vgVHD54z2ntvekSu7SxQ9/NWGKG3GWq2X0JwrnSr5JF/0waKx7blACCLaO
cFOU+QAH77l/yxUriU2Odqbm9Z2ZlCpUq+D+qa8QsC7hwDzB8VdWByR1sGpxOl65Mcyep2IciHYJ
ydHeryvUENqIQTBuj0X1pJeRcAyiX94gR+HAUlKxiAiMjcNd4C1ifJIKJlGMktOdt6Q21EzXKpXn
T5Nno+dAcV88SPbvCIr7Rbn/OPfSTzg/ob6EURHfT0Unnpiw8xH4tXMymZbdDrNICPQlJXgqyNui
/YpUFX+PQVTdp5WO9kFZdp9J25Y90KeYCnV1pvjk+bUtdobCsz5A3mFsCY/ONicOGlyuZY+o1SMV
DLYUMYaP4RpXz9WslubidHEtcam18bfP6+3tq8BPuWVad97lbVoeAsnUn0UTCLa2d2S0nfIGIBDJ
POG8KRFacrc0khAovdieRAX++Pw6RFl5rEUcXJau6r/XdeHllaWPsFWETrwjZNU/IUtJpl0cOvld
NePvhLcz9r/VEO90Z/cTIaWHqRfG25VyKM7wIBdE8taAEY595wdFN+MU8DFMtXLDUIY2eyQ1vB5q
vaHeX/7EFDnX3O0dZr3grR+9qZJ/8Zzq09o54wvnyryzsqrTQzo56TUQTlHtI5Y36tgXnSS1A9Ut
jssWh35ZLW3xstqmiPaTb3sy6Y3LmGCtiL6ZkTy/mzHtd3XvJ//cYnBfMh3oX1W2qkNRTEn7Kx88
/IXwJesSJ0EdPPexI3CG4gr7Z2S43DM69/XFnwR1dwi7c+Y0rKQ+dUkGSohGZ223ycLk7ZnRCDjM
oFDwxVtFTGu1JP18p/pJqTO1zPDoJ46I3xrh+91T4LWwXjL+U/gEPyM5Mu7w4+OSRx2tvQ7s3YBo
EgRlnEbZMc4mJKcStOBmHoMm2BnWLiNtFSig44C1L+MQTll3EWERHNxpjP0vlcwdAWkC7yv0LjG1
O+05viT3xiu8HRPPgZgpRhXhncldkjKY8OHa3DDIHCgxlzaQ95Ya+W+KlDt/qMxk9Vm2EekI9MOx
3kUNDyJHXql+JbLrWcA40/jqt8XkbZqKcEAaSrquXDqa5xsO5TacyuIVQTSk9w7sGDUv3lF0rAZn
DnvLSW0CZnLrLq51wEza8YtAbKD1ppJgDfgx0LCJq8onUHZMd7eh6pCt8/a/kg4Oxkrx9Sek740x
iJpJ8g4Yov5J/NwrNkZ10Sd/d3xRpU+ed8zsld3S+L2KQfxyEV+9xcVtTSWBUg5APTM006L1USVv
pnluLkXYrdVHZRPrXOOoUd1zIDO2niIfRciiLtSkk7Thc2j01FzKQt40SGsfXRdgtzT+Uarb5yaJ
nejUwrN0jilBCzdBRRuNXylhJ/q3zPq1/ln7GdlzGEW0/9LD8nzoyrasnv3EEgWzKjRI3PrlYP8z
TdKSK5uOMt7beSzC7cwGj21mwKpju6RJ+pc5FeMyChb73SLIik6aXycqo8jep0Cj1MNiQ2druWqY
SqFk4ob3+8bbxzgjq68Qj+63INdu3Scz6afwYs0fjTUi3shibPt2M+jyFtXLmDw704f7l7EQSMqD
ULDkaIQpdoBEo/sqbGYoQ8sYABWKJ/3IvsH1MJoxFXnjookMU54wqrZ8kzklClON8R3lQbpe3EnX
x2CZ5vAhG9qENWUBjOUG1BqgvAuRh8nZY8LYH1C63WbrzD3e81LwlK7ZNP4DYLiKSz81GqNNNsg7
lg0wvLoaz8sOtNAqd0kV1N7bHE56vljddbdbedFfKZt55qT/H7jfvtMVEYAYoaPhvLKvja7FHs3G
8gn5lcZoyf0e0TunxURafG69M5QXdSZhdAnZ1jGn8OPaln8Yrt/8XK3AUQSGVR7DUZf3a+Dn5OqJ
1u7KEUs5nwK9vGFoe+dAuH9ZwsqBc6p4q+MomE6i6uR+dN0ZO3QDhLaHkfiatl3UvwGYW+L9WMGm
vzekKlRnL3TmbTBP3t5WnnvHRrb9tQxlxNs7T0uy7Lyy8+49a7yXEl34tNO0D9TByxJgf1Bzv3ON
tOXWnZvqfZhdx103bGiDXcV2CDoqQqHPWZfdHaU4i7MZp9xSUe6G1buIl/WbyKyV9wfFwgf3Xorm
ng1FnV9nLd3VO1HcuNbdhJJZ9GdW1eqGkve78HGlu6Kzj3oNOEqbMX+lU43gDEaUfqc0Y6ZD2lFS
T+vvvl99LGqsi9r8mo0z9gDqiCIJ932q6OKu9ShiW+ylaSenP6wepCwybHSYwFOOJtvsAqeE7P8H
iLLjbyhYmMEMTDunZ1dxTwBQGPs6O0NmzlXEtHJo14s0nuw5/TNoJ3dqqoaYMKqMaMrmrHgz7WcZ
5Jl40nqK8s8wT4ke3a7QPNFw8GaEDblOwnUeoBdhYe/DbhqOiw6yBTBwUbrH1XM7Bt7saZIv0Y+J
JhE4p4vKsbu4rd07Y9KjYMl7QIMmZTB9sHJskeAUs+lfOxYwABd5NVXxBvAtQ+RVlz0z+4tWrVPO
Wx0EciBmr7XEG5ETB2pA7YSh3uuOCUNpXEQ3qC4mS4cK76EpQEr+aXhqqPKXedX7nBIBzSJbaWZJ
PC4ysNcqpVpgwcSyjBaBGXb3VM+Bmp/AjhZ1t+26Ks12yiLLiYgSduU0bsiwyYoCPChjtpND76o3
Hh6dsTxmeeVRJM8M5wnbq5dhJJsz5Xsf5VTmd6XQnXrk5Biop1ntsg6sh7LwWiRsvQaUx6+xh2fh
eJ0WG2FJKoJJ3QxWl5e0mlvtEMk0TNGPlpHBKhPnfkZ84NzVe9uEKtuVRRRJXKAmWu+6FHsggWdp
7A28f8yXP7RT1MM+7n2C51j2c7g1AdKRMwnuXvnAIM2fD8lgrD1DCCHpTFdpkvwYRDsEWqFgCrQ+
QRnW/k4uwZIEW+KOb3IgnRFPYPcsr2x0CWeIfEAkrcNMkDVxhv/QV3NMpz4vVVHAAIly1d8hIBvE
bSAt6EQ36Efy/0zBbuxWrDc9+YZrnNYiOGK1UoFF3tdm3vqauMYPjkhp2MVTKQ3SPSqmMT7VOBIT
s8mSzifRNFpRu2x11BTTFvPgMN7NTqeKPaDpVEU3OMKgT1GS4UUcQu36e1NWEw4ik5WMo/RQLfHR
NaD30iNng3X7k3F5ifBWd6yDCQh07A8rmAo3MH5ZJzvw8wXmrABk98/W5rP7D12tw2ybt6L902UO
i5V/Qd4NbIBl00iWWBTLawI+DpR5UYNkdAml2LoBN6gDR8Uxzo+Zu17vYrih5bFCX2IOjlpcy0iY
UTBLOeZ6mzZbqptBKeA7VsKo+TIB5HEeCjCVejuvXpk8JX5CFgX5aKUTtNu+tYV+7aJCJ/+cPsyX
kzKtq69VXlOhBulAYuogciW+sSK7LLtCplkeTKveEaxSAxP9wxpHBB3nYFPvBcPlvtyVqxDjpqvg
TN9PWjZvLjFvydZoL6n+FLMLNWchYz1A3s3cvWKWtEFmk3n6DEGlsW9E2dXpsC+VExQQiDuHbI6O
RcF+jGoQH47WbbJHGzZmn5rYx+EslTM7v287gvDcc2FHXxyPLf5bW7XlR+oAm33oO2DJNZF2HqiM
uIKwc5fUc4/FTDRCk59H+GnEbTEW83RrJmIBnDnLW01adKzWQ9JnBHJUhgg/rspVzd9x2Gfia2AY
Sr6vaSmeN4nLFfBaydCpjg3NgzMfPa/tV5i4a18QKDqhPGQslPRJwhYVhkiDvxHAexsyzK/ryiAm
cOOhOUQrBMpuP1L2JhdmOThbV+rj9bOV9LWXzklHx0VLZW6mdIgw8xmdjujup1EG8T/+udBoudLq
4QFnA8fCmdEIzRmBSGB4AGvzRNL6pHFxtkXdOHiSyS4+IE4sqxdXu9m2Hhu6BM5EJ8RlyT080VX4
lQVw2KT8ah4a1lfJr5AoRqJ6x3Ba+ouNMr++9EgX0qPwOKuf5pB/OcEf8mWxKdx+KfqN7HRMjZUo
FARPAOL9brtKkxmGOgu5OefQEmd+qKxX1a9t0zb+C+cHoooje/a1finKGtIV4ZYDx3lf1fVyzZx4
cqm9J2BvWw9y/vghq8HRP1Ot3OwnbLuxfOFE1myiWgnYyHDWiKtxhk4eGFSWwwctWJyd1owJ03cE
4T8KDqVgNvXIQ26793VuE/jCwIOIABiVGuS18ixYY0pM9mdLuOL12uBMW+rPhRioGyakWLL1soL7
DA5yEKX3TxKfCxrXHeLngE1A2LJjeYyySeDbE0XAN/lYLHUq+y01azc35zqaxvkQDoNr4FF7eNi+
p9YDZ0o3H4ywdqbRa0sWpwuu+DvGIGoiIzPFe/K4rDGf02ZFaZKrv2Wcr9P0OI16rv6KNKIpZAyV
6yHcVgD7tX/14jKYqV6YWm3zrhvhGJcuzABvjEJnX07ZyC5KeKXnwMms5fAiVbW2ZFzf1vOvoiTK
86TI25FoccjMwHTYJKYpvsJpTdt2H+cWteYGnca0zqS+seeZsbWyyL8nOW6UD3RRddWhlUG48aTR
9ZFiUSLdKkkvHtpqU3OHZ5+pEIvFGjnUS8ZKf+pDilVowPF86OXIFwUwJJ6LacS0G5EywY4Fd952
BiD9Hkhv8TZm7f3/lFXmC6CAfK4dFVpiK53hOnZtKHeQGvtm2xi3SB4cXwGrNaRzxCOqiGGtjylE
x3Vv4tqn1a6ZAA770DWu7lhfTOolFb7xDkk6lPXPMDH2e0TLJeyXGK1IuH+6TOKKh5yDoxUUT1gf
kUyOPLRr6XnQRResH1dvNvIBEnR+MGmHDbgAq8yCo0Qw53rpRF/p5A6TYU+ap6ZPE5J7OnboZujU
aW1W8zCjC6s3jTeQ89E5ejfYEmcYwNn1RRJU+wiRCaWnRBTyZcoiPOaTH2KLDnNY14nxz17gOF9h
KPnrQN05J0i1+GjHhNDjULnflJuEJZaBd+fxaWzdqQ0Wki3RcoyapV/YBPJi3KDaOSvA3C36Yv+p
merpUSnHEVD8RzfZOGUK8JXiAayWaXaCnJH7ZMlcFsfMoM86nupXdyayIZyb6EUIRbLEmuhqy6hW
dDTdCwI/ToiPhs54HxXr+BkhI97qPG+OUd1mO3A++damtr+AxIHQ4GamfaVpahieOZ5iKZs06bX2
wEdtW9FGcBOj6rMoGtbKUTP/c6MsXB5Z7WRUaAZ7uipT9V/fW4DcAc/47bRU4m8lV7NsCajJjl2I
Kf7An0fcmamItyLIH+LRL34TH4KyxTN98I5gFl2GXEKqg2n0zyZs4m2dqvSK+4oRo5MhTBE2r/mE
DQxlztcWsSUpuIAEBqIDRuR7O9USojYGlTgV/9fmMlYnPmSZK7HhUnAf/Jm2kxCDNHpSImeNpktr
3twhQLfLN6zu/XK2AnAyD2Jmqvoe5GFdnImnROjipw0MsjJaCY7XjiCgwEBpSEiEeQgHMOHs3mpC
BVy195oBKQ6XiuDR6GaS5bAybRH6YGyG/RMeS1CGbNsi5NxJzzyRrTCj7qJiL79VfpnTqc/I4QM1
SXS3DE2OAPzkF6Msknz7Yj768Rof2JIxLBylx5zAFjnGf9d/XKKmuSyJolovphC8nouKdbiKldeU
5q5+rRyW9kwM4jXYRV1Q3Q1LTrfbNQTcK1rGrWW5y6BSETYah+UI6motWc5CzpkREsROsx5SwdwI
b6Xo92wKg+aBiaR/Z4VkS1EuHXAL0cYks4q8IhXa98+5X/YnsFDw/DuGs+eUs+c8DqY9RSvWJ9Ux
layaerzL+Y+fiGeb13ykOY1X6e+mgakwPUOsTnnt28fOlvk1jVVyj63bIvsiaufBmywzaDcMoxdV
J0jK/MCRJz1p55JGs/zjMuEpOV7CqJXnReiCzB8EDu86dao3crP1u2iW5CJmI/ZV77EY9ZY1O1G1
stVIJxUQiDDGH1FlKTJXsrEzUkuvLaOT62iLXrO+8bwrmd3tfY6c5TPuOmKkTV2SllSD1treDA7x
SQ4JYTSKHI4L9gHeQm+s60dTDQiKYi4ZJXncSSrw1NUgZ8kPQ+X1u3mKx/EiUbxsKfxywAlmHh5K
NnrwFBDzz1GgTzTGzcEsq2aBmohObKeh+eJ5Lu/ytM8IwKXa2BuHWKK2SiNnw/ogfBi4nNB2sufk
lmAndQpjvBoMRof0jVH0eh3p0D8HV1YXttpmrxGTkmKumQ5mILC3Kq2mp6SNV7IKfGzsjGkPgX8L
DKBEvSbVOuzkWq1QTDwK56feDp3BQtAVrzqK7VPE57Dl1hbZwePM+VnQsrZ7sdJbdUjlvqm/kuXU
iIYEVwJ8XhqMHScsgzS3mzoEIrR2c/6r4J79IiQ3V9w3Tkvd5LJtw80FH8AhHiCHpTJMrPLD4G9r
0vRVtQYMxkzhwqSl7xJx8tl6VNul7ad5zyhENruI3dYTjZOlHwjq9x6t8J3f+snbGIshOPfMso5j
tFr9uCJz8TY2kfN7ljbuQ4bNhQVFmzx7zJDOLnD7s2aR0G6Y3MfeYUldecyYN/8gwAyCJ/K4h1cm
kL1zyDAdAauidrW8oxnjy3UpZLYjU37aGcI8fwJyBM4qDJwL939h3kxRQ+CacrfT56JHqLtvIxjj
ETpMsdHV7NFG5ErxVadAiNs6L3yAidITZCxIw51k4r3fFBExxphVnXWq6n2elU19dLtELcdMpO76
WQ9tVDCTnPn7J37xlb9jfibH/7JZCdZqVc4ekM0+ah93FjhDisjNz8OCVnrvyKQCB1QhaqEYVAmx
nI84KSfMqygRy+fUZfdw6/C9lHyCYFxoI1M3S3wAxpMFyphHNUKDdBnJ9REOepUecXeV71zZ4gWH
OQpBUGx1gvydihGHb/8GhSa/EhimkCKwJ7Qbh995+wsheU21Uo4dGISVeeqmHUP/KZjTUT87gJjc
gxPFJj5rRlySBpKz8MItOG/nYEQBkkbYCHZdBrWBDtTO6JeJNiIVLAtM9aEcL1UI65DPHwYOHXj2
w0hUF/y+Hi0i6PUvmUc0irH2g4NT5C1h5jSF+HebbrhwdjnfLqVGt1uCkZ/e0RQ/PcJPXq6OQ2RT
dlM5IuLMluggCxmRgDrblQSLGuISqePEkxTuIL/aoeu6XzH4oRI2m0NsiTKOYDjqxCxkuacogSOG
tPndiD6zgEEqb8rDWaRdd5cTORK9Kcmv4RgI4Jv/6mkiFLRr+P1Tq3Yc+6dk6LvoN7Na2CR1gOi1
jqJEcZW0VfnRLxWC28Sypd0NWRMcMjS+3V88Ne3Abb2E3ktrGBJeWb6MDVOGuY+8XT0TP3FeBoWp
ae+OA063bUDYWnBmCmneaEoF/NixbC5eEpYKbTp5GU8KvkziEettNZKqjvv/YyiISt+1C06Fv4Fn
GFeWUc0HsrJBX5igZXJoN0bkyYkaxGmpoHpOqJ1rdc6kOBKpbImrYR7Z4K8gmKHHEwxvLH1kO+oc
gsGUBMBkFXJ1162/s3WiZ11zZigbVQapwUfVvERTM2+XoajAepVNn5yUl+vDOLrlfHUYvuLPVGWV
7zGb9fZvEgSEeKVFWt+1syyi5xT5zQ8CZFucw6HuZjZ2XNA3exzmC51lf+te9vxwa8kYb3bDkwzC
4qcgQevCci0MT0PiLlfUvz9uH8UcVEWU+80XiXJ46G4QtNoeQnSqhAPINeJ7JpGFXFrWdcp9QGKl
1VbxC8z+dqsM+uPoRL0/7mzBZhYV4VL3J39RaVhtOx046M9p6RL3NEpa2W2It8E91LWEFcYWcprp
g7FQIc0q46TKnxrLvvlY446uP50BFi4fmyFp8zCBe1l+564ro01J2d5u61pMuLUIH+O5i/Tws0YJ
hAdRN3LG9WcR5DA7XxHsKCLWkskfmcWQ0dXT7RnT/G1dT8136KIj/B1JNgTOO16PRNQUM3ZK/mtZ
Pq73bTkg9zE2R8OyIAEr71WjCIOCJgMvCEDr0OujK5nC7IEapCG1aF8l7KFR3s+n3JBpNmyXPmj+
dOvAMO9iZzSZ6c6Gou4vgVMn6brtC1dHLsKAtZR18EpGxbgsd6DgDFMUyq5xFXDamXwjTrFVA6C3
x62ltywIZRch4RmkxMDDHBxqXuChBmbS6Va7MF+XX2Hft/2rP5Lxuw/xKPMYU72EORn2DuE757Ic
5N+V31TFl3KJ3NoHXeyYr8YgO9gEKyt6g+TfR9RkonhBuKQivzUHsuCaYa8mp7a8ErVcmkdPS8uX
HQVhkPfD2M7Os6tVEcp3hlUFuTmxUQl8L4brdEhyMKijlxuZfhsrDGXXDJUyFPMKB2n9byiVJ/56
ZGPRPzcdgl93CtiroGd/JhcJjDeNL6w1ETHYeRaQiEZuLd+1d3POr+fVMAyf9xLl6whyoZTnoEQC
tXH1bT7V2dk9eIYBKer4uWZhWbX67OC5uuNMyrbxxG7qgk4fFSGI2b8lW8VdiRbJ3wkKJjxNtrhA
5bXuwSSNPPhd5F3J9cJHZ9qBM2jf+0VqDoEarZccZil7LlFcacFt8LEoe25bFThbwfcHfqlwwv/W
QmPHWQNT/I6cYSDPBjrcUfh1BMsoZJDBQ7qwW4eUF96cqmQNkUcTE1BT2PEAW9AALq34APaBHId7
8z+SzmO5dSVbol+EiIItYEqCVqIkyksThHTOPfCmquC/vhffm97uvk2RMLV3Zq6siD3yUGibKxbY
5AzaqX1ZsMYmTJN6fgAHpD57gzQQt07rbcYhJcmLUNtNj66lcckuOrCxP+GAHU74Lda70nUJleDF
rTKCYrwmWRGzIRg3Yx21xUEJrflH5dqfNF04j3TVMoT1s5M/sd0P2juvTUaufDHlV8AZtDP5BMsv
jsKTwhCNbOoiiY5bln9GPDYDQupN+sSxXjIFP3eUIRF2BYNNo+FQO5Bmw6LhxjalOLlZ64S7mmCM
2jegzNRWJlkXd9LJP1y7qOhbG0KbGaZESaswm1sPwVqZQzXgYtt5edKKmHYlnhmKjes2p8YIzGFo
0m7feHY2XFbjMcURdTMrdoUSKYog0cyfy9kt+pozq3uVWR2m24F0Ds9BlZj1VLv+aB94mUw/S0vW
gAwOLp2OYuI3J1pEuxW91eAqI4Ok70YcXARB1yhWJbTBuKtm78Sy1832iVmarWtlyG0FMvh7MOW0
8hb2sPyX+SR275SMxmd6oHxzkv46vtpTIFmyWENx8Lska/ciYp7c17L3jiYvnJnx2a69R8Mm5akp
c3VW3qT8ByV7fS4qkoJ+xqm6r/V8giAWneC2BSefhsA/dINM7Ccy1uOeB9md6Zifi36goda7gGTH
HzmkxZGOGXnkVoEmaGcTBzDD0g0gMLPdySYWQlCz1Gt06TQmwaOisDDbC3fh/FZnFjqphbMVu0wy
IazTgecfpMr0TuScU3lpjuq/Pp0ZbZnhAzZ/K8RoW+XdXcFenru5662vKEO2ebFrvE5xMoIRkx6R
NvIbGbIx72mHoaHpD10v8ymm5hGpt087Tk1j6RRQTLAQsC2IhlM72H4ZRxwHXnRUsNVxVcL+q5YD
x8uuVpzcHRFRTWqAuaMgYSHI3eC62AUxvnleGoCuqVg27WANT4lVFHuw7fV5GRMNKnTEdzRQVlwT
ftxa8BoIeYy6f1gouINKOq2KibOSU2yPhY5p7GtG9GKp9ovv1I+Ka45Ous6OQ0fk5VnT1x3b+Hpv
lFAL72bA0jxDMO7dt4EHE82avfQOWWhhb8rzkbrWWaUDG2C3wlXEoqcVJx32hRUHloqwFQxJd1iR
v84W1hzO3gMB4D1uGAzOqyy4fXMqjbY1kUSiS4WDKTATPXqyMwT+cswxiJO3noaQU4bjRbGNgnDs
xWTvS7dkT5bZifWXoHh2iKog+/Y1ntzNmgj35AwGQ0xjZCs3DttEdixu8u2RK3r3ynqwthrX1JmE
WbvP/EHthNdExVdP+cGL7/j5ikMAleJdWfYMfdyz3X2DWsRkmDtRv+HqAAvg51n11xqG4Eklq1Ud
ayLAYtu4Fmbgrpz+1IrcoEfo8dosXRnXuJkbqlZnfA2dVXdbhUJ7Uoi5TwWtoU9971bJc44q+tgN
6C/YGQJmqRLDEYv8BlKjM5rU3zWMf+0mh3n+YETLADjRkfQnmJol+WmaNrlHTeAuaxpXugwhaUAY
mxXXsS9wrdWbHtvp41C3fUHoHSuEtcxIhjwNitdMiaY4DokIdjaaEIefwYkRk2fWZZijCyGTF8+3
GYB7olkYweo5/zdp0wtaOtn1U5Ca8lAlvGLF4UDIEOrfIva0MiwvC812xYaFmjhoowH+ezT1MuQQ
tPgTWitxMDGGW2VD1xWFnQc7yKY931RhNWxBOHJcSBh3OmaDmTzQrabfJwUybBP0fsYXlEw9dmk2
XE7DeUP3lb+dgnJ8ZujNwovs+/RUt9q9Dx09F+eILEW0Vy3a/SYYO9JJAnyr+kAmoUriptLp0+zq
udkTHKqx8SKvhjRRoqJVXJu+uCRcH+qI82D4wUdQwbdcbnBD6O9ku+Gfxk4yQnEMVC7ZExTeA14P
KO+Zp9impXNrjlNfND+tS1PshrX5cuI/dh/ctsEzy69oOWfJAtq+dMTVHoAJAQV2TX2kOaL7ZHZt
+vtFRfNymrrRZ8Pd8RYlTSIh420myNxsyeE7nPvbsErFIVmv1oixOJmZ0lvfFeW/3DRMF93s639A
zxJvg1NGEXoFQc77yapG+KE2x4rXSfaCg4IXpW2wq7skJxdQomzVo8ILgXWyOFahLp8sr/XSQ13f
0paTPRGjsknWqTeTLWsuNhSLBbjL6sX2u7+EptQdhA+zbIlhYpk0RgSwELCsVjs83JxGhAPJ90CC
rZMbkAMlh8F6MEf0u4hMDbCQmLf29MjhVetPMiMkzzGoue0p5OwUHlePtoN1sebvwLAuXjpR4xKK
kk+YgW5/vS2Rp08lA5pCqal12+2QOOVXsbC/ANqYr282jhquaDRe3IsJ89iDk9VUHpXEGTDJBW5+
1LV0Qkos+/GOPxH6AhOC/gd3KnlzVtuwT1Y4/ooqdzyEHhsmASbMcqU3z+nlQaKJJBVogS4lp4F1
JiWGiL9ovPULsi9dv3g45mg4TOVuijRBehbBHcXzmM4kpg8R0J4sdpsR8124CmgTpvJc48V0aCfR
YXVy/esEQ3ft8SSsm6XyWDpyKaD8V5hMr2VoB89NZaiYw4Yb981iU/o2djueL0W8OCFe3R4n2fwK
JUvRnln0B7x0kXoOqXnN7jKZZd3B5QVQsHWl7OA0+SA8dulC5jdGXnLuTY1KZZGNObVuRh0xJPGF
pe+EehOx/nUNfxh0ieExwWp3TlmM/7FAyHzqDBABL60xIagc4rKpyRrtBQURPDYzWA4MHF6L4kPl
RWB8ExznAq42aSmeOpPlaCqElpU4CQgY8jFG5AO+34HvriUuAfEWMXD0+aNb5IV4SIewrjZJOMua
VQWMHYvsPCemA36N5UcmZjpqNQIV4DgL38a75aBoBJ7+40ZsMtL7af/AWOm4myH0qucIX+TfyZ59
ricWrbfukPGwtmN/wdGCuGumZN2RCOgeV3YwJ39xxoOa1wpj7tCy4EsdxMsd34v10vc+melsxa1a
hCj+rHb6djf2Ad9rxSSwE6QTPkXKvflvEZ0R39aCZdLpV4ze9pJzKieXXMejHNUjoaPwZGzBEqkE
gsYUlQofoSulua+s1pmdTTNte7zcL5qZ5mhUNjLNZE1xyNkIY+b3F0yhndaWdaykzbkCEncd7i1i
cH28KnbixKsDflnfhD7Hp3LlKuMfk24xE19fFdUPemzMJeEHv8c3RMCsSmyf646e+C3d0oTTVErU
RIZ9fWbc9HZEQsK/VHeSSNXGc7e4cCDrT0agkgLciEgBmgkDJ0mDV7/23e696DIPSSmUEzBzF1yt
LzuCuADzKp4LIUF5xOIm0MVGunRCd7YHQICxhgJniQBQvdq690MEVX49pHhUhuPoSvrnbdnY9Db3
bhYda1bJ7a4Cz4L1RaKqk4Udg0jZ2LmnjHyQA0kFsdmv0kNnKWE/kTMdxstAnuSxzkrm3nBiyf8k
pMHBj0nSw9WArnawrTRn2ccvb21C4qsK/kc/b4uiWB/ptDb8KwKCPASqP2bEslfOmZgZPS8L6jts
zfl0L4alxKA3DU5xqLs+DPdt6FvmPre7yL7Xqwg81EoH033S03/rs7z5wKxafM9ROXZ4C0PMsbyL
ujdtMUcJ3t1UaK748sxhaqwM8oHtH8jIsnykhWQk+9rNGBOd4q4ckvIrnyr51w294Fqlke9cVrue
8jvmAYyMvN3nOs7YJbB4Zff80MCa+RO6Vf5o+DmvWNh7Qt6yKkI0MYcq7G0weHZyAv3iuFeJF9nd
uU6v4TOwE6dUuyHEsA0mPC+IF2DZV8FERnczR29HbpAbRhyGKUfTWScWh/Vo3if8C/+ravg1qOYW
tS0yzQdmAW0TZSyyPgr3S86Jj9QLFpN3OWNXP4QJhpcdzN3otAxFeHC9rHtsB5UPfDXARWI+TU+k
CHPeyVAvo7fTsg4fU7l2/4JQzW1cLQFR5ibghLaheWl5TFtMBdtZrOASWhxQ9xAL/fFhTteJb8dt
cZzKVqMoh5lkkZ0kWNgva5hWV0t2lbxYq4uTxeeilQdryszZWa0F6q8dnCs3TP4IampvT+HAyDu/
xbJ2gXlVr/EihJIx9t2qPWdVLx6rvNExkmVybdvZvJZYiiltorNY39HHnYYQk1YPia7E6hesmrzU
Nqot+kHXsmZvlrLTnr6HgS+ougU5EyzuvoImjwo/Paa0HA8kgep2t9AEffSHhlr02RFHqEuL84lY
H+KrLjk50GE9kFK+tYI/W0z03papPwxPS+GvR1SthRScGr2XxRuS6BFzBBNd1xLzvUTkL1ZW/ZYb
1yN5BAMlsdk6cISh51uCkljLwVS1tZLQCb4qe3aLV92YhhrRrJmdgjhW5HA+bvl7UcspJyHIpTL7
lTQPDwYsDo5zZw9R+FAm4xwb0MI1O/oAFYRYXvCCxT8arrjzJUM6XeF8ULZ4KBXwz9QVNumq7siL
wu5mxiEcwK+iy3+Co5335tadRdsxItIUbfpRhHfTlML3abMWRwWRfBpilR8mjIg5AIa/tjeavQwr
4V8s1eNSIQtlfDICQ70iY23YEUGx30CScrBbRa7IN0oOy4UbRe1838AoqgDZV06E/T0Xw3BYLTaK
m1p5UIQaFzTnHrcGRWsL53E4qMF9TbCDUMXipldyux3+AptDQsDceakSJ/iZwkI1HucFcipPjkWo
5AgwisQA6AOCwO1mwNZfEaas22q8lDJqnJ0kB6XjkT07yAd7mfL7gQkiO9Ruz8q7GFl/bQDI5+PB
bS3ywEWv5H2p6Wj6Jibju2+K/NWP8vmgma6bYt8NPAQJQRsIa2qyby8cGexwuw9yzx5XrCePfdFm
sfuqP9uBIO04waS7H9wUeyWgHQ+do5kX/3uYp8A+pr1k4MbrhMKRmYD3hiiaYfm7hGX3ohG4KJtF
08BMuG2qksX90pSl/Ff1TVt8IECI9Iizoaj/T/jGK6KC2cOo7xd6H3Yu027pd55HocBQh8jrUp08
ThQo0k5n6nWvMXRx63skW0Ix1dEdQ/A68reG60/AKHvfDrn+SFCl8ic5+fKB5dBaxnrUoYbHg/rV
UX2VW//Vk9Y2/hypz4iYPMnQBq37ijq/HRbPisCoxOFsF/1RGzD2wIRa2B8Y2AtcpK3nvFlDjfdr
9Gr5A6DgNrhNFJsVXyayZ0TJBW/bQCXdpwq4NejPRseBL8MjxHHIMb/jqcX5BaaLR/Me7hMuUcX6
Vu4iMa3Dcb71+o4Vi+UPt2xYq7BYLFkQ+VOCxale70s2P2C9FC6qmD++JYebROxlhgLxW2tuPiIX
z2VU5AczpnUHgG1iLdHZk9WeRsq/Z6j16RjBwSGS+jg0i9NfLVsmmCSDIMc1avivBLl9M7705sqt
PF9hMdk0DdbVkz9Nct20IvH/sOEPL3jF+7iagUWTQuFkCboNe/cN5WWCT0cNt41IftNBs5XI2pm9
cP7ldpGkumOx3YfORy9ndTLXpf+LwI9JKkFb2xStVz66dSsJrTje/A2FJLqkJf7J3UrcRJDSFBSO
eJwaDnNtJR6Qlk75u2opxDvtZaRQWs+D2JfiA+6P3GiUQrGVzGu8SZgm6vPqT+ZeFdX4qkPswyRK
0qk6wMCZytgv6lpvIDc1dJxgZPKnrHrQCN/zJrJDfwsPewUXgTdNYho89Jh1dhaj/n/c/qSiLONw
+rJJgwKsGsLk1M3DHB6HUqGyE/xa37p1nGiKqD3Ley51gXaXYl6ttpTbwizAzRWwjg/BKHwRL1+5
YU0aRFdTsMXaMph3HyEffAZ2IXjC1RwpzkGQJWRjM4sFqDcbe9yOoVm/MNX3PwwJ5UaofoEOl8wQ
pKTPCjHFrrZfGQBf7Kxc2RcgLIh9T8Cs2NXIqDeyEXbyZO/S9KU2BT0clE2sGZ5xXpz+vucB1V27
VOY4z0RQ7JuwUZfZ5vV3JcI0OpfIrryzV3u1YBpHKzthddfunWUH8JZu+PNvWsnt0Cav3XREEiy/
7vaZVGH2UOGTLj4jtw1Oysf4CcFqMBICQ25Pz2Nv129hy5mvitJhh65Tdndl01J6LwM4NgtwKU98
TFk7/ya0FhyhKTvZdp2W5bmyfNkjNpv2n3+z3W6nSmvniWCBW+05lFp4AisJ4cnL8mzZpYnV3Vec
ZS6QE9AMItczij0hFslTWA8UbyUsrKA2G4JTmz6c6u6ge4ZJDPmrx7bWisS1stdbOncBJY2Papop
GyHqea5x2cfwy7qc4WNeT2MSBO4+wZGITarmWsejGw3tKW3m6Oi2Uf7k+3iPwHLZzWuLJftP5Cbh
1sH7dJ93Rv83+6Vr47UdYWykQlx4kY7Ilyr6EEQt6XdX2JG4urzpMmJcP7dsLLcgRwwBzpaN8xNa
DQlBe0KTO0cZ+8nXxWty3E0O3JP6e1ktsU9mEpEc0RPB/7UAqbTLnA55g3kIQyeH9ra7n1MBtzSf
yPcodhzOLgyi9aMqh/pvuUzWWTQCgUMpz8dhBih3E1kpsHnc7NFLjjhx37Vd+ZaPAwZivnwoZz43
xBgkQsc1LCb5WhgLEbSbApe8oo+V8Za/wDjQ9/LUoEarq8Itj09W6uovbATiEpk3swx1hbw9KBfU
MWh13e8a6fa65sv6m43Se7Miy5L3sBob68LaJOdmQQ10WXs07rTzBR6btyn3Ql5O7FZuWLRxvkO4
lx2BHl6Kp5oKhlPKBjDYL4VarbgikXHgxZqlPOGL4ZFXsULJTqN6H1a1vWzKzi4OcqiGYl+oQtz7
Y8n7weIcBNKRK8oCsRg1v6yIIY5GBC8wQpjbDizrDR2mEatEQYnRH/KW1Ykbs8c35qqTxu0JOTxa
EmeXNBiSQFdpXoXwzYjKpFXfBrGBtJGhy7jFHyEm+o3WWd65+AA4R3sR3l7tpPjhdB/Eba0Ix3Ex
wD9Ok4hQdwgo9dw1kQRnA+yoIXBLqIaDG1oaMpFNUmpPWmTeUlnL9nKa8/GlaFRGiq0jnXOtsp6j
ebIsxV4MpNyDQQzOIxiG1TnYujbZabUJZ8DRCrLXjm00aBxbq+zCWSO9jBmhFnCkHCJ43K9i43VR
1DwhGa/6Eb4iziuIeCa8n7VE32uWWtHCg6rOtQt6EQuXlapl5/Vjq+5WekJy/DhWQ7bNjQjMJ2hd
yzYNXJLUvQJ8S54KZ2GMd7h3tyAzcEhGInWaf2oNm4eA19e3W5jwmebZ8ehZE8+lMsPIbAtnbhB/
W2R6D2P/Q9FWik7Tfgofe99u3lefkrxdN6rphX2izJ6h+vNM3dZNLsavdLWjFrhYGKE9BLZis9EP
RNZHj73Dv5BSV+/bY9T4N1ULsVRdzPJLtg5lWBhIQiLpWiIvVYN7dRtf+/zV07y+ck52b28sNjYU
gAZmlceKAat7C8ak1X+rMUzzXyaMnHiDWdPyHK6a0DnCEG9eid63YpStQm9fhWkDLkTW4b9u8qN3
P80AaKB089rHbcF1gcpqxleWgdyZu54UxINv0fX6iOUQI+Kmpn0Y2G4e+h9BWHnX2bLL9jiqajm5
XoMBwlnaFy8fMVYJLyK+aCboUSpKun4jcr2ci84PvzsFgOpPQxLjt9E8RhEzg0b/mfw66h4SfBbu
CZah3+AsC5kFDGFQthwNHvPum7FOLX+JULVlTCzZ+U/Zjl8/yRvlQ6AFuPghm6RvDhq3EBHxkIFy
48okPBc8eS/+tJgADoh0fkZnDI5u5GIykV0T7twk4Co3Q9dshZSTjXPD1TsAAwxg7RwRmgGCsZ4K
XFHzpxq8QH0lEYIe55wlHb+No6aJt3IefOA1mMwzV4qt34EIKtgRc9T34XZmC0iAuy2feEYAgNFT
hvXDsLJXgaYTTkbRHZ304PFkYgPEIu42eMe6nOvslBVO+g9Lu6RmCjnmiYPrcKbiQN723lH/W6q6
++yKmdBFkabqSMKjfzaAAg5dqLufEejTg8I3YV5Ckea4V6hjugS9M6sNn0IgNuOHBFbFqaf4ZRc/
2cl+KDCqEKR1w4Z/Tb74O9RRnxK+Fssfv5pb+9PfZM1doMUtNsEhjgrw2l88ufm/XDkwJex+Eu9B
ZUxOCycn56w9RBXMT6tAdZmEnYvYhzf9XsL4KFm+FaArCJtIueVrtL847ElILFmlClhiRIq5ome6
sGMJUnjaFyk+lU9CDAUmQAqtxquoNVf/xiFZ090PhABphzALTBq/z8whKuTIwqzFMxQTP8xzaF2G
IJYXjo395OdjxYG8ZyPYap+xYc2r0CJja7QPuNV0TnuCK9/4eF+7+W/fcBy/L7KQBfCoi/R+Jgfx
k0do7ekuRbrDoyYcNFQXnOkMfCIBnGaqNbsyp+OEMrpEDTPzfE1c4NnTllyTOLJARUFpiAL8tKFO
15e88egV1vg6Dq5CekLD48EDyS0R8eSoRR0zXroYl7mi6/67KZvgUhBFaRAN6QT8b1RFLXihJiVj
G6ZSrpkbFFIlV0JYbfVGRWREToFTWrFfnDLdVQ584n2adEuxa3QRNSAoyqT+Iwjv2R9usNpYGDwI
hW8DuYXyI8SDgCyKZ5ZCLJiVzguiX8G2JYffWAoZdZuWR9fO8xJ0CbvL2kPj8rDtmOnreznNRKxz
nK5XCpOl2crJ8p/Yfif5rrRh2P7pnWzgAoEkGvQHjjbkTSAuMvSOzinhYOPEyE449sJZZ1bsRgMx
BdxGBC/9XG4EKc9DU1EBwKnSWo+rE1rWa9OD8T6EFLXlN83eTu9X1wKx59azp+7MxH7/0nP1qENp
TMQ50GM9G6dp3t+q2td3QFum4h3UYUam56xiky5sJBE7V7/ZrIdyo9ymKIlxZAW3Rei540H4wKt2
y2BPMNCKhXCFy6QOuahZTu0sihlOmVPtIozfLM8IdZxs14eYLsMBLaV2iFBuKjtpd9pt03tEkeKl
9jscIVSr1+9RBcSECafNflCz0l+ongIKyTRizcbDyW8Li2SLK9IFMmX5aV3jYVv9ynyX3RKMx2Jm
2i9pbPB2EtzOPkWzIANLCQIHPh+83/sNc1ZwduZu3mnOOtHGddFCuaZaR++whY4xmS8oZOQs4C6x
YLqJ8RAjgXy1zbqxxyBsHlnEE/DPq4Z1dIjzC1+QT2NlZTuksxp2BT7BT9iaG7dcFRkHM7JRSYJF
mN3qsLfkutKLncRhsU7hV8cDCWxrxy7jBaKglT8HOcuLF4RETgSRDZ79yKljyd5WnoPpzkkzglEM
TacaPRH6TDIe/KxFSy+95YwVH/AblNHjQua32yivQNSo7FESnLndyUJAqz/wMsx9sUnxHygW7xom
C8aRefoN+Q6Xe5awK8g22ybRhtu+MaisPVfDy8plW556/Aik4HrSsvhlg/AtrPLpBz6K231YBCoI
MzR8jJSlzrkJpKS4vCr/MVkmuBQ1tXUwbhr3vUicxD2y3S7uM0Zl5tPS1ekT5hQHp8QyIU6nU3ph
X4ReVqQIuz45sA3ra48F3+h5176xQEX69kzayGMvvuOJ5X/imLGe29LBGeoZGnuo1isu8wD5JAPn
ikY+de1PC6LrzjTa7Bm7SCt5onaOI/6G1ywDjX8JyTfHoCMsAZ3My70tHpfqMVPaWclgkx/elvaE
9I/25e5QeZd2xx84viwMt68Y4QNxCIg88jVNZcdanPraQ+LL8mx8Ja192yXyMRh7iai5pHgQsRc4
/XsW1e2fyWYDTcZYt9jzRJDc5XIBp4L84Ly5COnNaa7XSd8oPiY/QjxILqnh5Uca7rY/2/QRKaLb
3Wbsz1ZCNvzhFOpFjz2WUf0yp0Mp70J4letrGOncfGmQofumi4DSRnZberGzcq56XNn4xqGtl0/H
Idt5E7/+wTjEmCQUYNomwGKVDLr79uqFc0bXDFQg5l1R3kNJDoarO7tsTFoONyCvfIGnUvj6SLA2
dU5ac9QYQh/dXLX8FzeVtejvzlrnT8sieA7SSpFG6scDUBE/4GpQzWm0nIZ1ns9HRIVbQvUgwxG/
zaqq4mKHUGieIWE4CU6wwDnyzljrFMMrHpYdC4fgS4C0uJLXLIGdtBGrpNU4zItYrOOa8wLcHCsf
DuAKmOvBPZf/ZZE1IylTLkb9ZVPPP6oIMdnNQbBISDeDOXj2QNv0WIEE3g6Y8t0t5936SwUOjNWu
JTE+VX7obtjVeY+8IeRLxfSK8cTNyHxQ+vQLoFZdAHrPhvS2cZ+gGBdxnfOc3nGSWF88SYXgoqXV
HFzS/LvGSwiVJvZSkjGBxMKDSRwEh+23bCKuvkmD0fvqF/LfDML8TDNzfWxbzHvMjlb+LmgmeCHZ
0D2RhvnBkzr9QrPPjjO0GZb3ZXWusMocXWCCrOC9rmB5PPknKSWgn/wWYd6Eohd6C299urNNHrm7
3iqpVRrrVFw9Lwx+jOJhjfMn08eqbiTwi8H5cFgmsCQalMPjoU+CY+D4CNveDeODTYFPyao4+7fm
XvlKSnX5BTNpQbfwExeNj/CKI7BT45nMo8d5Es2L4WN/wa7VT5xQOYp54IJIpYn8Wo2T/1MUDkVa
lhyjSyTGYLlL3SyQB4K2xFZmaw4OtOn1JAtcOFmSVM6DZzcMX5wUdl6Gl34rFPhdmKs4R8dlvThY
7jlpQnxGSsdiNkYZVbwMZWvsCXcMYjxF+Uebqey9YurnIW+ih6yrzEvX5WCzOM+UH4PsP3Nd+Xxd
JYYGY9zmYtMr9kVbZPWWuZRKF7Iv8mMwo+mv3vK3y8LpUKSrf6XfpyiPITfezuWt12+078hH1Whs
NwGhu/tBMIjvpj4YSG4F6rQol29Vdv0n549lp0nG7B0qq+ZfX9ci2FswV/YtzICCwtQceRTbNy5Z
C5Oc4deiyCQak6M1N5ETW714CSNvehC3IQvfCNdvNoGhxGAc3Tl1kTwLNgkbXlJV7KF6oW3QYHI2
nZuf2NLTBV5O+zqTnLOImOsCqa8Lz+OoBpAm3nWcMwBw3tKerSFP35cxeCFqZe0d+HwXgev52DR2
+CQJkx/Wql3Gk03XUcyzqGNewCrdxLbrOuec3weCEeqBvfHcyUOJGWyOGV7VvC88hs/g7vhtUZoy
NB6dhx8tOuZ69LBpXD1eVsciS8QH9geqKzA9I6pKsB+BXocynlyPRmberD9YM81rVLRYgaqg+MCI
6ZwaHwZxNTijiwsfNCQW7+wPSlG2yxs6xHIwmZvA8LmaGZZVMdj4phmq4tZ1oWCVcgoA8E6sg+mk
Kx8JNgzxmIXRc4bYxEg/5im2MCtAsS+8KqOnB3oXhopaHPFkTX/HuZt/3MKuOc723/gN551TTTNe
1TqJ3q0wwa2WWtf19pdigmwXqjC4R24EGGIXtQwQFkBwA+plgh3wA/R6PJZU7GzB1Tl32CkYREM5
DzfNsxCbam7zsyRow0ddoeXWOTYO4XDUAXu6NSMbbQ8w9camQeMJgQpYNHufYubApJ3S5XGYahoR
THcCfWBuPWq9eYrS9ch3He06tWIHlBbyH5HaHwdrQKzt0TrP+XQmUs22sgv64l9Ix+3G6h1efoZv
dYWuXL6sCy2m8RBM9J5APDBEmdSW8bPihQaQ6zNl3r0d2Aatb5IQx0NcUk/0aIRflvEvma/GO3AB
qXOOUpuHqg3C+kEM2Ph7qE9b0vEQTHHVXDgsVRd/voXPA6wWv0ln83379HF1URkGe5pCtA19gyva
sq3/CgUezMkXQIvkDPbsXUYkR6xglXLpqgUgyos4lPVL2coSzmVZOaeQbfNXKFV7N8uBCDrH4V9O
7s2fum4fq1vCkls3kfyPKTvaCNuyv6euemyNSj9DOOabHkX0MQmDeg8Z3c42UwrWdVv40SgI2LS8
1HPvt7Hs6soLaz77nLS6zQSWZzNoun2OyuX8zOEWkpwrwYVQu3N7hVa8sd7dVADQZZfLNxj1R7YU
ggUkH3NV7C7Uki+0LBMv22YF6QVMISrOKsn2gLPthiN99KHmlCjB0MojNiAAHEVFxLao1KupDMMm
hUAG85F/Q6auU75rAz/nIfP/d0Q9Vn8Rp6Jm5y2p/aDGldZoWkzEtk97aPPKhc015c0vxJXe3XD5
3Qyvqs/eyiRxHuhxKZ49ZPO4MnMIeZzz/7xVuEPkzjVrVsRVPWSMrGmHPAuzYYPCr28ni+zPnDj9
C7P+V5e4ycEUYI9J1HNCQCKlgqBW3wjxU87Br1N3oylCb5uhYsMGYEH3vUDZybaB3zXjnTCM/GrQ
f9kOJ7EJ3QmY1Tx0zzlt6FCnovxmPK9xAMnihhYdQL6TDndefXeiZMfXXfWtCjs7rLjvt4X2WGzD
NmsPCySzp1SP3TNTCs+SYOzGvzR6jJtuWLESjE3NqqXz/WzLc0FStwPgZ2fWIOv3N7vClqly2o4W
sKB2UUlM1zP+jjklikif5c1qLxrUjECcnYTdriasFWMmNrt2/B9H59Ucqa5G0V9EFSIIeO2cnNrZ
L5TtMyYHgRDh19/V93XqnBm7G6Qv7L12pjA0VFhV7dx0azkNJELkTaj0NltaStkGdRWJXO1mAFjJ
cTK/AZtD/+iOll73Y4S1dXxv08Rnj38DdaB2gn2TfJgRXykUvQiTL0rldJoMPHP27JLjDE+FsF6c
mbWN65riYgeu88GMJv00gd0eIx1JsxdlsYcQeZMfFXw/2MOd9DGuGYbtAgf+Yqdw7qxJG0MaE3fk
8IwYsPNMHcG6WceMxWOztzTjQc8E8rnElf0cuH66ifC/kcsVwUALeue9VL39YYFrs/ZlZuc/g/GQ
3HBrVb+F3493GWqsCLg7MV1rh3n/zS9OsU8CR8XJMWT3tZbl2RvDbq1MyKgf7gOGDuA7sZa0yw12
oQxtvHfTsUMqzYb2kOUhRoGMVVcVJB5Kv+lfMiGMwi15ym2M5Q3VMYqq/IPBC//YED1Vms1pVFQn
TALRqg3H/j2HRo9HZZoZrS9F0r+aYn5J4luNkPOm7Ue03AiBPX8zwxTaSh2WR4xnyaNi5fCZx+4t
daMKGGvfdg3OlHJ84nGi5AK6vmfJwFQjtCvydez2vgshf+ZzoV5G+BTrojBut0aYIG46xfTlpvV7
w/IwV6eYoQfVVJI2BAKBeL0sYNS3BKH0PxiwI8MyK6k54KIMJZgfuGSZe47lbls9Tb+NytldDvwW
v/6Y8WRlVby2WkJCsWUt81drivFcMZ1x95RAIXhuNuF40XjAEdxmlcVEF10JXO5f6BPTO/MTex+W
ka8IuurdpyFsuvRYCNbZu37xPIw8GOHMSmDT+nOEx1U0ISbdDKmt/+PxFfW+YmP/6uTZWH/ZxtQP
S7e0jwHMh8cR2Qm9nYoEzv5wLG6YfhA2R9RsHqlSkQ2sN4fFOW56aOxYeaTTyepK4+h1TDtabnBE
rrlzCNz6RtGLq/FspnGKvgb6vAChVI97A9WS9bwgu53/UxmvwBIEkGaZNiETIbEWsCHZyvU5m0Nu
Xr7APK+egnEwQDiWtjhlTpDCzGuyn9lJSbkP0Vb7O4A0fvmIB8AZtyM4sXfS6Ki1DAa4XSrr+kB3
iEY6H+rgQYyg90Lt5TS25RI+p0nhA5QziP2ebUa/GccGPBuqicE1wxbZQ72NtbCiCwoYR651Wfnb
LPft7ajou9ELwi8sMiL/djSuKaM6JDJu1ELZ9CURah7XISr8JrosaV3be20m7x970+ZUuDqjAyTY
Q6CgdsYLb+ENeUwIwQ5qSf+bIdd8YIpDlk8VeR564dhFmwnRgQVkiLHIbExnmADZsAoY62DzXw8e
Q/WdHwbLJ5ob36wCb5Gvpi/nepPYtVQPo8Y8SkhdhxpXr0rtgwv0uyy/keEcOr10g9VVkVY440G9
cwHj1S8ssqwZdc7N/ftl08Q2H6mHugCJQcsyBV8FfT//eetgO/Unq6LkIsGJrOKeqZRCyZv085Fe
gR8Tc1T+DM2EedSaXYfgp2Mfissr9QoJRwrU6hq/Tx0/uUmRJvkGcVU6KUpbBtDZgaPBSgQTUjdx
rxGaCizD6CPTVziKefwWV4OJPkdM8vpkRuT8+FcayyDUNtDompHbiJxCZ486QI+HlHc1r9jxpMYC
ztHEdnbnxLFrA6eG6wTNLSQDojgWSRZMJFoti63JWFLdVBGZpbOSEo4/ylGdS4GdnXIjibGB0YaY
7I9tpC3/jSUclBHQQpZ7LXqOUo7qmpaxitFX0B8XPjg82C/djtEyGHAunuWKLCS6+VdIwrxGuW31
BxWDDiJEheuEVOBeYLlr7WhTSUUqUoLOYYVRlrlYOiUMkBFJ959FMt32UqVj7uhwY5DqkC+owHCY
eCvd+ao4DNW46J2JvOqTMA27OloFSQUCP9CwcXK7yA9002Qnynlc8ns4d3mwn1XghscJzlqMpLOm
5gQo45yMO9CjQOlh8eTTvT6D5oH8uLK8VutzpWMmOGjzmxrGVphNV3xNKIdrI2mhHW724b7QU+Af
qq6Oxl1oZYvCYNeYT8cZ4POuKJgm70L3Mh563JHI8csu6J67G62jEbeoRjSvgsb5pgQmeDHOMMmj
aujX+DwSvROwvL6abEAc4oG35q6pfOcxSP35xszSyJt6SXLKEXFYOB+71pXpTjhjWV34J6UiUlQh
yOU4kESaWvqts+bgCQGUGV/IKOofZGA8filiaACVuK7a133lArWLmMgIR9Hw+8jLKGhLe+RsT5tX
ioV6+B1g/vwSUIcbymE5HmInw8B/h0She2/LtAVty7D9qbYG/Rd5+EMOeF6RtJZISu+ZI7r5g6cc
Ch83nLY8duk37oqgP1pMV1eyTfKHnOOg3JuxTItdTfTdj5Tk5GwyPIjEXDC6TA4FXLcUG2jGzwl/
uDoDDJNEVVlO5m2WonXmP+bxw7VLVDPso7kLfyDG2XiqSVBkzOhqamgJXMPepIlsjo2XN//1wEWY
K9kW2XT9Mtpnmy3bF37S6TpPrfXGa0v6E2ohEs7CIR+CY+/H4n6ka/F2tTDFOdWwf6nOWo56vvnc
23mqYEPcMTDAsoHtnwWGyqO7EhKbtUmwZdAqcgKJ81guzRsOHcnQn0YJVbVwMhwtUyDo2xzp0iSR
0Nbdk4SQB0Q4tQhHSumo75gQjovvy/g0+FjJubDHAu6NaLATyp695SaoLfmyJNg6+DtwgRAVmjTg
lQYRXMhTwCslLciBN4dOahjhlbLaoG7zi7cKLvp4qIah+rHKCXHawGyWZzabBPYhAEU/Xo5HFR+9
iIMXGObFM99ozU6gK/sTsR/Bh/Dp4Q4MAR00SL1BfJzV4bDr6ta3diE9cLNfXIbsG5wpdJ+u7XnT
rkMCZ/C52hj8ejzfn9kyxu259KEDnxDBpsl/XZdW+dbSo0621qhUeYyBM2aQYglhw2oxiWdA57C3
Jbu+W54nhdqACfAp6AbFQETEoliXJSXhauTDBBXaghnnlhv1U45+62xD3Mz2glvxmwhFemb2t/JK
VQLQ1JS3n1gPNvOK2qqJw/HzElf8OERsL0KbysEt8wltcSU4t83SOsEenwvkZk5K3MU9J+8TToLq
QzQ+mbc8vRgKEgMjaUNSGCQ2rkTiIRQH0dEkWZa8dDOj5+0APmtYMz5wHzPAYc1G8Tu8JAY612Zy
vWQNOlbcWTqz8aYkS3FpdE3p1TN0rT473+q6V8ap9cXSy5jg3xrb7ETb520VTg29Z7LGs8c6rJ5A
gMKJ9JDjX5jI2SeRcGqINDbfogpLjDTlwuxT4KFjGzTDv7w9c0l9VOwLUc8QbyaQUOLuzTf16HSv
AMPk/J8TVwSCrCrBCO87dw0yBUpPVx4oCI1c9Z0t0EzDYk6vuqj5NIpZjKQfeXKKoPFETJKmqYn6
7Tzi6F8JqKfjurQqM+/t0YrzvcnC0N1ri3GYo3h2Vu2o9E8o2G/vZNmOF4Eop/1umScXCBqSTh+Z
jlvJpSVQVO5dk0tJBVUCkRkZLlzLyQ1RN3WU3FhLc6h8EtcQwSZs3WCdMJMVfNTSJKN9YC2gsy82
vIO68yR+84PjeI1/zRk22yu7G9rlUDY9GWNuM9b+Yba7PDxyW4wMxLMb1FQn9MOwaBz2pa4NUn1t
t23wUmOLJG8KKFTyrc1Qt6eE2/+PoBb2NHzZ3bPVod7c9FBClnsvqe0/lMnTw5CMQKXbDLILxgdh
P84KmsFmGqHGnLrGCf7QMbClk56dBesA2WN4Im1kCb4U9NDNECKB0lAMqR6qMrsPOs/YW8NNbNEX
YYYTyHrXc5kGpyWMyEKmtGICl3cpUD+Y75uKeEkOAyKSxS632Xc+uwDXjiVIHMqHsf6dAkTRK9Np
NCTGh+e8FUnNaEB7A4DEulT6oYMbQkVZGUriTGX+C79T/Dz5Nlg47uzIBjMXE+aUh2EzPGVIBY/5
wpb/BlGz77G/p5dGiQ9bserdaPiND8s4wV0hC0+tfCAuW9XYC3Z8yz2FQAYTDmqJ0r0OY/GOH1Xn
T/Ng+wCqmIOvHc5d1iCW8xBAF7JxPleSQVhjPQo06JeceWqxrhj07VorJ5DwlvvQ1Yi2tiVj8iNy
iRTSyFRFe2Rj7PXdKK8+lsrgb61cIqP2o5ms4tLNLkIlIyCGaRXxWZg4XsQWWppq2XPFS1mgjF2w
IzW5869QeKLSauJGapr6Vk2FnzdWzD0/g7oH0cYu1WXT2iJ1KgtnlY0NLLO6mr+kW3WAdxecKjbm
lJPnuC8Jo+5tXIU3apURJ5RTUBuaKvqAH/MfrCMPDKsZH9Eb8v7nw8JLwNzWf5hooq5ggycOPCaq
O0SPyZu2tLcvQh7DYpxTci6qTMDQT2kD/NYt76AYoHWaI/2v9XVxqltbsnYtkGpuo6yoLpETF4e+
zOVbE5bcgSyy8R11kIJXo8IxjlowTPMVd0KwzXxkyYCH4mildOQATcNAtE8HEqlRguOb00tHDHgx
NsFdJvA4g9RAvGYwy7BJgVLiesvWjz1uUmAG91mRyocU4dslFEQNMZ2GXhQwMkVr2aqfgWpj2FC3
zS9mccEgUYlH3nfDeNWl5OUXW0+uw2iq4bJgUNbuSx4Be4dyPW749BR3x9wrCDx1W0zdVjtDNh1Z
59rxxpSVBjxLZYEPhnfjmdeauEVGy0W7M0E62JvAU23xXcyGPYJvTRy5OeAtgAIVEYUvGcoo9Dat
gU2GNlqmwDsIfANBgHrsCKTXZ0g92Y2ndkLw+m1oPqr5o7fbtF6LpQ+7h8lK9Hhh1oKxQ+LY83j2
I5QNqyTGkrpPrBvnkpMAalXLIMVdl86IIoChT4SM0vaivdea8sawJeWH6yXx76FT3NZoOv0XJTjK
YAe08y0AiBOEFERE82A/nJg0kh3rc4Ju0UtUgMoictDouQeOZLe2DWl5DM1Is+srNDJmlgG/vKD7
vM2RkSuts7RSM7dRJQbGVxDPUJgjmN7UThI8Q9Nik8Y/n7+ruuE4m8Oo/XJj1nxruEcRNwge3vba
47Pl652I5txOaHfxe2FHxpaKXxZ0SBj0ww65pfcMjSxiNYdyI0Hnl7fZPi0oebac2awoc51GIcTc
GGV9wH3Ea04eM1TP1IywGFPQQRuvdrz5gDdoNOuunrS7x6PqRHsXxNGxiQC8IOxIjWF0olR+wR2h
1F4X7Fi2om9Jo4hk34JJCa3+wRtu+Rgh6fNvldWi5NPYRq7KK2DLghREFpybMJs5SVrb3hMjwySR
J4nM2YxEYvfcka3oYOWqu/QXVAcY5jqc4y8bjBlyE60ytcmjsmT75Mbdi00o4e8y9wC0yXXivkew
29DgB564/WwmDN6WROP9oeoscdR1UHBPau4zUgQJ4HN3zbyQF0Qr4tExOVRuvK7k0e0ATeplgyKW
FhF5MmUg6b5m2cDtduDzufk4HVrAFn8OX+xXzdg3vKvn3JrOHJrYo0mF8zDc0WA98XrjZw2mLmRn
FRH3QkUQZRZBNfLGB0C58BShdYY+F7PX4Xmyi+OowGGtTT9Hn1bsWM46yG+eIZSstQ/bdO4cVg19
+4m8FFAbFYK9G2gpCMJxUCMQbd1FeuehcULw6YZzgwJj6EPmTfQzW9148JqcElTUaghLGBpGOWlx
7hmO+Ay+Gz87sHGz7KPvSBR8Jm4roIbGhOF2ajWPEDwSOaxZcTUue5uqv/o5Evmbe3S0geVx+HGm
uIiK67ymvRXU+OGGdRYnTikEIToJPkcJf5o83C2fQ1NApolb74h4xU2evRBp3QOr9p6ADb/xp09f
uI3aAft0hn1Rhk60RjwiffayyLEI3wr775SLpN+ACghuI1eC9tYpuuPnKSsJhsTDp/19Iq3R31KE
d+5rBp7ffhG0XBaE6CCLMC/wfG4QopTFZUAGCA6JQvhUSKv7nVx9Q5lXU72nEEyehwDDyLZtBL5y
yDRTeLGlyMIKJrUp4TT4pp63cmrgzQboAVnO65tKlYpU/sEcZplH5eCHp7ly4r/JH3IyqUo3+51T
0V4qwqsZpUB54XtfvDImPxQ5JZKgCC1Qx1aVJQucsU9keE3PGNeBeYTVFblamlgWpIwg+2ZmYAyT
2hadUqzkqUqQZmGoaOdn/ix4ihDettvFRUm3SxlEO2tM9f0Pi9jJ2lCqKH8zWGk/PDC2LVI26boG
wipGn26yR5V05yRh5X9YMSae41zkDHi8zhDwDg1yKNZTnA8XM+Lw38zITuotI6ZWrROcflc0EXS/
eQehz0p9762c/fncodHvwci2wSOkZqJpyN5Q+jhTm3LQdixbQGkhK4Q6OaQH0gr6P3to8h+rz6iF
xx4Z5dHBYCwOPrf1ywy68g9MUaweawej7Kp1quV+oIh56Prcv6+TlnVEzGEKzGZsrKdkbhvrUvWq
/E5Jhv/n6YQAMNUijmUw0BLLQP6nt4HfL5HkmZ5AyaizoKoZ2/25iQd5Xa0sv5csFP+DayR+0ajX
j2EyI07LMfvtUTtBrbUTlwQxFlaQ4DqyRvD+ZTewVhTIgTWaW1CveUJQzOICdd8JbtH5mtLZeyoV
gPNtUUsUa63lsdrsWhBfz7AznXbTITb8aW36coIo7PZNEDoWrAnHyPpdF/Ysc/KOKdBNcxZd8WGT
1uWLPMEqjl8VCkmGtg6zsLGDTTCnKWtV3Ai6raLvWGUdMxS4Sos7U9IpfkLFqmaXtVLeS6v3XmFk
XotmfgHE+Fhm+fRoTTPhDd0kLmjLYP10afKAX3a+73ikMtDWU3EsEeIepWOQXKBWTo+96eWOW6Y4
IMZWzyT8zFe2+cuWDo+YyimwvhAw2mdCejmfnUFu257Mrhzw1E6E/fyeSP0y1t6IbiHP127qBucJ
69CdrHt0z0Vonepwsjd2738uPCjb2NfPCmDNpga8hzaBZDuUPDXLWSaP7GMVJpooSM0HRoV3Fvbh
b4nV6cnSkAqo77NDipKS3Ocy+molqKREGBZnLcPbVdyUJafq0O/myJNfPlCldyutb/SqwakeaxHY
d+6YxmvkXF9xSDgNuMigRbLaQoBgFKIu2J1eFm78lcYdAF3L6jaYNXJSDafst7Ghy83zYJ0K4lKe
qhxCg1128yPiQdIxOotEoTDszuiwq3NRDPlP2ybAP/IqP3RkAj5YZljeJS/lhjY2wCHkL1+07POR
+xNrQwp29H3KcC4y1/f/Ba2tzzCVbrDLLv7NqeQ3Sbh050iF6uLgRsIw39cHRFzD24BEjMVurx4i
FdBdd9AiLTvQLx1RcWA0cJyA1pn5veqfPA2ite4q59VGNLkOfekcYXC7B89o9y3OE/lvwOO27xzS
gZAgiEdH9MWr7+fqw/VD+nunwX3ssMRuO6t8JidM7RdlY2jAJb21QKLIVuV7UbX/CF+pt2AkGOKV
jCTOxsAFjxuU0b5xPaa9SLj2MdwE7C9eTzwP8Ub7uUQcS6mCNsxFhrYxRSHuSmWyN5hAJWJpCkc0
JcNuEFIffFmPdyBdYfoOkgEAWUQMEiOmi7j72F0wNjlCP5gRvuRjyIpnCleUy9EjN4us4FrPwf3o
hc8DzpK7Il2U5FTux6NjW+U3etwr/pH20x3w4UTpgEy2mY7kM8VvTRHtLIZonz7t0HnuK2ffIIjA
YMq0Fv9cf+ABesQt/JH1XM6itIY/bIB4VukZS2/qHznjPoN6yd4L3xs3wGkZRTkwoGoiFqE090zX
mXG9TRnk+rTG/UP17+8dT3EuQBjErer2gbuOSU+6lmCkDCCNaiuaqDyADlaPZI/hBK3G4LjgDdqV
Qh8x29moRtoo35D6TdOme/91RhPyyVcxkrhgPbdY8z6tgpYB8UR9IRiOlBoPTQ0QvwEzUU3U86F1
Uu/gg2Ij3htSIUvmmrFNMi6/lUhnpP/a7BahsFGNw7uwbFTjpMlKtrEJZIR4HJhT0ghwvY3Z/CyJ
BicC10reZafi9Uxk30thUgJBF18FP1BQxofCZQu5qrsFiwKeOCby6ESdn6Tv/Y2E5yRWfqtzaP+J
234tbfWUtj5YgV5eFLBRpDYVCRn8HQWeMWWvCWjV73lam2e+E7nivg72Atc7A2bf/Gd7dvQRjAgh
0wnavVJ+5W2XBDF/AkUM7i+imU29JOLFnRUmDt/B5OnUxJ4ShH0VeYMKO4chtyDkDPJXepB2HzrV
tCmXEjYeQvP2KBOA5WWLWsFrmMBKVAwKOOZD6dusQ/tm+bQnckCmGEE+y0LnzHpWb72RVELhILgI
oK0fVRx9jD5Qf033dM2SMPtj6Il+os3o/+2iyXdBJoMNDgO8HtSEMTPXVv84AUNrKl7ybZjMk+Cj
AlB/jYvUqKdQxRwgMIqSL4QIol3g9yp1ClN0N4WM6P2YfK+7OFKHZKz+35DiyaAnes8G23xg86N2
Z2HVnDiN068ykc6568w/26BOgI/2lXnCPSuHaOyRYIBdDHRuLbRjIHzUyT0rLKygLjvzDWotfP2l
Pe9sret7vCrgJ4qORUqf4hdtclkrrNKs5sDrqW+d595dHpr4QfhTjkTQStf24L+Bgk3eGMCwgkbx
9mBZZfY5Mlp4mkSHk7CCEa9gUd4RO/BAaoH7WJpA7Lt5yh5dS5h3p0SMqwuhb1jSG+rVasOzCvNu
H0VAeykEXfxeICXuMZbg/JWDWTPjaV4az0YNW4xq20Sxs4brZHbM2+RjxjtBtZwSg4hkG/fcEvR/
RQwEDJnP6F7ZzsQYyY04KAaDG6fU8XUpQ1ANCel46BTjOxMQL0w7TToSQi/3Gw8Ytppp6ikTvYHT
CnfmGcoK1BtUGtMbKLUm2ciIjnPl26zadOJ6l3nO2jvci+zyReJsFobu91bSiguUyf48TaE64aVQ
70FHAylFoLZMguevLkmfgESipE3CR/C4X7bnt+hQGdatKgeLjkxr5xqDvdhpf+7PrtNy+3AN7qQc
3KOYy+vNHLwlyApCfeFY7E70uJ8jPpAxKAe1bseEziz0+2hlUIA9ZNgpTwZ9w3Pga/GqdSehxtsg
Drcxbk+9qiUN8FnmvjyEfW0fKd3FYZo7RU4G7f2Rnsmm7GicT7m48bHA6X9SC61PxJph08XSbAcE
HQKZctc9zU2lD3U2Te849utDqGugbnywAYRBFqLPk2qXu6hjpW5PVnruosZ9yZ2Qnzbs84ixEl/w
DagxPFhdYa0LK32ZMliHxAYABpXwkrz1aBMQYQyM2QnDFrLXMGGp7zGKBM3qpd+qj5uNGOP4w9j6
HnyY/+RkN45ZFcTx2e1l+lA2Q/WKaw0ZbAnMNBrIn2VlOzRfdc6Qhm2j/Vs4hKvUuhk2XaBKiNAN
ORfWEF+J9GCjCPX4h9ht7xuiy36kccXFA2/jIkQ172s4JTSKSKRrZo+Du+lnYtxOec+e6obc32Rx
5qYb9kdENyLVRMBoNTMy7NjxMrbQ1bK1S53s44lBKE9Ovq5z4c7oLrlVYkVd4C6y+U1To/f+pIM3
PZnsF3kw+gqQXhsfI/nfXAtkAJwZ3UoTF7zPAvddj5hbV9Hsj+MGt3l5ZUxSwAv3bevZwYnyOdTG
oJDwrXgnGz++z0aZovOmTdgSbvyWaqWJzJDeI/omyGOc4AUV31STEuDhxciJ2MCWw4bmIyZI4YWW
FC2cq5MN6sRw11W+tU8qIf6ifATzcQOukwSQUpvH/otHvDsmIEc9I1/uoAvGM0ALErmzatKkAZPR
w9qwHKhcx+6KWWZ5AqZm0d3PAZO9sjTHDPIQFd0ckOXQhhuSBWMUnMnw7buVvWvctr42mYwybhA7
3SRCsPhNQuIOmrihPOiyFCpzJI/EXEf3Ktfdt+YquoxlELxiwRo2c6JZCtB4+yQ8uTwIqluKaMUw
uVnHTK+/i5b0eFZR00UwTD5k+EuueUpG4sZ17fozZ636i6sy3RGAyZqtsPVj34JhcIo0+20dFxWU
NdzCs2LvjFwvv1+iidDK2fLearSvm0ZXwy6JRHCT/7XhO4KO7pXVZHx03Sp+m9Vw3zSLPukciH9N
6M1PQuO8xenBsTH3zioFmnEDpQhQOyEp0KKw9AlpZP8v6M2w4/+LX6zQph1WPrFzA2z9E4xlf+fQ
6+PuCuaLjMV0rBPu7bFibcMI0tH3GXVRS3jsjcZlqv/GuR7uawh+d76PewyxJ1R1e8JiWFb5Lxt/
TvcstW4cXaO+h4kQWQZ6pwlY1grkc/KPSVbxQBvQfs6TIZlGGVG/LsZ5w0zH9KIne3DdaortqA2G
hwjacXFzhtcMhzz/3Vjo7DDlByNRC748dQuzTRNzz9ZDlVyd1qj7XGkDoH5S1Yr8tfEJhKLZ8Yra
BC9Y4YnJeqT3AZMmxAz/97MpZ+mvU5iYkwY50p9ISRwO5MtUdx0c0JUcabNWgHE1FLKytjh3s+Sz
8AcCkTGiyVWZTOUuGxM6TEbCb37f1Rhoc/a0UFqvBejOPZFjIWQom/xRTCET4lO4Rwa7BZ6RlQN6
7v/ZEzg5XEMOLtJW/GRUDjTl6IeqNI4PqAyj6UreySAvSIiKDakS8TOUDUGlDzGpAcN/yyXr1iVQ
6V0n3Y5YiPAWyBLm5EELp/8PCGf2QE6Wn32ZOeRxm+gTeP9feyfjR+pc/cE6pNiUfFjl2ltCuc19
rsWEMfN7CNiUgNApaVajJSl1NbJuxkqj1zJTEO5hknW7nyLR/6Rc6v/fnYRfaAQ9AtSBR3KEDNsF
k0t1XCzVZUxrI5ZW7GeIf6S+aYttx77xKcZp9Bt3sFALFUuYeJX3l/hDx0CGkfiFUyeyVj5vDo6V
Xh0DPPZy103BF9hSSPPN7BI2BFLm4BKvxxOVUraxa8Ac1862tYBWhTQpgSH/A57Siru8xTyxBgDU
nReycp5HDRYCv1l6jrJJ/Uu7rr/GUV1gyVXdZ8apdMJNazYJQa3PxH/kxwhT74UVqt5bknooq3yE
mLNn1dvQ0dmhtLuu2kZe212FJZc3q0rkeS4sP0SYh3IQcUOFOo9RiuQr6e0dnPh0oyc/O7lOhb5s
mvQVVah9jJhEfxQqd7aY6Qom23Xv35e5pRF2UpnJx9a11EfGopJDixFKG3szdpKlzQ4T0svPPknm
H+mUy6MKdfEwt4vPmUCuRahs8SB6SU60qep3jzjVjY69/+Bb9eRSgDTtq976tkbCbybXZIcAlthN
tF9/9pPD/P6WURFXqWR05ac/BcIPNgG1c5YEOq5G42Z48XGcwetIApBm4Cse4xTF1ApspDwmRrrg
fOr86QbgWpmUWCk58mTnogWvgc2qp9Z0yvAR/7R+wa7c3dX0eOR5Frt2RMY7uAewMO5+QevA0Mib
70igNN9Ln1uwIxam/XlksFygN63rnlKKIWOC0XwK66PNZYbfP4pT925okUTZDP+RcZbyzdA1RStw
au+YInBTW7hNPuO4Nff4lcenJU30seZqq3HDEhriSVzlLiwNFL5gHVi6jOGWfIZlN1Sy3GdRPL4C
UdFnQq+rq7jlj4Di8JC8stxlkwhIiplaL6Kr5aPugNuMNDHHJXD1K9zKRMzQeWO3NrneEXnqf1FI
jdOuHjRZgeiRxVmi9xY7x2LdDt+AUrpjkbcfWijJ3NneB6PaHAN0ZkaQoOFM6ITnhJd5nAJAGlPm
M33vs+EXgIZwkIbJlM8dLd62azJUPNEkCcC4eUh2Hiqp9/pGu39i4CzkFjycc0Jvxg6IMXTlE/vn
+3a0zSiRXtg1MnnSVcD2L8sJa/vBtDg+MQFPxC5tRtWuR9Qn09lNezS9RNYl+SPKG4cEJfqbX1cK
211XJYuUOzT/fQN4OM0/mUSieSKMNF1W2H0QNIti8qt11fJhMHCT5aPJOiwXc165mNaKER4ig3Ek
+LzH6JKJGEKnHNEc6mWy7kx5w8ugkkVg1nGzkcMUFM9F5GmmWSKr2M0UJk/J5EnRMVRRlzyNqJGu
MJQQSKSFhRUaPssWciBFf+C69aFF2kGFUtZhjz5PdKz3IjBJx8oSN35mEC3/MC7gGwoXPZ46s4jl
BMuyfQHEDBCuY1kNPKG5VWJ5IOLwEcgrm19cVNyWXgprCEhZYfFt+yP+yYjuitlXjZfx7GB05WXI
dEWEUZjo8mCAgoG/n4CC4QBtwb5BaLf3o+wxqOR18TEiUqUsxDQnb5pkMuFM00bnJev4VjLbWYD0
wf1dQ+JzGJ2xvUdBSwscVBE7T+OlkD6UBdtiO82h/a/oLaJQ8ErZ5wwkAL1m0wKn5JfEadNns4CP
V/n+aRyHILjHqdPy3reCIGXbCqzzLEwVbx0p6mrTgUZpz5WIggORbLY6jkUJBS+YMvF9o5tS/Zqu
+XP9MdhVkiiMVc5+4YXVa78QRQM1YaeIUBvPmbC9P9sMtC5lGrZ3QCC8BzJagveEw5wWljnoSx/T
JG0F0mNifYGV7f2qAWYTcbtC7rQ+gZ3aR/i0hkGrUzXhDtGlCLdBxUJ1w9gLRQY5R/tRleOzw7z1
19LFKzHB4FuSiFkqXnYcDR7kFDN/gxY+IbpFkx0XzoysVk3PkFbCMy0NhUdCa/6OeJ4AB+JRmaqB
mY8Ls42Aca5Kx32nc2TAYCprT6UdvWXd9De7ebYjO4VmTw7M1r0qOihk9pQS2ByYfuv0Cd0F0aso
ENJ/7oCug5cBcLX8mTmu34E6nXxspKuJqO3GHR9JdFjXPg5x4HCPmCSv4c2uGFFE4rt9l72PdnEa
OzLN4eJuK3RWm/9RdCbLbRsLFP0iVGFqNLAlCc4UJWqwrA3KsmLMM7oxfH0ONi+vKhXHkUmg+w7n
WsqjtgfzkLnF2N6ToKLk6jXZ0e77gkiIrw42o4hgKb32iU6LfG4GJPhtxCoX6IJ53NMz+STgON7Q
rc1LFjfyZArf+nSHITrDyWPhyjeC+vfStMEt12tWKnLfCkWwXZlB+jNzsT+YdKzp1YIaqQnYFAGG
tKs3du5f/cmebhbEwW1Rmx7kUBpsZBqStxbDTGzcgXwoDMQH8rL1gSDo39Dr6r9xZOlnv14PKdEN
7BAASxIc/kUWVnPnBOB361FqOQ5rUj/nVDrZlv+SQH8FEwU3obQk0ZWuKanVLy60igLYFZDoX6Xf
/Qvw1feAbaKvGYzSfxFb3NyMtfssgBru86iZNo5vHHHDkL1Lnxe2STnnqjyLypnX8+JJq/o9NsSL
4oh5smCr7Dt2Ip+AOuTYqTyi8LmOcU6rpA8iY1/ZSbPJEKy73QRU/lZpUV64zKLB+Q88wpRsRetd
oARHlGETM+FcOL5aSzG7G7+DX1yMDJlWPHFCFGU8B5J6BwImXBfxrtA7FInEWfzuaEVsBuV8+HhL
IbZOuaG+fpdNED0Zk33LKM1tFJ3rPaAkflR9MezmRer9PAXNDiW4ChcDjqgSffMNwm/YE2cd9r3r
/kpm6pCMsm85xwOWBF/MCRZjITClfyVb6p2FJn7cWUxodRF5O93RerZ18FbEMOOYEYYI430v1B+B
OurKuUiC1KcqSbxfWOIXsRAUt7o0ZSFZoKkq6/c86x+7zW89DIS+1baDhGq2Fycqs4MjvRNpVXfn
+aJG04mSI9HkIoy7BBWxFvO+Hjr7Gcnfv4h0vgDVQ2uOxjeAOi5noSXUiTtfyFl+JZaS1G464Nik
lfdknv4AgcRgi9mTJMYJLoKRrzVeGFMMXex4fFYmWkrB5DtPCfPMGgepnqmRu25yLTp2zuy2G5lU
7W+LzPF+bGvowO1IavjCTKf0tlrybuCbAZTVsjaTT4QXg0ccYCLZL+2abeD4ynF2Ltyw14AnxpWT
x+OJFHVXe08t2U/y6FayM9nDRVZjp5zT6s6iBU0a3h6OlMWIpo2W3iS6+K90+PgM/mI8Ok6BZ9/s
+iMwl3Hb+Wl9jZzhPcB7fI07B6kpI+Ko2R3tI+fQSGf6tkzBdcL1rxIFjDsYyCAQF90e5hpQLcp6
R6hH+VMPNebQDMa3Bl68YVZrICRM18L3vJ6lDB5FR5l28pt5QVIieTHWTNFTezU1/lMRWPqJANmN
wjI748LExfHnqg4dd45OhTS47XJyTs9JpZA3AAQcRmlaWBiUGEpGACBHZi37tSwVuPRsmc7OLOYO
De83re5hIJhWCHga0lJcxoljbmB7DRRIrfSphTi0ByzV7tqgSd8Ty/gG1q7Gs58aoDNpR/8jbmyC
k4FbfSDzX5ObThn5NqpJ7JeO8VqE03E6ca7mPVg76gLNxjhmUjXPbLFkv7nQk49KW5efJXpb2sz1
M1MQ8mo7eh/Mf906ddGIOvqxK2AMEMVC97Cmpuh5tnfSAbpFZqr82S8csQl823jwuiG4Mv5pCd5k
hwmB8LfrDN6PVj7ZGSue563O4t4+Yf9yrU9/q96N7h5vpQu64p4wgX+j5XAVjmRrNavcWO3wDH5V
miA+b1jwVAPXhJTNn3IqiGHXigopn31Msp+0lyTKgzbf8X+Cs5kszXyxlir+lRrsVvuRLbcIdD67
QN6f2Zn/a0etX9qEGXMXGAmSQfFt+hG5j2S5+iwY3NuGrJcZl9e2bDtcUTsnvJybYclcz3Yh+VFs
hPCb/Twq/x1bmDZHobhSKhZMDpnd8VZqZXD1V5NdpaiPrCsB5Yhj07o0U8cLsBHlG/4Km7N8rSfX
rOF2JPk71yseSDhuVNl4/Ls1ckAm8JjAjnqlvOPh3+P12Agerrjli2rPTjXYe0L59SvT3BFD18wy
7WyT8XYvpmBZclz7Ik/FWrka3juDUFxZ+R7bfjW8pEZyljJxmdtgpY3gPj8mS59NNf3y23gfDESs
Kso1y+RMcNerBhfaLn9iZ24atj0MiCuSIyEq9m1IM/mRLwy3THN2N4XHK6vtxLkao33R5d+9UYC4
gfIfgBL0Zv4waZlRbIp/emNRFxo9cJdGntdwXfSTGwQOMn3aHeZkWH8PfXz37GR9+XmOuBp+3B9i
K+3feJXOoTnWgEDccig+ped5f83Jyv6SL4OokqR1yEZd/S+S0XOaUoYJlRo+e2e5ay9DXJhwsbYD
wwDJ4vUPz24OaoBbIrvvmCzyFqsqozA1mcdRVPqKObYOSK9Alxy7Zkx0KIgybnmFfHOCO4MknU71
woPGpZZ9sruZzsg0xOmm7xhhU7opQyTY6iCU6dMjU6vf0bzjAr16XR7RCIn7S25W+Xu/4MMoqRnw
RCXVOId1/l47PFelEVN1hfx7VH5wAMf+H1r3Asq6DwuYY5c0J1+ZAvc+8TVxb7WRHKaZ9tfoVFG2
6xHBd11lQ7RO1WhgA+NriOa9I4uzwTcHq2Jx6J3MEkinYLcnd9ct9WIRTzTsRpNrM1ToqP8dNPoI
hqPEXSlrUDPBc55Rx5IRCQzKPOxyyTk9sZyXXTh+xYeJ0MRVV59EeYhhqzeDqTIPukhD64iIAir6
AtvkEMva5+Bd9ZqlNgijBsS9gxqJG1ZjfjT71tq30i1fNH3BsE5XrTArWYDqCw7DpXeP3exoUeCj
Wjr1f8jvtwfHNeY9a38cvm0Jq0+p5qaX5OFDp+FIAtG5hOfcrDK4bYn6m45y+rfP+1e+QBarncX0
VrkE3nFZxV+u6Sw0ONSqH3lTdDebLiIro0jHtq++OiEou2y0lT6S0SZF7QXxqm5yiMoBbkLXRqjx
0uYaDPpOhvClsQg9z6wWbmCWfAe6qi9gaOpwmBNOi3pdHc8xji+d0bSnwUuD3RTTQJQV57Y0/p7L
jpejO7l7ghpviVXdm6bjVYo0OgHhiOVx5Dj0ULiZ9IQmUsj4UMWY+odeS+OVuuMq3uJT2wR01+++
9eGseLos4JhDRLM4GiJ5WbB3SOLk9S4mO/1iRMNzkUPZ5VBhhmg1Ztj4bfZjkiPgMcMXdxBBfpgQ
sEKeIB3EJiJKITOXggV6Q72kSmlmfmhtbAj9ZjFJonW0L/XSz0bQWWHCax31bi/xjJUJBmCv+X02
jSv3FEq46cVgeLkAA9/edalbHbssgeAUwZjx/H9Rn1xdstSQT/Fncv8P1wHvtEAfOdijI26SR/vB
yGgAT3wuqoiXIwQTKySzy5UWsXQY903kj2++iOtdKvzsje2Dc4ubc3Nk6/xHrwarTmXRp0NVd0Xt
wYBrlB/iqX3Evqlo2XIp8unezBNpnXpBUQ/GecT+Ig28M9dDx86IOLVSzGdKOw7iMwjip8BwR1R2
WDC5w1TCeaEXfSvg55/lAjqRT24jv4JS9o/OcJ4aaAZYXEjzJxL/5BOTYEgviQ+R3+bAsSHTnt2X
HN9EKVYFMr4d71FXptupsfrPBYsO+YMBbqg06TlVceydSkFKtUYP4SyPJgY+GlAf7B6um3aROAea
VcWO71p9AHTQ0WiB6+cyNQeeWRJW5tzJYhIQUn4o02TcYdjxkxGF8ckpFBg+1bEtMcmnlRqJE2uX
54ZMJO2SmVfjxZZT+epO8fCuW9E+1Xls7vtkGd8s1gDQ75CLzr2HTiHK+VJoBnVqu+RsyD7wPyDW
AcfJce1USYaddsQCAWCVcaqKPTtLzVPb9M5e9dafPKjOwh/Gv5o73IUCoMWzl/LLhNvl9P8SftDF
IS9dj1xh28IFSLMlGg6sO4y4q1H0THxbXWIde9mjQKxx96NADTp5Vs9jv+HKTMETFWKTNH1vYc3U
8qOlPRG6zEU/yxRB2lgGkt4EHiuXd0Dev0jp/7VUmqBVdc6hgKcVTt5MJjm3AwGX2ZtCl6vXfuEg
cah9vjelkhCUJkpEMds/5Nfb1a8zJ2A4tG4JrLv58qOHtP0zl/JnrnrvUOguD/G/k5wcYcl3GbXt
uICOeclEaXz5TR0xIbX214kPUzH1bfZ4oR23XEwLtQEu+wO7l36lzdtmpattcxY4D1ychm07MCbD
bx4aRrLe67nL1+e+jhu69RTL3ZiNNiLUg71dguwkqpSwXNtpIrFze+WRCYuAtDhRbFPNv3pl1wCG
aFHxsGTmsnhTDlblWY5jRmyjq/iYQrcirDgkeIIIDOzDpPxE9gR2PHmAHNCfioqI0NYjQHYgudZh
a6Zl98EqDNVemDKuOJeQD+rxSRLPwvM1lE7W8xjBCU3ltU4J4pnquhBfBrziSREuZfSb0/bycOlR
mxtK6vYRiUqfFHiFN0rLErgIocCPVmo4/UQRy4epx/GQJwGRy4F/3DT7+B/8SRUGTGGeqcR/0dyo
jgsB9jVMxyJsue6yGzM00T0ElbYKHVm7D07vwyWfII8RvkLAC7QV3yOv88I04HNJ1J2ARjOi1drZ
Jzsx/TnRGPhccDuwpRI7jJK9OpvwRjHT0SEx/rEXcMoTYojM8bGWgYX9TYeMrqyT+PYG1BRzWWw3
+rRYENdQTDZoDvkB48HJwsIiuEGYP7He7Vx/ZHOFDDnPMG6o/TuE9kT7r09KMJ9ASlHd7XCU8z1n
Z3ejEmJGfH92U6X8J7I23q0jqQvEGEhj62L8zoJNJd4HP6mjrH1UzgkO2PgR2w4oVzhzkGS4w53a
ZVFEQJo8QpXTcjyzTb9s0kUXK+3Hsi7KTOSt5yB8pBrisM0DmRRcPVM6LQAwwmvjebJSelqYQWHB
MPvi1AsqwtFscQGqIEmOg9/Stk4hfLtFH+w6dBhipjx5vzhdEWaPBvc9Suxf/FRXBZxs7iY2susS
yeVX5cIvrPuRSFtnM6e5pNWzlZs69PVMnjprH+yQYtpHYJ3XxQvrX4z+AQtwtXPQ9yyK8ZAo+Jes
BgOiOW8qoJ4wWSRPXz49c7fzOyI8jVlzUsrYK2PxLWCdr60urJAoRikjH2Opz8NsPYlG0AqZxph8
lBZi9juasZvayThFBiOrUZDC700m/82L/99AkZ9CDWSSwWDzioRSQdpycAmBLsyzh4OQNncnQfYT
PiEszjSr97ZfrcmZpeIXXMQ7HTRm3D3ppb95kbxQ8mRfwaLEDqycAz+jXgs+BuvT0WOGCUJjYR6m
J96/7ctEM3M+UTl3qFLxl5mMwcxTAw1wYDLGfc5s6zyQfD0iqpbHLBuYCLEZ6cPBC3b4AzU2p0VU
146zy0Q84+EH0y6BK3yQpoP9XZjfS2wcdNuxYllAWWzHAn0rsYOXeWRXQU6MjhRzc/IbtqgIgRmf
MWO+IB87M+Lb5C2QA1vrq+pV0uxZFwUbMkIKrTwxHDiEdudyIerFNGZz97vZPnbpuFIcGIsLbE2N
wAnweLLsgjsVPGeB8Rgdu965UHDJxxpouMVoTwwAtcTcu7EHHzOwqOmvuNX5q2F3DeQ+A/aXoYS2
slYi/K/a0WIOp2xeyosJ8/xVItXWZ8IC6BW660+6rEdgpp0fPemBr+0dQ7cuwqnOIT0kc6nGvfAW
arE7fL+qp3ZT2pepWx/erW5fp3x6ZLYpdnarvykVTc121qQt0Yc4+TULO5BAzynFdjHMHTJSMUE2
AXpgN3EzPJZpwB/gZIqfaQiac4ROR6wR6a/zi3fDoHkYz+joJnGwBHT6pqPwHlPJnXC0pylGmywI
9+RmTtzCLGATRdSBUWs6q7j4C/uuYi7Ga+4WUN8sGbfbovFL3rbZaNpbwgqMcc+j/cFjvf6PU8Dy
q+FyOYXdIqdXtFb96i7QxzNq2EcLRfJcGObHSsgOmZfow9i0gzfizwNVn2QkHO4MPRal2Zw9s/VP
HCZAXuSTDImbI9jZjLQ8Q1SYCzrJbUYfOo6ugrdSfjccbY0XPOD5DFnFI7rlN8ORmMUYYHUQYMq4
px6lHqObZS1QpQeZf85l4f1pGBN6uEvhfLDsiivQltrf2KCh+RZppoO2mFUxHZGIHewSSSAAcABs
snG794xf+Fdb1M1eaTdErWAtcaGou+e3aHMs04ISNE/xaDl7MkofKTC22+gDMUMTg6QFIjKb9uk8
UVgpR5FvZ6n7H7/Gle9li/zEk2rve1yyaz67RpnOSQhuAvB7Sx/tCMKu5TPIFY/dWhLNzMpm6Q54
FFHo1J93JjWRY1oG8qle8t/QxeNwoU5MNU6258Trnsp+eatBVdkaywgoE/M0xtL9N8Soh4GsyWJ7
I7Rvz5X4i2VhbDyvbEFCJEKt/663qEqLvyVRkDBoVUsOKw0WSqxGvldd5B5N+M5kNov61+JlBzct
n70k/Zd7PAQo4NPGHjLKCdgQvL+asV1nMYRkIjw1sm2cwEzKFNjdGB5oWPUIaBT8+vJDD16OVwZ+
Gx2WB2xHlmlvcO0/mdrJb4umbd+jPqPcYBQ1UXDsiZAdc24Jkobb/KpYe39mNrnmQzOjAqtW79Ng
EBfkG67OslSHmjbzNQYw9F8KUwCYMNAn5OSA60dh13c5z8ERV9omgUUJfZlaue+l/59k8PvCCBBH
DgjrBx45EFpFxg+Br/FeTpwRSLQutMC8+rPBSfCZIV2Ynxm02IpOWcfat9+tYCpqOi1F+3sinkN/
F5JUsi9Sab+QLH9hxME59ysuIbL9J78xxBMZQdxMjGV2aq0caH0SvSS4lDuGLW25I0k/sASinCCE
BTm/t2qwvmOPELDt049SWW3dG2VxvmmhOpvHKui8nejq8l4G2bRzaDY9ABqKYD/zt6tN7zgaTjYh
pwsmZ/PhCNl2e62T8TXXhf20ZBEfVyfNjjQjizNnQRwSz6YgDrxy9dU53GIdse88GmQSvLYY9GOU
ovkzdLH7m3PMcM7j2Tg02souQTIMHnqH4R6AbFl/EfGT/8zZIvCOSF7MfXWTU3EbXX2vMZKo0gdU
xsciLR5LpfI9ex7r1gqlp20weg4sXoPxasaqTiU3Xv7HrcBOsySNq8AwR93+l6bggOyOxzpCLC88
6vK4hBVyzmapKiCxo/Xo2olfhO8s6+3Fp5X17X7ktpJtTZOte+HKaD9OFTNiLHjA5ghYNsT5PCUt
LFDUq3qZYRlhSB+ryYojKh2DY5wMnuZ0wOp2fPR2a0xoMFZ0bdvKVsds4M/idQFcBJYz97gZuwCn
GexhNFPD2tixPUpCJZI47i40mYMAHnmw+ojY7iJ4LrQj/DLBKBmquKYZymqwZ/1NcC3vABIY+274
UfxL5FKcVDFKA2+Hx11lsg8SjjTh7j4psgu0qmDPJ7B4nkvxo2n9hZEFCzkRYAxpFXSbkW9bNlKe
nj3Nojr4ieK/QFAmozOCDT+gIf3LmhhBfLCK8dAL42iLsqC+V7043C1IwlNpQNBhsCFuEjIvoMKw
BCxMEMsz7IPTtPxQaE69glqns8tmEOpoM4GiwtjcE9kDpDFVJLw97U23hb4uWlArIgRcJD9CiSim
jh9Ayqq8+hjX2Afkpp1geRNDn3hh18n+SzdmWbDVUM7pLpoIwW5pxPGlIxyh9AcwJcI2bq3Mq2RF
+xxkuRG8ssbmhdJqwbFW4FNC9qLtfxZl4BfPjSO9mYgu7TTBgs+kh7m3yRPXubXRPLC8Ruh7nwXp
Eh1IuFcdGlCp181BXPp8GtBPJrsf0lcugJMTgsVEzq5av9z1xpR9isTO9w63CO+L+/ioToZuxmzv
mj1TpPC0SKh5PLUv9py2L3UHngr6cSS/4N/L8jlBwHRfe+HiKwF5qJMXzcugDoMoaKo7sG3BtY8d
adWcNeXPaa9FZohVREuufcqUYzOmmfOKr0m1xTFjv99AQmGDcMs9JN6nEYVlZBqGpBHGbAaim6W4
0hN1GLOuDJ8z/iRmPSJmMPCLU4WAcSpdmaN4kIok3ltrKFopm8x+42oq2QV3sI1slqm7zJ5tFa8T
6BbjMKRyNKONpdsaPYSUFjtZy5+uZJ3u4gIv+kNF1d4XlYiXO7nLrAu7qI/nd45qFPjR2dPqr+/2
4oVDXykPhetHVBsVAlJfiv7JKMzcYuk9H71Pes11c3caSywH7ADSLZvFQhvczgmslWaD2KQgH+ag
PyMjogyW2i5vvJoVsGZrTG4x8fUbkKq5bpmcvQjsBqyb186JqqL447oZs+bE2MSOVwS7r1FmqacU
I7G4xuBqSdIQDDstWVe6T1YNjvfGVkL14PKXiyMXoJHHbj7RG44sMKObJOH3vsl9uFWQYxTsx5HX
xYycwNsyCMqCb6trMzOgZN1YO5466SfHQ4dJRbMp3+cuV+0vAHcy40+QeDxYAn3oogzjvWV8Njqz
IWZapzIZ4umK0T4L9n65bm2B6ye/6rKr5W6MFBUWzQ/+WqbCHc9kzqoekpzjH4mA9fYH9V42TV2m
Qw8eZ+O/GQsdH5ghrfibTm56HcXACVXgoYbAW/IzDJvhXoxWdTTXMkltska1MRokdgQNb432A8n5
QFHLGaKsZBx91ZxYxxeP9DHPMNalndJwmXKp+2q97paKDpPXR+n4b6LwXO8qkch2TwBnGr4LQwfx
d8bK+Xg27dHOr8Ug1Ul7KKYsCXXF2kUfOzLJRhydGxJH5oNo9vSgkAgMsOs1+9heuQC1Zwgn4fbz
RHjJJv6W8riYnJT41yJclV4rOnDZk1na7DfGs52dHSLjDXSaxMUl466sCwRENhyOlZkR9LXaOCcl
48SPWAcsE4iio2+vyoKVyCGbrwYh7gHDWaS/jKVCaXcr1pHvrRMZBGAdIFoea9/ylk2L/0spssMb
Y2I0PkKC/2ibRuyqKTIfft1UJ5F6w5/YDjwJ38QWFuFKemGXYIEym6bwbaHezbpSLLqieKAXZ3V6
QBRjnm/UsZkcbIeCAw926gY8cVh2GbqIzDZ55vrL8WLlcFLINKW/Ca/+1MTm+JeBKPW55CiaCZW3
Qk0h5HD00C6Ge7PGLqyoOUV9axPpKvqFRLjZmvU5A8sBYDWPFWIbQy/lhO0CUxpkEFV5Z7GXb0uJ
YfxgfSLu99lUZ2vMI0nZ8Gin1M8O3Wi6t46r+PJwLGJwOYQjWW3o3Qh6/+zyMG2km/Y5mdliIEfG
aN/GUgbLP1WFCBRqvFo0WLT94dIbg3IRNGPpP5lQ+SPAEqn9u+YyA2kRnp11SFjWOrdo2hMZU9t4
B6oGi4CxDuXDe115ysm2s7Crucb1NhDZs58T0m+RkDIGtYssJlZgRvU6bm1VcPAcmMHEFHh1T0PX
vuUtfAWxBnw/GtU5wT9NOVjd6ZvW8OSFpuxiYG4ShXmy5t5EzqxNWYizz5brvo5ITW47Bb3qmo7K
1mwqOFVyanxOCEeFzx+SWBzenS4FjNbENZfXNWhzki7EBhK7AH4YspJ/Of73IdtvhIpi4JrPgY11
eWksonuPwVsThsNc23BJO6xNsn0sAT0pq/DpXKc0wFnLYmqKDYGptJ2a9p0OSC8XVXvS1hoMNNck
zT5rguQfCxmW/4Rc6ZVPxC1dUqCB5beUgS2Ud6TITEjKXNnIq0cm5mDtHTxPeXeCOMFZwa7YOQus
1R2H1Hy+TgMv2Gez7lC9CBq1F1mO9Qf9jomjUmX0vwrTbsM8LRvrk3NbeUo5neA8i9gD+kJYu39v
qJYnGC+OtzM7HMmDHUdQuLzEP2VlF/1IUP1o6Kq5gMmOzow2j1eZWiWkHH4HLovGvdMR7xyofWT4
e5BCBXGCnosYZhd/AYrnJAW8AKmJx3N1TPaE6ftp5yYCMCAZKpf4mONiwNJWTMLYoih8qcogWRcv
BrX4F8+1YXCNiu7KwGeB8lstVHHooQ9gElXSfPerFdwMBAtp0V7SMsxxKctt0M7g8mlcco8reKps
M93KgrW6ztkmnJ0/UiWDO/+Z+Hokd9UaM52Tu8Tcsje2cobkwMG7J0TM6Ia4d+R0T4aPMUvRfCJz
CPKUrFvcChPLwpk/HMv1PuxEWy+5yrHNx3WR4OZ3TjfcTLZOqtuABBP9LXH4eHLYkucpPDqGrY5c
MVEc0ZpYaYplWhjpLqBGGRe8Jvj8Ho0xdXjlEEp5i6dSXqUcRiPbMF5jFLfZ5M4DnSoBDD/x3G82
fWnIT06mlvFimtiknyZE0QNRp+JDUagb/xLKhXzG+9xJPuXA8eRAjr0ZH1U2J8y/TJIsjzc3865r
GANh9Va6dHRk/eIAqp1pVnN33Xks6PDHVlOvuCxlpsl/rczWX8rospBLcfPgMxHpK009+43tERbI
TS4NpxR3VeJpi/iT2tQw70jIBXy1+COPLhEcSZqcTRuCAVEMI42G3Dr9VLm4TLZIvCehuSCdwTCW
YtmAU5nJQ7VxugIkHLr/7wgbMXFtBz1+jgIKsGZS/niWzy9rE4IM8bNGh8wXR+hjNNvBCfT9gMXP
1yQ0Z9XGF2fiPr3NydmX96z1YD8gZXH2LcbWA3c42Nh4tpnD+ail1xskvISQdOp8mw6u7MnkQr8M
vJAdB2/6CsCTPhkWf3r2DuV4/FDVYDjVjuWr/hNWNpvhbcNBxKFT0V/ioZVnBIIk25KEWMUCz+UD
52ZuRyPRgjnpbyzftdOTcD0rOFVZKvOtbfDG2KDBEkdMpDeG1LuWKxLw8hn3ltkd1Nx6SC/dzBiQ
Wpiyops2bgnvudcKYB6cP5FU2S5nN3ShwBv1xgdpz+jky07yMARb5Txqu2qnl5S+Z51tC+hE9MTy
NvbF3hqspnspk3nEuoCESolAEEHlQ9BqMCSOPqHH6iuBLJvJ5Bm2iCHEVcJ/CXZElQWEiqzura8W
tLy3Ux2n5m0Gm2QmrmKlQQGCSlbj2QpWj6pObNG0uxq6SMA1Wo5iVrts5DOJ+8XudMEKN18H7l97
SoHxLp6U+M5o3d98PqVHhrnlwLDfUk8P1zDRg9sxAoQ+0EABKFxkLvX6DkHec4Kp24kZrlzRtWRq
SVWP35hESfLXb9gbvtGSLiie2qwD7m2EzIgUZtbnw0viKsx0Z/Cr4gD7xxIPNHLo9aN0qkPSRgaa
QBuVVOOYsGs0ZfmjZ9IuDbM6qy8ECIpQt6Y8xhOx011Zoz+pScCcklUiV+ZkzI956W4MEXOWjsXY
9yHBOmePlD6SucIJbOHiZKp8GyY/z6+56Y81AffF/AmS1vpBqIHoWxtOYPGPAx/8avnCiN3SAbKJ
pwFc+Cb1SqzloXDfaXK6OyoTCpxYZVxMCs8c6tAGa2PXFL5VwYQrCkggEcgFcjx2Ff1Zpn4MNZQO
5YIjixfInUNl2Oc2ds21p4i/raijvXuF0Xh/zD7pbgTCF6BLTX0gnsD6CTZS5pD7mdUeytiE2V8r
dBtogW7CzyOzVQhisONW0/TDXrRE1FEt/fHBCS6r32G3kTrgLasl3cGBU00jZt4CrfY9f1u5ZDfn
eiJXDvE/3tasZ5Jhbow5f2E4evEPWnFUO/WDG4mjX8dW81aszSKkdxAyfyY9TzABK0hT2Zqcbprz
AqKMOrg0bcWdYInTF1LhnfsCQGukD+Zqn8t4kBiwahi0bsbxDFcx6Vjnqzj2vMGO4x61s70VhFkH
hgiFlyq81oW3Y8+1psmSZ39ghHCjNFnCnIh1XtObM7GgmAphkrIPGzkO/7nF6oNnyDPnTvpwbriS
MntlD+17ncbBIRWW0+5j20p8glzCfSunPngdVD68WV2Q/DcBVTC/BHCGFfXuWz/EDkdS5rnQzxza
E5AkyUQgIRftyIs8Ae/T8av0QY1wagxx8mao2fiNSDQ/gjhzI4YmfPi2YPsgf10jeHIvEZf1/1oz
QCziWeC9gcNmDanIRzXfC8DotyYY+I8HmuCwuOrqMg7dpnVttlBb9p+Ul9RdWFoUQ7euVcwXI8Ne
ZIXU0m9T0iV/AhJY1p6Me1I++41JoSQKaGWFaMc81cyJc0RM+vgNPKUhzrPrq4lzTwGYG66VqCtQ
3zkDKTgfeHWmCoIbXZemYdi1ZTSo9JDKLiUR3IJpVWY2aZ0krhUqdjsudoMBDcCNjW28PN57IXHA
aHqmFBR80gQp3rGkRx12uNcnWXow/gECPRYb6+XMldQrzzHO53didvrDN7V/o9FgzEgY/swWtg0k
NIitcfhi1bIdm8vSognVhKh4Vz2lGuePtWCj0b8ZuSGgQohnwTIDMxhRuQxMwmNgbhcEMh7rEM59
AjFubbSXifXceosxjxWUqH7EF2Soijlf4XsdtGHyedOTtgJ91+0gn+y0Ll89WIbR3Zhy9mntSE+s
JjdyCKxdZTU9576oCerQhnqZgNpv02OqGvGRuGzVnTDpZf/Wc3qhdF7YibUL2JCRXKUb6LkbepAj
iBkDVL/FtOAx6tz0WyRW+y7cDsBNps2/RVYEZ2Iw7b8hNYdrlvrupSniuDjYgWYgKaAcgVw3lulP
OfcrttVZYs3gjuE9yQhz66lPoiTgbsiR+DILs7OvZJ779uho/otJbEE2CpKKklY9+WkLDdn2nC9X
D8aJkn0/ftBJC0xkdy6kQNw7Wsf/1T4v/3vplmi9uBJLHfwIt3ezWzGqDIXJBu/FkACvFIJ2kTPx
frF49+8q5oOtTQB47Kj1kuob1w7S1PTjuSJM2f+cndly20i2rl+lo68P4gCZABLYsftckBRJQZJl
a7Bs3yBctgvzPOPpz4faNybEIMO7u6K6o6uqkwAyV67hH2IkDDEyLWeMg2cyzVvbjsHEDlPp4nM+
9cFTDdGsu+kmI0FKfA6lfATsonVAUkn5vRHLDNaYYsgyvnSGDz3Xwyeh5ukR+2C7/IjfUPo1zwNa
qoMb2Cg+RGUEAW35dgjUglTKYTLvGugv2pMpELzIj0aAcQjS7lPtlp8000UGWYsthPM2PTFHFIst
cIz8vBW6SHoo3ypApaqBKmHD4HTQUO8orRFtL36v56N0in2DVXZZ/6YxEQzl1mpL6GG0o6IxONJr
Ri5ayHmZ/JqYnN7rFdEHCCMNOdpIU/g5QFSuhF1ezPWOuToccFopo3o1sURDERzoSHxvuo1qI/QC
EZ0pN1xZbn1vMXJ6s/0RKY8WjYiUTkkRUORnEzapMZoOyEaMZgHHGQF4KkvLSnALaaFjGm9ZVrfI
tkx9GOgPlJEt0L0UtiZDdFmYCRwJiCNA5Rxz1ujGw4xlbkVv6JZ8d+TlNYV9zIwcpkZQjxqGeI51
K22VNMiHkJWgBovwif280I7LX0jlZodgsMqDrCi5fylr2SQdBh23yhVMJvsyyn6MsRQxxb0x73qs
ztUOH29249BVNFrDDvu1v+YBBusxLSg/PkSaKotHIbSu2tdAw4Kt0edmeqs1o25DvzZz6yEJEgCT
uPFBPMGz5ziy/5HFlIOt/zKB5KcHmGyEzZjS/s4eAlR0oyStHpGt5ir3k3J8KJgY6O6mboPKfkkh
XJrPsBeyNNgAftJugLYBIyxRsgLw5w5vTALRYohcHZg8HaMALEepiYeU1PvVIAfJPs1xHj3bdGyp
3egb/8Cog9TOMYP6k9HUcbHDW8G5yznXX6E7zmgmw9+9oSCjWcQs0xiTjUXpMaKkXmT2XVQE/AVU
7tEWxHXBQaiz0eryA+O1CO3TcJaV/dk21HREmsCELZtjUkgzT246FaPwmyfVbSPLRHtsqIGAcBjS
Gh8L4ikTUUYK2bwbGxXYoF5c+RIhBQgiKnLz1IuYnW9dgMlduRuyWNQPoGmj7Gsegp79Ztp232Fi
COh9a/tNO2yTSNf8j6EGQYjJukmGAB+2EPaXAkkPpW0C9MfEGyQghmSAutzkFvBR+SBGE1EbZg3W
dxeHOB9KEs7HmPwQjeyDNtO8yKhyaN4/aIaf+L/cgr4VWmUEZWR1v5V8UfvIsapbnAsy3ageZIMT
8ufeogG+jztRGpAwdaVuGEfBnAvaYb6BhYD3sGIOhdxLa87q3plQPkCeYlYPOR4rijHQROvDvUnp
5zC/QdjyhX5XCH6NOShJiAMlHyaUpIgqIEGopPNiB8jQLQFttp+w864CxFE0vyFnLpkjptj2ycd0
lvm29A0gjSSMYe68NnSpqNTLTI0/aZ8DY6XynEAt0G4sE9qQWGKN/S/p8oRbw4zoUbhj17wkaZib
24xu0JeJWMw4VLPDjAxsGl8akuuP6dxrnKywekNHxzxWpdHN95XVU5ZGyL3ubWQXglfT0EeaGbOR
2D+pMUzIa4y3xHMaVs7bjEVEEOyFmBHxGIn+yH4oI0EXy/Tjl7woAv+xg6O/xzIDwfQmmZ87A/W9
xaO5D7pXc0yN8MbtJ7RTsSyr8vYT104M4DnL8uJNVAHHExZM+JUQ43xppkHRcElnrGjxITc/Gprl
6pARqr6no5bOACYy0/w0UR/oty3WGN8Kp3OiNwBGKJiNVp3gIO348qkvfAFPqEooicLB/CIwqvfg
IcOpJV+1gpcWvS7nE+akVFucHPf71I/9wZUGJOWxzO5qY4Hc0yRN30hgpyPtX1iUjrTbG8yakUpE
2L9FCQzYwPSQWVP9BlEiGp8TJx2melP0gr9z6ZDSdCS1/dEyy16Q+zauV2jUoJzUlRDr8qxWNzMV
M4SXgFpwO7eujH75CE7ejxNOjZ4RuwWzuqS1y4PoZhJQVPnKQxh1MUOZukLfRZC0QqNl6oWP72ib
23xonA/YQ5NywwBhspsUmfOVkXP5qTNFj8KGlfVNf8Pr1/T73FVD/dVA30d7HSCJa9sZxte2JEib
t4YyavS/CqX1+DHIPvypyE/T27pHL0Lgh6HuaWb39VFCUO53iMxlYKPcJikfHdcZYMNRaWnW3/Sf
LIjdGkoL5VMKZrq4MZSCj4gsJgrZ0IsHxquWlgYfpYa6mx6NeD3caHNTOU9BXEMpJYfxt4w4Ef5A
ugvZqgjOnHbD71PlQznoBfhjh8iMnwLqhIVPWb/zZ8v5MTNSwqqZU/AaILsBziJBdxk+hYZxJlmh
SLfNnA3ujppIyL/cHALvFu1kpsTo/ugTyTDYfGZNKBggLgQTkHYBI7Jn2WrYVFRMQdF9tBlTDiK7
sZDp6pgpKeoAxLjAnIhw0ahVegsVhc5usB8kJO0eAVO5lUzjXsDI68k+JjtZJuT65HzPEZxF1ioU
Vb5nKO1DYMUK1huHIn/N2rpm4BF3UwCycpHtpLoF0bcPSVBh+HaIqiCpF6TfOiLY+OgkrkjujLiL
2mavT6XS3kpkt9TXsnPRZWwD7h0P1S3QeZXBf6eJR/v0BYWDlMSY5PlRjJ2ezBtTAuP6pet2zHsj
sLgIEqPLNh+B87cOQix84i8lAtjzG2wBO0BJJ87C7rnANfCZ2e0YYKHgBH8jsN0ln6rKMZH3Bqlw
SDXeIVmxAu+EmaflfsPvycCDQEbT96nF3zhMA6as0ELlxpkCMNhKDyghGFAsuklBED+UXVD8Sn3H
pQFgWPwZuoG9t52eXtMy/p484N1W/VZHo/+LEZ5TfB+4KDCNBNdNeqT5df2SI82Acjw9wCffqmgN
JAgEcX8IZ/6eaGEJKY7EDmIfnuR41pQEHasDlvpgj/pwTGe9vKvDwW9fAPuM8mkRCagPrWiRLNiV
XTXhJtL5xBEzhDH/jF1RFj4zYhKsqSdwTqWGW80Bswr7F85EFKKx04aMluJuX7mOeqzMPrkVKqlu
KiPW/1LQ+uDSg8wHjoavTXVvzwKfKtpiALRmjuQenoKuA6KK5oNR5BRBHWfDGaVGe8f0aanQcEJQ
Q7fmT7UGzGpnZtbwJQ+y0T0kGFdOaDf5Lp4JMqYbsUWSPceKkOCBPAMq/r4Y5y85QzCAokY+xxM0
CO72LTMpexG/JMPY9MJyyhcGdM58G0AATSh6JgfJNeJidQytvmZ0NJUPjCPzGkqOlcsfXWiXr47W
GSbCPdNgzQBvNP7BNp/6j3Zed/eAeNQRxxwN7k4iAFzkA1IEk6vcpeWfI/Hq5v38JtsyQsRKH4c3
HT60RYcJeqjeZ2zhiPdqHkmWAkwJc/eZARPvONOcWCOQuRb0Tny5LDi5WWwUz4FbZhjuEeKASnYF
+bWPNooHApXuYoBCdnpDujWDw3DNUm4TULj5oeiYggZgkE300cEXHjN7tBLOfV9bX0FXFnFLtyGu
6AvMM8BJeTShG7BCPOmh8wkEbPQwN1laIGzg9NrHfnYGDM0q19Yfx8podY9YBomQKqz+VuN98zHR
tdL/rMpOsxbJCVHfhr4Q+woihofF7vTBNCdmslpkP0yUVs2X3mYGu6UTJ37SZSmiV9wY5tdKU2Rt
1IJqWzi81k+4I0avDVOcLTjY0vrJ7GEuPbwz3busw1dni+apyxwqxogIKjHOBndI7icfuRegJlES
SO0mUpXL9DrO4DXum0zNUFiGiCM6ehWSeYgAm3R+cb7DExUnacPG3AEpVHeIt0ZK9iAAuvQwKI9J
q9sq3gWcT1LdzOrUczxQWe6abh6o7uWkfSydSYNnnC0N7fsZOHlwGGKYOtgouVb/zUB2MXmZmjEJ
kKDTG9oS1uBCk4FoRTc5QGtq3Gs9Xpv6VmJnkGmbziyZw1QOXiCI2ZfCn/onyADBXP2t9LrroS32
5QSNElpUO9K3LMCt5dOur8K81Z/Ry43x//Y1RvvNSySRyvvcOkU/PgDU0crgp0uyHft75mccMDDf
I3D5g9OBN8ZhLYPS+4Fab8aGw1S6G6QIWSAEccRPBOqDNVF9fqCn78y7rhDFt6g2iv4Qm1rFAMmo
pNkdYi6yDrreCEEo36oMCKc8Mi4Kw69hbxKxjhPeoVO5N3LwcVb797//9X//33//GP8r+FV8LNIJ
K6N/IX/1ERBI2/zn34bx738R1pf/+fbnf/5NGYJKpaVQdCFrcy06XPz1H9+fIjze+Lv/j0yCrIV9
VX737baqdlQ+wyHVU+PNFtQTsP3gaUOcx5S70d2J6qV2mNyPCXOtCHjS5V+jTn+MUDS58Ypw4XTa
7jJBPf0xTO8me+De/5oYwD12hlm6Xww4Le2N6LMpO2CkAh24SkJSij9cGVK+ZQldSVui2i/N05WF
yQxIC7XhjVwxOdTZhC2LDThOKTu4hxz5w/ARuLq8puGePq5EcE46hknPHA04hbn76aLApmglKfDe
GIAMzYMjOxvhyNa0sg3zWEZPm4FjQ2guG8v4aAl4pwjhW27K7SwVbaGSaeoO19dCP9q0aWOaWHVH
UoDB5oJP1LC7Tsa47J8Ho/MdL8gobO4vP8Tqk0ndlUgKO5ZrChOkleucPoPgBc1W0OtPkzJ64Enl
+A31vP6mETpSXZKk5sskRHB7edXl//W3XSsNoRsYrNDFZKNYhrns6t92bTE3SWj5dvGM1CMmFmXu
ZPd9ArMQGvHcbmkHK+bLOM7ehg7uHFe2qXVmdWkqk90q+A9dnK7egZWtm0Yvnv1iaJ+STFrPQbPA
dNFHvLLUsuPXDyodS0iAebZrmssW+u1BGyE1BgJm8dy0VJY5wI8tZKJ63yXuuK+V7rxefrHrz2kI
kw0J3tCx2JdCX31OC8GeaoT+8ITrJLyF0F3GLPQxEJaL8iMNf+ZGNunx5VXfv1BWtWjgm4YgCbf0
06ekx8GDMnx7KhJS9M2s2X+FDR1spmba/OOP12Kb0hlzLAPd03WMYW9WOi02/4nRuXwlUUS3BDpa
tHSjYNNdXuzM6zSlaShHGCaDVrXaKSYkcJvW9WIMtND5Ua/7Pi1sHKSABPw1inVsJdPImG4ur2u8
3zcmCzs2X5E46srlh/22bywN8KhwU/8J9JVXarJO97VEizeg14LFdoNEfTTM9ffMNt7MxaNnmzQt
PgM+ihU10daG+DBQz7nov3xEsuTFdXvzyiE+8xttCk660DZNR11f/cYqLIOhQbziaTJxJtmEmU1b
Dr60eZc3+D5GaVG9XX4t64DL7laCOMU+45UQQk7fSki1PDuhZj4JzjbAQPgDLU0B8NE2Cs4SFamj
aWtM76GftPsIg9zt5R9wZqMTLw1+B90tw5arjZ70BjSRLlBPdjeK29Rs6CSVqQ8Yt++uLLW+2YmR
5gIJIs4CaEMuQ54+bBCPfudkpf2EoJ27K+HV7oHfUxMyzj/kcXlXkvlt4L/KnWH4qGwUBeCAes6O
l5/5fay2XMO1+DE6T65bq1uuxcwFHP9oPWmDK9C7HR3jtkzTL7DpyfQLpFj7VJ92cGSjKyu//9xc
Sw6LOg5XOq/h9A2481C7VmmaT0A+mIBq1qh2I/2nvTMn1j1DqccUrNHe7+wFHOKUd5cf/P3Htrie
uBoNg5QCtMXp8txQDpyBxngSMZmsEQ/FiOhTOO9k1PR/XV7r/VmyldIxqjMFx55R2+laGE7ju9E4
/pMOnHGvN+5S0IXWAYh0u831MT5cXs9491UV2EqpCDIwknWkpE4XzEBc9I6eMeULNKO8w9wwlsee
iSet4ci36r3dDvpths0NIlJTgM2dmm15O2FqN39skJz8qwBsLze52ch7a06GL5HFLY6kUQ3xvCzD
+IMbWu7j5Z+9ek22DaidA6FsnT9Lw13txb6ZOlRjjfxOzPl8RDSsPhZaZuyYyKVPQahfO4Tv15O6
sPkuaPe6tG1X6+ngjvBETypGlC42tfkAex0lUR+xf6YWSIw7+8sP+E8I+y1h4AkBLemOQtLLIQS4
q6DaA5ooQDFVdwyT21fX1LKDaYp8a4f6eBvJWX7RBjPBDG4EE1JmbXKYGV/vdIqYG0uI8crNvo5C
//N7FGkDuxJxQ3d1Bo0UUZVOoKkEaCbPQow9a/lziEs//NsvmcPd1uG4CP3oaXzIQc2gNIw86rOJ
S5HjSSxPX6+8oFXB888PAofkSElMZLSyOpXM6wwwky2fJMjSfosqNEgFE7MmdqgV6494SIIkpjuL
ohF2jZPcW52m/52WIgp3fWYybrz8i87sEUO5rms5unCW7XJ6klxdG8j8xxZEgJ3u3diYnhGYmg40
H+Qv3aBrdHm91cldXgCXguHaNnBnoYvVnkw6PHA6eh13FbLRaAcj5TQ8iMRmwl1JgPlHp6rt8UNN
e/sFi82+vrJFxRIaVluUZJarn/dvkIitkvemS7GNacLmLhzT6bbFpw51UH387Eb1BzJ+Ey2t8HEx
r/2ZLQMbamDJ5VTRM7dxTz3il4TCOMOdcaMAQqEMbDh/Bz0qS4E9xBs/tKPnSSp1jGQKHCSjzQhu
9vvll7j+aA51Mx8MRUiTO4b+6ulHa0wEDSnd09uSn47ljW2hYKOiR+5AtTXwLHi6vN7qLrEdxzZd
C360LpiIu8bqWIeiDhWC4Nqt47i9DtOTDvTIsLEKILxt0mziBr+yL5f/y98/k+NQknJvS57T0A17
dXJtCAo0/J3WM1u9PCra3vh+TIgWtWazta1qvEFwsbiyOVZXNs/pKItiwLCFtcg5rjYnlnlTBuYT
UwJHOYwPMyhq1qOdMjM5VnpZT3tUvzTtdmyMsmVqD7hhG3eMf648vHz/Q1wd3RHBhWo5pA6rD5zr
4HtqiF8e9j76cM+wLWyfMjDlGde33TVfzM6w4fZ2dP12MkCpJ0NsrR2nF9VHVnPfMnXVP9PeteiS
ICWsR18HuVjmgOhFdvNDDNIveaqQ5fB3OsM190djor55Y4DbJ/CEXa0/lSi3hpSxFXg5VC1Qsgcb
3YakaeUU4RYdDaWh3zboA+Huk5kjg9MpLrSlEI30yBu6rOsxcYyA2G8hS2nBixxQZ36NAdinH8mv
0SQch3HsxAYTCbS5L+/Zd2eEAt21pESvhppO2Msr/q0GEWD28EQAp2Q3ORPSxB/sDSNGJHHEXP6k
seJc+WjL5jjdsSzICTH4w+HLLYHntwWTBv42fmSZpw9j+wnB3PIZY9TgyirvrjSOGMtQWwsOBTft
6rlKJFxiQOeZB2ADL2c6h7e1KXFrMXuJ5XMpbrUMoUVMwEO4T3iWpGXWbFU4JVcSzHUk54dQV1pg
ZAxaMK65CgpjIhG9xCLAC1xzeDWrNNrneFN7OW58PSrziw5kVJQeJW915SWcOR6C1pRNu0BRXKxf
tYE6X1FGBr4h0Au3dp5HjxlaRjfDsgtHiB23YH4UZpGYEKe0ZD5e3lpnvjRFjWRfkdab8p8r5rcv
HWaNmKcMNGWQG8BewYRmP7Uoi/58BwuAbTrXJDhe3V7lCv1QdAo3cr70DD0RedPRfpCOP1n7IB6C
N+D8OABcfrIzh4YvqtBKJGdCPGa1ueImHMswC0OvMbHFMfvmDgYhsPoOdJkl8MS4vNy5zYwGs6GD
AucPtvPpman1ZGoZiYXeYKdco2NSE998gsc4JnukHrBKSUt0Nqa4vA98RgST0xqPel39uPxD3mUF
bGZa5PSdlL20gddpSW+OIAjqIPOQURX4q49qdDzIOmPyxcSwdN5U+FbJb2MDcm9LBSWinV3QMd7M
jqUFPxM16uWj3wkkV5FrqWdb2zDesOSuNtxAyE1BLhl7cTQP5YcZWFL/WBkKur+rI3TUbDO/c+Wx
yM0aFA6wWgQ6Lz/guxucy1TSaif1JBWW5qr0RykSE2lBN8YBsf5rUYw9tH2PxCvgIQwALy+27v9w
j/I2+cMCR0xnZV14gGzInYhLAuW8VOb7EG2hH/A8kcpOnMk+EtQUJSkmnPNegB2oFneu/qXEkie9
5x/NnwWAGH+rnCZ6wDXbKPcY+YofMTmscWULntnx1GT03RUnzKYNuNqBU6FD7G0iDz3MWQLWxq/W
DFTzas3CKR5aJht/X347Z+KmzVvhtVACSrHe86MdC/rtWuINk9vv8BaygMWqyIsJY/tSiua+kQFe
h2UQv15e+d0mwBRcoqVK2OaCYvJy+qxNauDMVEXsQxurWag8IshAf3bRXQbU++HyYmeCJAm+RfEF
zU/SXj1dTFowAoyywkpPOuNtC8lya0zJ/+ISIk4xPlKmsCmsVtn8gMtDH8F69po5oaUJyhkAqW5o
GHkirISaQofr0AQYzk+zm8sPeO47kprptk68XDrWpw84A85xW7OIPRyFUnp4oji06A7vQoflswbm
KhwpcxuIeThcXvl9bszcYYnTbFjuB2N1mAGyy6Fzk8RrHbNQj6FGD+gGZ5TwWQSCye6IXSP+FsXo
//nWXXKp5b6nyoe8c/rIdWnKqdb82CvxeLlJhlLbTEDa78cxtn+N+NBhhxEUEFtouJZX7vx3m3fp
ltOh15kW0lWTy+f47dIFPx5ETjcLz4ZJty34uz7NwkcPMNazK+XVu/dLhcNI0mAWyENyRE+XsgB2
5DSJhIens4CGh7GTAne+CexmvJnQ32Puq2d/Goh4qcuq3EKA/MlbTxetUzD7ky6VlyLgcUeZhZQV
xkCbfG6jQ8sA5Mr7fH/3ciVQ6NgOTTTd5mo4XVCoDAOdJLO48uAPQI/EQTyO/65svAiwMJk2eZTx
9GWOgnsI3QO6o9gXI8I1f7ibl6vJUPQemBSwrVabyrTjxPQD3/SatnIPTQu8E22KfGfWSm6A6+ov
OSS1K0//7vAui3JPLeeHJd3V2458dDFH3Zde2sR2CIK3m0HMDOTrG5fU3UPlEElqZWXqWINf/dPM
jtWZV5JpCNIfYvHpqzd1oya6xxayS0zj32qFgwASIEXxAWBWglBG0EA4+PPXzBDIJkYyyaM/d7rm
rOHjmAU9yRzWYbBSqvjG1wr30cHx5BAsem+gYrP4yq4+c2rdJZNk3GUKg6+7WtVgyjEErelNeiZ1
JKmaBnWnwKcja4SAaS8/47JVTkqw5b2iCckR4jLn+jldLUtVF2tabnpmSWRoQ5Vvmdwb+yicvksU
Db3Ly517OOoA0kUSDy701c7toLNFKEBJVCOmbNuKCLM8HVBLjkTBlZLj3H5deqtSkC6TKa8S88qo
htlkyuKlHVYRuuzco4Zk9z5Xubxtwb2/tpFh7Ghfoo54+SmNs4/pEJ2ouSg414OMGv0DRGRD15Oo
r2cOEOe5LLbI44z1poJb4t+4EVi0G/w2dAx2MfA1sYoI3Mml/9VKG6F+H9r+hn82RigTrb1J3885
whOvQCx8cQUTcG4TKMQUiG70WAnjp5vAb30/qCMYwbMDErEHAYpchsqOeUxJM4WJduX9vEt02HQL
fIINR9nkqlUNM4PEL6spQGE8a9ufmDrWB1ip2YfLX+HcR3Bs3XBssIrshNXWNltnrHS9Nr22qNpn
XJayu7ZF4ilqZvNKbHy/FN0LQ9KkJIUnwVk9EPYEloY0hSJB7fWtH7bipqtMBJ+jXl4JhMu2PT2w
S6NEh3rsGPZ74EsSWE0NJVCB33fAXAVoISsRtZ9Bifd7nwz8Bji9v5tkCUlGR5nl8kt9f9GzvGJA
DvYIaPI/O/+3nEKiuITwRO56U+jM92lpPiQlare02Hzs6MEeihAZgctrvj/JrAm8SLFHyYydVdqI
IiOmgNMiWkGr7kmfR7TM1CAxaVT5B6vAa7kZeljYhfbj8sLv9+mSO7FzlonkAjY6PReNM5RVBSTI
s+PMNh9Ks0ElHc3kKvl8eaFz+2ep5peiijbCGk/Ra1ZfTZJ4ESIS4eHfXd5Hdvha67zayyud2z68
RnPp2vIB13VmErZ6NInA8cqw1oCx2S2WlFEd3xnDgG5cklf9pyRV2deh0+NfFnfjp8s/4Nw7XZII
GjS2oAhY3QDUrqWmZZPtIR81P/poBOJmRL3/5zGGeo300OGkMK1ZI476WJmaQjjBs8I47pE3bSvn
kNBe/OMowzrcn2DyaDozJDndI7RvZ2cuFe6WYE2/KXPO7+AT1dRw+s/Lb+7MMSDZdWwB+m/517KJ
fjt6ygxNQNSu5Y3lpN34upHt6XGP276vcNgGgEaOjfWyxaj0yjc7tzKpHyHHVpKPt/z131ZmzrNg
xIk58Mazr+gmxTs3b6F6cJ+iWxur7IC2X7cDWHZt+HTmZNCbZPzFQBIExvpkFFEPqTTslBe6OVws
jenW1KbJrhuc6HD5/b6/BUm3XJieBBudhsrqvghjrf+HfOlBIGaM5U/RcMxMmir0iRFc0bALvLzg
mVjKYzkMiLh3+ff6tWooU5VlTHgxAgSVe+u2s1wETiKJjeJQ1DuF9sflJc89oyLIGGxVdpElT78k
dcNQIc4mPbdHaDsARXtnCggMuipMhGYS90q4Off5wDnQprSpQcHQnK6HLPasT7KSnjQFEAN+EUpk
M64kg/PnsZqpLMWupCP1vq0RtdNYlXovvbmw3DejD/udY43FldN+7iSg92HRFCKkqPWMTTQGSoBI
sHhlhYRy5WbaZwwB8l3QFyDcrUY0W+QYv0XK/0PcJoGFPoRUjgPYzwTut8rR0LBPcOkjUTcA/+Yb
uLD256Zw34QB0NocIUfUS1n2x9tFkA6imbkUCdJegvnvB79oVVj2CT1QGlaHNkiCnekW/kuHMsmu
gqAZXckMz+xPgSQinXuXDwn46HRBJApgcQ8UmX3bmJhcR/2tyIV/izsRo3areb38fO/QF8tbRe2V
ghI1YCB/q/Ogx/VkRW4nPZR92q0VxOjcgDfcRcMAN2EkN9j0kUR1ozcVpUJfPxQL02dg9ou+Q9gM
V174metZ0GBgSMTlxfFcfeURt8WpsAfp4WvbMDV3MHjfgEmBp2pjDnmsB7fcN5AZjhVwrCfHjtP9
5Vdy5sRScy5IFMRzQNUtX+i3T276s+NHXS3wwxn8Q8Q03RururkJqyK48rBn4p80QK8ycnQAvojV
1YmGoESltBNenDn6HUwTZFG7zv5cxHP0a1Lx9NDKXr8S5c+8YZDjAACoCJaouwq6rWupXo2W6eU6
ar7IirvdjDkEQi6btMJWdtOjK/ghaNG+2SLQru6UOYTdlSdfzs0qiec+BcdjMQ/jLK8+M/qTMcp9
FEATlotfo2bwP819KOY/P03gZizarcuYHqWZ029ZpAMyfIUhPcNXzF06RE2LshHQ86HlyZxJ75/v
HZfoC1KFr0moOl0Pm+IBB1mmX7VmZD9HzbQ9TOS1DwX8gyt355ltugz6xVLdk0qukaFI+AVabaam
p9O53aL4OuJe2SKiHIgQAfPLz3UmKpF8AMFZShAQ9Mvn/O1MuEk897Lk1sxAq7+4PVXdBhIgVksS
Iwe8Xl3Hv7Lkmedjc1JjcQi509bbFFpMzHXmCA8Cl35fF1ZJs69Bws9G4/Ty0505EbQyLbrT/zN6
WO2SJsLZzY99vJ6MBaNjIb8xbAKswXfQ5+B5y378qsnB3g8IG1BiTtbT5R9wJg5AlHMYtnEagGCu
gvAUpSqP/BJ+ZTjMGhx5uUDfUL5Be0OMBiJFIHeSLewsp7pyQs60dIm28JxAXlMUUdGeflqIzFVT
FWFKGmSpCa6gj9qcbmPBNGOgjYOX5iDSF4XJh0EY8bZ38PN25tD5ZbbKvrn8Hs5EBUaplLhAndnY
/9BPfttmyajpVNV6cjdrifGLnZFtyzS2/jyZ/32VdSe1R46oQyI/ubP02N8JdzTx/kAaunWy4rOy
3Kc5Kmuvi/JrYO5zn5mLRXGSmHDBBTl91WYOkNOFuX43wAsz76YaLYcXN7CMZ4aW6bd21NECVEaq
xitJ25mztAx/aJdQyCO4tbpn4lYTNuqU8R06EPXRyRtxiGMD44ogunZ//zNIWkV2x/kn03UUHKF1
AtMO/DWJ3cWdqlMTRxVQrVj3RFmGyUVXdm15i4Vf5+8DvCIx9x1zsN7HqoJ1POMfDa3oynX+PnSB
m2T6s/TsBWFydZ2T9CSzP2XZXUzeX+ETWk/RVifn+zSV1vDYtfk1qs/7t71AtwmWsDUWPPsqnECN
Cixdi/GlDcfskKd6dFNZWbNTwryWq7zfUdJyac8sZCxw1O7qw+LT2mI1BLcttqvme2hEOXKeHFFk
ffIW4nkosp0+uUgnXj6oZx5xARJyg4PngT6zChq9XXYxZrK+N6JKV3OT1tlDF4V5sS2ThJH95dXe
1xx0ahgHs3cN2LXr1STEVbxHQNeibut8SNFDu/HLDsMYnL6R0J26rt2KcgGr0+72f1xe/P3+YZy3
MBJ4XkV3YRWbC+gdasCE0rOijA5f2k2b2ip7iPa2u0mDqLqSQryPgUt1w6SfFiO3wTt6o8zQsMOZ
x2v9iiaqlYrDAIrl5vJTvf+AXK02jeElD4TBtDoVgxLo+GJk7k0k1R+Lxpk/aBDJvbTN3Wslzbm1
uNZ02ja0usnsT8OeilRagneaPISGFmBHhhY1EuCQlZNrzdkzS1E4LZB5DhNYr1X+FWNn3w6IintT
p6LvGG6lH/NYS3faPMdXNuX5pZDUYxII7nQd57DlKHUUr3p4GMX4EVmR/CgKM79BW/wa/vnMFoQn
sUBOSGKXoefpC3SaHsM+Nxu8Hsmvg1MjoZ1FA5iPApXAeWi7K4/2DxXiNIZbjM0XQI5iaI/04+mC
0In1cLD93sNUMMNx07Gi2ykc/efCrKyveu0bhyCc+nhTZ7RO7IB7bFdmYjiKFMcZQnmJHy3Ou5f3
7PtgZxFwqFwAI9GDW3fCshqDOBFje4XgAdIaYgpuVOcnXoigDGoc4wGB0D9kfNF0gEAIeplG8RLO
1wl9l5lDnqLO6UlUfL9oIJo/j1WIfCaSEHujwbHu8jOe2VVLagCAAK6XTdhZvXl3RF8nizqvQSza
yxFFvqXHPx+VaozD/2IpCDEAF6i1mdKdLhUZ3diHqdF6iHWllNuBfyu1wNyHFGZXxmvnnoowYy5t
lKW3uNpP2HB3qF/FrTf2UfPR0Qz3QMJrvNDocK68wDObRNGIpnFCTaSs9dAzQmmj1CvVeno1Ijuv
1e5xUNiqqjAeHupqQrBqLv68pKbhxtcihwblQsV5+ioDt6kdlem1VwwzcJMdmic+ULQU78YMj+oQ
xWVc0MbwwOgeQazClan/E3WWsrky8j0TKci9uJcNQIl0Jlb5QNeleB3XBRhwVH6nTy2eB+FtXlco
0lHkaAihdqafbv94IzmSwLSAmlh3fT2rZqLRMJuNp2Q2Hia8t/YRSjBHU0M96fJS555vecWUoS7Z
pbu6trDmGhPMo8jOF9UdX3d/5nPk34C7m9Ax0Pr95eXeJx4WUy9uR4ZSTNDXaFrR9ZSNoVV7Licf
SX5o7hOmGccyLz5hMhQdm8WvC42f5srZPPucpAEUwDQR3gEvUCzMJw2HXm9srOgFeY/0y2BbwQ4J
hkVbsaxvLj/omSqQDvVyash8gQSsr5iYNKOs2rL3LFhYANDiBLfyFEux7TS0aM00NTYlwRQ56Etm
80jBlAV/JbWWfBuNpLm9/GvehwvOEtSipd8KUm0dLsIJVXM0aWb6btUQ7HBimz+4fVJNB70ximt7
6v1HXk4uKg4LvXbZW6eHtw/reDLTSveMqsDPLE4Qg99hVydfJ4TEX1wb3W2sp+JkV3dJeQXx+D5c
MRb4Z5pNXOS+XR1YoEbGhL6S7jEjqbaqictvxlBHv4pcQ1rGXfyCrTb+/5ydV2/cSBemfxEB5nDb
md2SLMtp7BvCY4+ZUzHz1+9T+hZYN1toQjsX4wEGcDXJqlMnvMH9+e4XDBSdhJrWCnyqJc4yQbDV
tAaseUMNZTkzad0PRa43Ozds8pWd/Ma3pMEJcIlWFRngEkLkNlYdmRbNqaFMjR+FM04+yikoEKoo
8N1/KvmurrMW+OqSo2XSP1f5mNcfMuSOlML60zkEMX1grGqh31xYpwz03wnjW4ABjQIGJqlGpCaq
YuUMvfGkDvB3Pid3AdXC4hJw0eTNJbP0TMpUHhtKkc2AOckGabm1BO2NpUAPMQ0BIAUNbzlUalTF
IPdM63MFGH6veVP2KccjCRtUEa+EwDc2KE0h5oI0pygZlvMyQfsHe+iRp0IeFXj/qDRnMO85FvZI
RX/LKw7yRXBcyndfZcxbkVbQqC8ht7vyHfzVCwIfG09RhAOkgUcI8KXQmRySa2eedy2Ceb8qTwzZ
O8m2YJ3By9iGSUoviVSLNVuMCVVssYtz7g1Vfpxr1csPdZQi7ZjbHU4oJV3flWD31gsGnyWHrlLf
YYnhpC9Y9ZC68/Oc4pka1NbPGM3ojdvBB9Tt6neheGsQiNvbhcdETQL4g7xJl5M0bZQWRF6Qn0Vt
NI/23FSHdtRzSFh1fhyUZk1DYLkecGPZ1ZOsKpp67jIr0To0de3RNf1Jy8oQiXoDK0tMbqOwe0pa
NeuKjRxRqSs7aBkP5LKMFuTYXAoGLWtctSyLCL604WN21fSnakKtdpsbwkYRu0M7tgg1iHC55e4i
Bvj7wR2H/f2IdHOtsvkRe6QBBdaEkLBEBYsaK945D3UfA6GWZm49FsNnYYFfOnhzXKvPI7ad9iFQ
vCA4VGiH4J+VVWn4OFT02PcRCvXxSi5+06DjN9GwMSR8Fi4UdMnrgxWFdgiItZr8rKqtTRmG4jIy
Wd1a0GaAUkS43cBw3br4StHDS8Njhc/ae0ta+SO4amUKB1MJjMr1j9C44ZUYNok/ANPZOy4L4ig+
nh2n/aXiaLySoi7veLkcjXVKD8mnJ029Xi4yJ0yOcr33I3sYxXOaexnspGjCDvzQsE0SZ4OCbYp7
M9Zv8cTIE2uEle0oH+nv64nfAGyM1gSHXAX5t7iekK2PcdIwex+fPP2PPU/Z10xE2ZNoon7lcZc9
JJaiAcnOA+VAg3PJSZ2x+1ObwepQyiscHCfqZm9TgK1cDbfHmlYL80OZRxDAljmjl1sFk/ih9/u+
mh5FBq0XvQqsabJR3bhI3G3un6Y3PqLUXuGSlaU4fc/rj+gl8DMLbe58g683fO7Tkny8y41pzLE8
zO3sDMVND7BJxL14E2atqa5MDpaxmpE82RKpDMRmwHDqYhvZVeogPR42PpsswaggMYspO0Cvg0yS
1g7yV4USd/hQ5gZG3mvKSjeEM7k8j84VRXuGREe+oL+uxK7wegdn9tnHjSvUvVMvKOzTjYsJVHZA
U1u4F5fZn/qlMNHLo53utpU3bMWs9u73DrsV7WmYXdc4ZrYeK98VVPaqg9Gjgb5XVOQLjg0Es1Bs
w5F2wa8oEEn2rHWJg0FHKYlQP1wPO+aXBv9yxDTjCCnO935hUCVcExrzGY7JMoUyYy8G7xsy+4rr
z0XU4Qfd4mzTKBlsir4vLp2jtwdDi5WVLPX2wBjgcSUcjwghq/jrN5saOFeP9hT4qgqSNKH22kb2
lH999+OxCpNhk6KO3bP4fgLr4FI3u8DHuE5PNmHTScEosx/oGnZW5R5dG3D43hlT3QRLmoef3rs+
gBL4G6QZ4GbxQLl+ysgpixGKlefPTgA3lEglNl3PzGmO0uAnHoHhLg2zzkOwy27X+Om30QJZG8oZ
WndQCUknrxdHlq9C3mb2/LHXMAlSrfwhqd38uddQfaxdVr3/sG+sRyMGUT7J+4G9IP//X4fFQ+m2
j5LR8Zu0xti4NIwex1MBuaypFAqAJqxXssc3blZEc0g4KEMkpmF5qdl2QAJeF44fzq2kgmB5PpeU
H+rEjNypAwMJyzoqGWQApoljkucphq06aFH+mDZeVqwcp7deAdhyGtScTqmtdP0KRIYeAEN6XgE+
FGclHD8jGV7vg15NH/NKiVeynTeWY0JiQxwD2CopB9fLDUXitFhAWX44JsjitBBDynCy91qojZtJ
Zbpw/wvf5ncA3WhaUL7rsru4uA9Gk3eJNU147kr8DDZzpeNJCg1e+2mXQfFQ95aN0ddk9l+Qgcea
yMOzpDjd/w23NwK3AetDWETl4iZw5DaD5MBowGeNWnnqGizb0zjKcGqgSVKEyBxmhLt3jnPpoTLO
Rf2RP2W5KaPZX1s7Z8hFk2AIz0jqebucmenRK53iALF/Td3iNmlhKVmeyPqEGdjimxoqfWeMY8Iz
juKKfkCJMiz3lgpPc99njfdesCtPRt9SFvAojsg5zvWTaVVaYWikY9DsKI2P4aWyKXI7/Y638Vpj
4q3TCiiI9hL9LnastTgdVWBgIqp1+LZZ1nwwUlw8Cxu/skpDQ1wMg7lNRuRR0ZTD1BwmEja8XnS4
v33eeL3cOJTVFAgSBrt43iBTQrXqPc9vu648DIP10Z3m5CEAgfL+WEDGQPJC4OftLls+ceZZs4WM
jd/zPo5uXqjVRhgYJGyLPhPbLMzjd4pOEnXQ7eFSpftLEU+1ef0x49lEoH9Q0E4bNf0RxIMFM1+r
TzDK2hVdiTc+pmzg0WZiBi4P42Kf6uGQayFmCv5cNfQJ6rpR/wuqWvvH7lP8UWp402dzakeMnqdO
fZxNJfmGHaC5EpJuQ+ArhYxNDDSL8kaGrL9OZlXOrQFtufbHSnFp1LboZok0fXRLIXyNCv94f/+8
qrxeFxVQ1khZKKQYFVNlXy9Ytjgd4mNS+R72NUiW2FmulGeEyR3784wnBQ9sBDkq5VKb5th6Zq28
jLii1A/WoKb1n6BWJutsx5Nivww4pGJgI5rc+OkknR1izzMYUbw1gy7O/VGfqu7gaUOBSnMsMDPa
JLqOmSfug7j7bkbGuWq8mcLQM75FnoODz1ETdRMdLDPtwevDpdC/q9jG/UJjC59FF61wZ58NSZg+
u0WZd5s4EIWyv/+KbiM0MsbsCq4KCBekl9dvqDBKnRfB74+bKjh64/zCxHQ8MRjJD80Enlcdg3El
97g91qTqUsOPnqecQi3WVBQTt2s7RcsVN8ddLPBwVgvLxuOKJuR7Hw+4FGkVxAsqPYbfi8dLpryI
lDzzx3rSv5pYWIS7NnWbcRs4ejceq34EozwL4unKyrflGDN9CDtMKjnb4FevV869MBcC5wzfRgFo
hLMeqqBPlBAXF5oh6cE1Y8wj6x4D15kYtxI5bz8rFSBUBRo7NM7ogl6vDuurFlxbo2/1uYE8N1xC
Ognjvqez81hk7vyxkETs+y/7je/qMZJgskbzFcbo4srogEozc8eM2tHHqD71BbTBk6qXEQrZzfvv
QiTWHAP1TTn1Zt51/YRxiAXEpDW9r9aqtbcbTMNJcLzNnBhrfaqbl/kKCtPRBnAoCxh2XS/loNw8
jWXU+hVYS+w0s3qP2d/wNIaqdi6SLMVSNV3DlN68TIk9offDdAuUGGP9xaLUleZQxo3fBiHa97TD
rCennrwK/bQq/HL/y8ntcBUnUVgiIwetBKCUz7d4wnhK8N3EncXvmsHbj8y3nvKh8jYhEmX7Cebi
bkrJHt2ukE7dtbly+97eT7LwkkgK2bLHPWBxP6UxsCg8j2q/NCCsI4vvHc1iyFCdnkX0AVXjbDsx
dzL5BbiK7zAkrnW8Rd4Nbic5B/9HN5/5ATt5qVmTeiU2yq4m/Hw2UKFoOwv7A9zANxmStp/vv/Ob
y1CuJdVDDCbD9NwWUbCzdDQ2UeL1rckAyVrgnJlsihYl0wMRxTqYUR1oKyf0rTXBlJPpMFRDfHoZ
FkwUNoQd1H7dWFV0qnItGr/YQsHVuqQt9OJAm3/v4Ee+U5NRJZFIjoqXqqmBk41K2lk1jb2u/M+G
Q7W159D+MnVofNx/pbcNZdYiuWAjk1uReS/eaZXEgW3lnfAVvnDSMZ2tiizcZqJtaNkqwaSdSAi8
fO9WlfeFRL2y9lEa682LgotpkGwaoy7blVj8xksnsQRyBepddlkXPwpVkbbF2jr3E8zdvgFJ7H9Q
30fKBthef6QvFTbv/8w0sSk0pS6RPNfXsaMqZstRSiP3uyyvG6bToxbvIhza5h+BmZpfjRbryJUc
U5dn9DqGwHah/QhpwmBLL4sTNR2M2KJN5s8AO3JnM3Nw4mpr4Vo4IWIi22R6lFVTdDYM/Io+2naR
DIcalzbraap1xGxaaxrKXxpOO8a2srQ2fHVbTHD46Wy6IF4cql63HyLPQ3MOH7DB2kQVtmWfVWcc
xame7ao93t9Rb3w7KYhLDuHagI6WE4qoNBqnGOsMVG4ZnwrF0k+pIsa9XllfKjdKVqYPsjRdvEPa
xZSsUuubgnIRB6s8L7UqThpfZb53Tse2uRTOtNZHfJVEXSwDvQ/wBFcaN/Wy1y4iD4WtuR58rFd6
x6fCLZBiUbEYOdSuw5A7UMDy27tRwSnhc41eqnYOydWQkzayIv2eztiNPOMUPQRfac940YfExANu
2lleYeh7DAVD/P5SMmXp2zpWGLNhnmn71jAS0+GDuijDT3Vm7K04DdojKPtYOUEZpeNWiKKGCQjk
QD/FldlrmEFXjrVJ52xyPiJrq6KQE2Te/KMtcarFCRNrr38LRVOjfR7oZvUUeVoc7zMEO4Zt3OAM
tMvceh6/ZqaJ5Eus6/0fPCjy6WkutLa7ZFOkGMjUGtGskZ9HRaGchVcjN7TRdGQ10g24Dst7QvIw
cOlHTlgR3d9kt1c9gw9yRam9DGF6CegAy8JvoAjwW8R0x1NT6SNO3WEUZ1soM81/91e7SUwBCQM5
IBdGHY5tsEgsYJCHk8fQ2h/tzKmjHZriZv2MX73jHItpjNP/2jpMOm3nYlzm7OMRg5WX+z/hjQcG
lg3hE6YynYVlfFIGkQFHnmp6C2PxzYBS8U1gPIP1KfYq/x9LyZPExAcmx/LG84rcmey4EH6LLLT2
bYYwMXxXUjLUPyM6XebH+8vdpoq8WriJtBRf9QUXPeyhq5MKIIDtYwnXPOYCRzgYrn6mie4R49Vs
A3rQWom8b6wpG8eU9cRdyFyLoGEmYFRxpsIaVkxFt9O7VhdbWzHzL33YKFvEabpPkYf1zf1HvfmI
kjoG9kFScrCOWRbzpDU2g2PHBshWmI8OptfnmGk1ppbt2r1+E4Vfl0JHEGKt5OYttqxIoqBBQMM+
NZFS/zQbbxZ7vDbTZx0xFD835n7lRL65IEFfCr3TjF/CJI0yaujTK/bJNud/A9SuHwcsu3aaO//O
dTX+cv9N3qa/SAgS8GGE8A2BAshr4a++CO40Mx6TjnkqVSX9qHWW+t3sSCb2SVrYEfLJRYlZcjK0
ga8rTqtt1ADRqB3+s/r+/k+5KQQMxju02oCHQsLhKr/+JaobNKHbOPpp6HHb/U+Zoqlx9rnrDkn7
UI1WEko9skx9mhNALlu7BvR3SFIjH77d/yG3u8ujaEZVQ866HHg/1z/E6xoGmDGeq8PchJvQiNSj
bjXFsQdL4797KcpH6dzDdlZBx14vhf8tXvYVdqC43rolbZsoM+xPugjt8Rtpmut9vr/eTQBGRUlK
/4DQZP7CHrteL2FmPI2q0h3txB72TW5H/04tjlK0fsQxMivo2m4bXkyzinf3V74dkXKE8BMAaoGS
iHYz8siK2RVI3LTHyGkwb0NU5CXG8veiGEG15xVVOziuKPxoTgvQWXOQTCznh6ZRY9/uStzkTPRD
ASbkO/TpEPPKq9LPUHamMPNqLE/7zvpoVUPoqwNOh1kg9CdTS5yVgHdzOuVTYG8FARy2O6PQ6xcY
A1cJTUwPj7wn+xLVde1npZpsE2wgDtiaranG3gD+SYDAhCCqSi0ONGEZ6kgG7GKoEkBdphlVB9Tc
I0boRtBlyE3Oc62Hn0aURruzcII0/NCBtM/IFIDzPLjYdKifvTFylSPmmrTaNgpiSuZaZfeaiV7l
dPxGwgdSCpRZQI0XMVJBI9hqx04cGzwazloz6RshIrFp6rjcRoMS/2vnurFX58F4HMuAIhOdh11b
J/jbVkly1DrV3WlmiCNVFCUfseE2D41l1btmLlMfNf/0AQ9CrEDRSv7itZV+8ERsbTOCo19Fjb2x
MFc9ABlRTpgGTys79yYuyafj+nbBLCG4tpQhQ+gPAaFSEcc8dIod9Krs4dU1vKyEvgvSrn0c0Yza
qW3XPjAMi94bIuTytJsQ35ED+OUFlAoNWeIxao55OQE5rWP3GIl63va2sVZH3UYHwKVMBQxSFkqB
JeFUg+M3VraR+HWueqLfaWniBIfBEmNyMOYyKJ9c3U6MH0EYFfPPWdD+U1de9k1CAQuJ02Uw+yGR
AaO1OF9WOqiZKPgJaTZeorBstriHNo/WkNfnxuagK+08n+7HpjcX5YEhdcmAvxQXHxBwFa4dpr4n
9LaPt6JFaRxlcbt0TioeI/OvVNfzJN0WqSmaNaXxm+sGISB2lxyPgPolV7x+5GkQlV5qanBSBrTA
OssB39076Z4+U7rydm+XopPIDI8mjk1AWUqERBQzdpxP3qls7OxEC1H/iIKGs52x4125zW8CJZcM
jW8KPdnfpxd9/VThhAuy6gTeaUzj8KDmiMS5vW5f4AN8Famevne8w3L0mpmhkRzJeej1culYYraE
D+8pgyi/V1FT32aIqZ2UCKsspUKg+P6WMRavkhk6iAIy3tfxBfXJItumj6kGpjEoDyYwkRx0aFkP
DzmGM+kh6nq3pn2YOwjy0k4LxUY4alX8g+fvoB5TXCLtizuYKuqy+JMgNAtjUT2QR3fz94qi9A8l
JVatyWyBWZ4pX5O9aaf2dLSABszNDuOp9GEcUtU+aGOVRhsP5f96G7TjOOF6NQej8uTBXn5GlcTs
TskEX3GLEDcTDzMA2XByksoad3NVB+ExbgMnpwTPtdlYQ3osAgoMW/Ad0vJAIndkuX/9VXoL63k6
P+GDmhnBUQjxtW8t+7MRjM7WMTt7l/QOeJ6pX+t7LU40C1Ngkr9BSyXTMM3FwhpV7GtfGamyECEN
VfsJx0bZ12mr+1pkDicp5nG4vyXeWBNBTmK0ITc+4i3XD4thclxZs1s/jKFrn8IYvYKiq9yLSMwJ
kfEw3QG/W6MZv2bFf929SIAjtMqSErCJeOWygA97rndLWPOFBo6p7vvenXVsedqsZIamTdHvUgTD
P3WqGJgql01mbl30yF9CLI4RcEjg2W/r2m6azYRe6JNZ14U4BHnkOI9hFbpfrVno4bcyyZWsJRID
5kPeO4sMbMrzaKqxc+NVVBsvxF75CZ2sNtn1U+u4n9Vac4tdrZZt9dFwq1n7Koayzx8cbMNSWirB
lJbbIgNDnSOK63XsRCkYHyIPKHCtwNhhAHX6QmcPvY6tWtsVEB2n8sZ6p4VNIXYdfkOXpoG7duAe
Sb/1FTJ1G+bmg48M/azuY67NDyNUut8p5nb/eRAU3U2DJfb7Ih1fgNnMq4wbIzdC3eLKKr1o8GYk
rS+5pwl0xrSf0xTETybsnNMUJ8ZKBnqzzViOpJBkACUiStLFcgIcXDACaUQw0kouTdCbDGfxBQ9o
Wx3mzvpdeOE7uZbyEYFjcJTAvAMaWCrzecyDmhGu7aXqxPRiVXP5T6t34mIbzGs9KdZ3/yjdBFc0
AKVRAjhx/Fuoxq6PkoXwaBySGj7VkTUdEVZLHuY5Ko+AnufjO5fividQYG6IKY5kw1wvNadBXUAO
Dh5q6u1PqhinDfZF7fdsHNcIG6/6RH+fVeAsfDXURF4FfgDbXa+V5m6tUVo2F2JlSQ1mmG1+tvRB
+WEoiVltgHiCgx8Sw3sBXzV0WwUxHu8o8GR9cTH+lew9fFBOrUsnGwYUoh/11Gnf2qnV1nDZi/tb
xhWpskTwlnhIkpPr3zqHJY3tujcudWlO3wuoOb9ILIyXSS9+KomoVnpl8tH/fjX0j6CSkOhakNzo
DS+CZ5E2dj4U5nwBjtNfBnyKH4fWrldC9O1DyTKFUyO9LGECybP1V7Oj7Cp8KtNquACtSLFmmNT4
Saus9nmMJ8zAuVJWNvKbC5KYMCSmecR9dL1gMvWgQ2a9v5jDPKEgUmnetk9d64hgbngoRGmv6fve
hgfeJKQ5CjFCBFCX6xXHqZhLpSB3dqJaVbeVgdJ5HBhxvh3zdvqghpgO9ZOXrrzZmxOLzbFMoAlK
cky9jEqKhlQ9FDXt0lhzv1NS295QUv1pZ29NFfqNlRiHyKPKCB6S3OIQtdAu0yLr2osVIH20mXpI
OJZJjbjR7EisRIdXqMRiX8rox7iSj8hIfPE6VQhWdpuF7SVIlGDX6dzvW0WATvunM5xWbHQ8LtuN
O0zR9741+3LTep3pIcqqB8ZGZgra55BBWH+qu7avd2ZnpZh26Mo37kGv3Oet1Z1nr8W2zNbiEEE1
ITTzwcE6nZEVA4Fk7+R9969Z2Gq6RYKn/IgAqp4eVHOaKpSQO8HExGnGtfN4+5Zh8VOT4MsIoB+G
z/U2gsM3Wlot1IuFd9sxR0h00ztB/8TsYlhJpW/PCMGMDjn6PWg2IAhzvZRoes2a6P5fSqf/U9QU
+8HADSbJ9cnGqtTy1zsjPsU8CBE0jKTuDKHter0AWN9gRwOakplu/hnxHtr3rV6Ph8kJpzWp10Xz
QO4dLjBpGwoAkyC3iDjOZASxKD3zYqH0vKsKE9UAjv3FKkMHDf5+Sg54ewqwxno2H40qWhMtuX27
tCyYOL+qbnDJyQ/9V8jLmUqXE6a9FzN0x7PoOrPaeqk+/3ZtYX0wCxEHK9/zdutwbzBYASyKciF8
iOsVvTRPMuzd7UtQd/M+wgzHD7vB3YdjPK9Endtgh18V8rY6ebejotx7vVRo9a4ZalRTRpBqexXN
0FNnjtyKFbIXKmY4P1wFS9r7++fVH+/vmCCvcfqokAI5HKQP8pX/9UoTUQah6wXVhYw5S0AwOkO+
7dF5nvfCUObqAcU35x8YYoEK+jeo52Olhrq5Reo7L3fxZFbpRsylazwl0eAcKhU2/oZ2nqMfkrqI
1WMW6KLf3//Vy30gfzTUMuxKwUJI+Of1j9ZzFAjsCUZZTH6YfCy61NV2DfSxf6soqqrnIRysd85O
pKUrDUH4fRTlEn++CCKzO1p9b0/1JU777F9yHjffKaKtHr0k6ZqDF/TTj/c+JXeQBGDQS4fNsQQT
OXBgs2kMmovo6/JRb2b1RBNcfEtCtUPA0ViTz1gWuDwhsA9iFlK5IPmXitF8z14vc/w2Q3DuIRW4
Fre70DXywC8FTlgbG4XQL/ZcKdtB7+Zv735aAIaoEKDSSMtjKQbjWgXdqUGrL9kw2ua+NyvL3Xpd
5UWP41Cq+ySz+CHvXlMynIC9Maqhl7IIaNL0Og8cCyuxKSu/xqNeo8nduurG0pr8Y+wqzcv9BZfh
hDtSzmBkC5aE+Kasbkyba1FXpoukxJ4ypu8H4QGl7LJmrRa4PSMUAsChiCT0DG5wfVXg6Q1aIeNl
qDRjX5tmuS0nTz2GRfhrpiu5Usm99WSkMKwGyE7Sfq+PpMR3DAbc9EuB6GW0FVDiu90Qme0Pq4rf
K7iJK7pMNyQQW07YcOK8Xq33pth0AV4fs3Ee9o6efxtglu16JPUe0r4zV8aYr+ptf0dJ1oPTRILD
3FTSbhaZk0u6MAA5rY+lNkTQiKlq8qe2c712A/oqg0alx9VxrHCU3IRFYbzC0MIYYHNr/+kiFe11
VCjAaQ3NWD67Wup+qxXR6JsA0dNPauMpxbbIlZF5M6xGd4tddLYPE+Q9wUkr3T4s4IvTYBJFtJ1C
NPW2kVPlX+5vzuX1/vqQslMuwROw/xYRjpQOz9a+FsehU8RT2CQR8GW1PjAAK5gJYbsz2nR2tcLM
jo4XTCtX7fXyqMlIXUgUs2mtMYAhsF9/00LLWt1l/nSYRjs9BXqunydlSPYGvZZ2NyhKhQZbXICt
sKrvYaquqYQvQG//+wGARiBrEOqhPy62sGPVXpiC9zsYDXaqhQ5ZOdFm9SUC8bvDBnl+HHXX+tDq
ee8LrQn3NSjPXWIr1cqlfB2I//dDMN+hDyYpdPya6zeR11GneLOrYhUegAGgYYV0ZIhwblc33TmA
KP1cd054gNVhHu/vAflX/7+NTqiQzU3SD8mzlRpqi3cw474N0CLSj6ljh5/TYA4eGvL3lU99HSxe
V2EQyOVG357mz7K7mMXlrHbmbBxdk6Ico0rtRZt0sfOSYK1PcR0G/+9SDOBJypkTU2pdv8sAIFXp
RKZxjJ1O/xArLZeX0MbvQTi6h3kO1hKqm0ejY0+hgdoVwzU0thYv0FX61hM0oI5x0UOAUaG74D+q
HAZaBtv732oRlXg2VD65LEkP+Fow7Bcnxgq5xTEI1I/CatvnueuCnaa47gaGqXZU2+R3mkeVT308
fsH3cN6EVuQ+qm6cfrYLjJbI7poj+xBghFG6u4l06zzZ2J3rThI/xVGuvMx2CnJpQMVZwC489qGb
w36W3pLIGOwLu6s/3n+mxYj4/z6TVMYgEMmiePFMmtVM9Jg7/Vijk/qJ2zlBIsCZT0ZqCLrPgKdV
s+hPei+UbZTNzikrbMEMVhF715jQMnARVb3/m262EK9ZgheZaMkaYPma1SrSjJ7x0tE1UusDwssf
26mZTqJA0bUs5z/3V1sefvlRyQ+41OiI8hIWh7+055HJqWEcYeN4n1MP/TL2AI1qtVGP1WxqmxrS
2PekIjS+e2XmTiSACNHRA16WyWlEfgafxDhWHM1zpIGVSYwo2DhONX1SjVi5RM2s+4HSrA2gbp8Z
rgONECiOxDumHdeH1LACQY90Ck8ZbeKd1nb9wUhw8CvNjMLSFeU+y3LsejtjTZP59tuSW/O4UkXb
oqhYvO2+sgoBsC09zR60pqp0yn1pGdFj6pKfocm1RhNarMckTdomyLyFMoLot1gvG03EZsIKYpBR
QZs/DKlCTpZT2LkeesfjjMopndX+dP/T3i5LQwviGvc6mwoS4PULFk6MqLIttFMeGArmjxh14Zn+
26yH8RDP4Rrsa3GV85Sy0+3yUS34qnQLr5eD49CFJorSJ1zIxK7xnG6flr3xzSji6IeleO0pHV17
x5tWNzlfeyWtX2yn1+WRinP/51POf1wvb+MN1U1oNJwy7vNzB0hx08bKcKyr5EOct+o+i9PvsBeN
w/23fF3B0+2hSQC2hcyUG4DovFg3LNTYa0JTO2V1EH9zcYXcmukQPiN5ph9ng+yOqW++kpu+uSit
UTBX0uVnGZ30GCE818v10ygs46DktosSAwHTbCLI9xRyu7rV1gxG3/jAKM5wXKhPIUHcaGAB9bXn
3NRPEaiyI66EwSbRtPpoJMhR2JRVWy/omlNQltYOYo7+5/6Lvt3ONNY1g9IYShgKVYtLYkDqVY9n
xzqh/Tzus87Kt7ozJEc3spLNrEbvswqUH5YfCW2QxJ/u4Q16fYp1Ix3q1D4lTC62dum6TxEYDlie
NXqTK9f6Ww+HeBG3Ol6BshC/3r3IXhTK3Hf2KWUPn7BzFk/6IEGTgzl8zTk4KynfgnDwv6eD2Qe3
gshLw3txWutyHpFCiZ3TDKlgUyfG/FANQ/5JLwPZE9aMo4js4qhnJsZuYCWPE3fgJqFmPfZ5Oz8k
gd6/NAmm6tQI5bNRFflz60ARqTQt2gIFykGhqKREQxAO+ftSSflpqMwoyfgTbMYS30hztTfKIMG5
WRvyZ6vLra2hocdbi25N7uY2rBC2pXmJitYBWbp+/WHmPtCKxuntU126ycnTIcRooFCeh8YGeQAj
dltmsXuIa8Qa7+/3RVL5+pBw2LiiADpKh9rrle2GGzJyAfBgnGL9M3v8gE1t1GjuFJr2+f5ab2w/
8++1FmerQqwVt/HWOTmhhlO4A0t9cjr7bEMh2Aqzd07311tYw7D9JDMdKBjIMM4XrYrrh4vnqrMD
Ju8nrqbuRan650Lr0p3eRO3nQXjR79pLLnpXWX6PaMgGZbbxQKIi+adKvbv/Y25eNHhzMODk7dyW
KBIszp7TYwitwqk+jY5ibxF2ts7QNB8jrzE+vXclklypHAsMGz+6pQIvyDPTUchuSc+RN1CSWdkP
laP7carb7wwoDM5YAmoFL5fRz/KhOredy7rwNF+36/xStNFPxa1+x9mYv2i5Ou3f92ByTEcKK0mI
dEtvtBXw96mdMDNMOEe2uRWNlzx4BWaNWZ+vGYktrz6WokjgypMgMKaEi/u2F5PAYoaNEavNtKmm
1pZ7Yt7mbaDto8n4V+Sms1KgLI/H65pUQtI8EEKYutgh1pQwkTQby4/Q3z/oTant8BQttrEt4n07
02W7/zqXQUeuJ5lM9EQAABEsr09HkyHxX1CV+MDJ612nVcZWHcEO7ibapL96BTV6dcy9GW5ez1G9
v7j8y//qBqB1IBdnbbDOXAHLEbMaFE7Xj5YFhrJWvxtVpe66QOCKdX+Zt74jXQeKDsh9/LMIOWVe
WZ3nDpaPUZtysKfpi6HA3EkcZKnRVAkf69CpV269t74jcw+aPahA3VJnbJRvqzaNbT8x3PCCeHz/
MbG9lBA+lVs9H9R/7z/jMrLIV/nXess+hFlUup3SSfLLsfyiiqF/QKVw+q+PHXcN7fDWUpQZPJyM
YGyb6y1DTwminRjgsdR0qrK2zJ8cLqqdJGOsRLG33iJUdXBioBWlgsv1Uok6FIELBMB3gz5NNoEd
uts6zlLyBsStNr1dFCvp7lsPx10P2Y5GlRRHu14xDxvTyNTI9jGDEEcCjfLY6YHlp+BS370Uek5y
7uISpDWq4uulpsnorEREjq/F+e8sM6YnNcE6qwqqceU13j4UMwGZVzCIo1x65bX8NYTr+sFtSqdz
fKYH0Qdo8gZWJYMUZqzfB6mgxoU4y2wHTKHsdFJxXz9U2iXlFISG4xt6d7Yz6ZbsDi0ANRewmgMt
34js+cv9vX+7S5jrQJGEBiNxHEu/nambMSV058BvQ6FvbOisZ1VokvzfmEfAm++TWXt9RilCQwMO
cgOGZ4t7IQ/6cWzIEM7cpfZuKkT47JipsdIWelXNuY6OnpwdkTozPaVls1jG0MLMmswxxCnQy49O
ljXbZs76l1iZps2Q5P1TVTMycJIgeqnNONmSog7RFvXyeJ/wr03T9PoJIk7H7FLvnZWo+orVu/l9
5I7MK1HjuTGIMfsRZa5MU/zE7sNNA0DgN/ZP/YPohq9ZifCRktnGAVK1sTPaytlaeeEdLatodlMQ
6ed+GNtTMabmSU8aQ8rKPNfjDCK0zkLE9V1jy2xS/GPhVrjFRI/AnSGipyh2uLetxP6dJoP9iFhW
uq9Mc3hUzMHxizEfT33VeDtLAKIeEidcuS/fOEoM6wEiy44Sx3ZxaEs7b0jUO8UHKTqeswixxCkp
rHNLlbjygt9eSqLcGQow+lpczWUqGtMqJ8W3uKCf4J8jNw2W5xz2hVhZ6uaGtCXqgSElEwGA4d5i
q2UIvaVooMRnp2+iXZwouu9FjbpxokbxDRcan2miH3X/2N48H4sCSvo/lH1Xj9w6uu1fGex3zVEO
B2cGuJQqdHVV53Z6Edp2W1QiJVIM0q+/S977ntldNlzXLwaMtpuSmL6wApptGHC1Gnp7VIAXiGMk
sM0BymNyV6tI7oK01jsWNpdu458NhZLnqhWMph5K2m+HShzwXWhcNgdn4jCisbE9Gd9OuZU9u0AN
/+Ewwlv9faiz21F1OpojmzZQNUsVEdRjm5kGtMD3/1xVaGD++iOe4SRxGK3jpSviCtcI4sWzBZnN
oMsmI/QAteJRzhzOi6qlw8a3Cyx+ElYdTQSUR8SSZDs7gQLo31mAG4Z8gt947DaD1s7TXOkBOjBI
TPjQVb8b0uIJE1jfAXaC1YVJePvxy4QNXhNAfQXHf3/bqOi99b3qY4cxt1nY8d/TL/zzi6BbAXgk
mqpYYMHb8WDwUhlI4bcwWNFs27BF3DRMQaOEJQ6BfsHoEOPTMV8QujFiQ9lcx3CCuxAAnpFFvz8G
yDkAaYGqArzfOcrPT0eXMem2hyxYINzouNDHtYNdwpvFb2uYLnUie4mlridUfPrli/RLNFgycO/H
3z2zVpjhdyFwVL9BMTlbkoDTQ+d1SNuDcoE3XCrIW4G8328j7O4LQ50X7rAa0WhGGAFKB7LPc5SF
mLhuOGz4DkPb+TdV3yUkAux8Q73EnGw5xnkKN4Q7GlP3uqzg8/Xr3fCTzfedjBUBhvfd4vrt1FsI
CvIJEmIH5mm7TaVLD7xx5WaY+fwYoal5YbyfTjIKRLgSgDRfVezPBjRLuQy97g46tgEWeGuAXVmm
kZgspmjHZzTKF3AAqnzplJ9zC9kcbMpL9oc/++zAQa89DoRA0XlIXg4i09Ai7A6JTeyjBQhsW8E1
7RB26h1+Yt4HTtbl8SzrPJ5gzHPh+vjJ8bpGlcAuIGFGvrNOy9/iy2kZq7kclu4Qqq5E0UimNzIe
6gPAE5eM+X6cYSxhZP6olAJFizrK26EGDeK+tll/cEY6E24Sg/Jw5rxAq/PJV3V7Sa35h/LRij8H
yBq4RARj4GyenV4gmwE162XyYHmS5m4DkUUJEWFQlignDmMQUOnBAnRV1m10EKgdpGnSe7Qfo/eJ
Di/1ZH9YcAg9UI/Ekltl8gBcPvvUI5vibnas3bdJN2VkBERk36GpnmOpDdAGWfqbGt/hah50+BFt
/nFX186X39tlKIWudUpoQuBzgK/kv52DVDQRNxyEMRVkFphw3ZEo4fQaUhz22ibjpfL4eXSC0jgu
D1QIcHkgLTsPFGBkjGCLRd4hC1lUhEC/F4EvFIEvkQ8tDr/L24rFF87vNeT5W3QLiMoq+QgQKKIv
XCTnckjhWE4cwHfnmM48ODCb0DtncjUk/hXaspOO9pbDpKNn7FKB/qcjrzoYK08YSn9nx7W1FcpD
M9hyXhu5B15l6Q4OgfJKc0hHC8gkksn1KBIbOPf9emLP6jF4ZwgyoYCHKt56gp4XuxvoiVCNbs5J
AhdVtNort40Rv9mjXEfBpgIOEOko0sRzWfdIJnLK2NKfrPXUnrpTQKrJ0pOQ7pK33uJc/fqtzk6n
7+OhXhEgPVwBsOfBbQ+8j6miuT91adIUcSSqvbATbMAX/1K79ydDQY0MNRFw+QDEO8cYgX9e675L
+xOyXMzTwMskIb2BXmk2NumlBHGNWt8u0ezNaGf7EADpxZE9PCvRCAmSvBbgwCoTd2jj80cE8sEd
bujxaQhFdoKgWEDg5OxdiD/PzuP14651BVwuOJiAazo7Hg0MW9qOJv2Ji7Cvih6CVTl4msGjCMLr
0Okhh/nr2Tw/kP8ccQVyoDa7ljPOcpV5wisnM75xVC3zdRvNJ/hMZd+YcsaDgn/efeohyh2a7P2U
JaWbVxEqHRDCZXi44RJ38gzfjJNpfX+k6MgHoXeCK+LtWaiolBKWx+zULpGDzq/o4lyPMgT/ugWg
bWowG71f7XyT9LlTdlNFPFBMT4AUy01EQ4hLB6gSVkMav1McIpMJxAGCouxnb3Phw/1suXioM2HX
YTNg0t4+6mQ8tM0dl520hoFlCyItlP+rOE/K0D3WDiKVCfi4T2Mqw2fJm2BTpTrVF6bv7Cz//r3W
FBOq7GvJyz0LmLo1Wk6bmJ3gl7UAEWEijeZ5POyiUbekbCaHJH77m/3kP0cFiztZpbSQKp2t0tLp
E532mKWqDZIbAFc/MOtzgFzmZaOBJM15SF/56KbPi9DLhX36s0MBV+X/Dn52ZZtytFCXkOw0oJF3
M0HArwA1Lz7U/vDx11P8s82I8MvH5gBBDJIlb2c4HZyS8mFmp3ks2ScAkttN0iqDGhAuatIjE9r+
esAfryqIAABph54WJD5+6FaIuBkUCj/sJOpxuBUUNmdlHaudmac76JTXEDNN7ZPGTF8403+2jIB1
QU/PRXKFDs3bN3UDM0u3ydjJgbXMrnbHuogMSLJen9BrN4FS/lIBFfLrt/3poAAgJxBmRC/7nLwK
BWT0QOaKn2itlscmToZjUMGHMBF9tC3DStzXQ3xJG/kcNvp97SK/WGUSAQ7Dvfn2VXnnllVrBywf
2oUvM3T497i55o0cG/kgvegbXFXjm1Q670dQ2E8w7hAoIsfBJfb0z94euh4gKCAwWntwb5+jtF4D
GZeRnfou87bhHKuvLs3QmTZd/clmUXmclTIX5vn7RJ7dcWtJClBOFImgRHw20QAlpO08o8zvC8i3
w0/deRxVBF5/2tjnYHbdKa9Gd3npwy7aAnhEd0mdzZgSzq/Kkg9bNHvpERN3qc7zk88BrWqUf3HR
IxM5D8SHGI1VFff0hF4OBJZUOhdJJIJNIqCKOHtpuZvnzux+cwWulwzCUWw3IEV+aH6WzlD1LRx4
TlLTCkZXgFQTV3GYNCAY6G+0UZCPiUR8YRZ+eFcMi7AbfwB5hJj/bBKGKnQiEMLpqZs871sHB+kr
wFXaQ8fMh3o91AI7X4pFz8YEDAHkX1RPsNjQWoFUxdvlNljZBqYb2e0Aa5d6J8rUpB0BqpZHPEc7
L5nu3HJS3Tbzpzn+vZIVBl9ru1AYAe4JTN1zt/VmoT0KVom65ePCr5HHvUOFC+wlKz0CbRN74VI8
O7cBhURyiSYQcB8rFyw4K0+qQccRD6MJTOZpJxT4kSZqIfcOg5s9sIvB3a9XUYZP97c9heEAxQcQ
c+XhINDPzm5DwZOQZYEJH1zYpeXWRwbTNxABiKHQhkBxthvjCjiu044dW26cx18Pf3Zp/DU8lhQy
+fWaOltNwBCAyx3U4YMMlmaTaauvnF64gEPOWdFY/ykyaZyDwi2KXw+8/uIf3/s/A5+9dyCrYKLV
ED6kTcsLCemr+8b306dfj3K+cP/8uuDEYKNAvPG8/FjB5CEcBxk+NFnrfBAaVEYHmeZ2TpNqz8cu
u+5FoC+82o8rCFMK3SNUKCB+BJTt290iMtlWbrWED8vEzRZ2cXERT0A0wwItIn1WXsJ8nN9K3yfx
u643dDSwU881ZLo6qVm8xOHDqAeVMy8ec7ifQYY+4HMBulC1jRvRbDuIejxxKNrmPnXF/Qjdlgsl
uLPoan2Q784MASLK1TZhnfS/1Z5amc5eWzfRA40rtonUWB98CR73wvklhZaffGQYZ4G/AtYToOPn
4lZx1Y1Ag5nowWp1NybaOwRVFH3qdAukVGLHS2Tfn6wkNH5QRkXWCsTrOW6B+TIrF6Gihxms6j3r
VfYNF4BTGAhzbMpwzmADGF7iTvxkdwaQoAH9cfV4w9n39nvCtC5oWl/FD7DPA6A0a6arzCoQjvgU
npYSfIqW84fQtfMlP8fzu36dSlTrEUauRaUVbfd26NLA+ksxL3oYZlBgu3hECzeEpnoJxOR2Ll0Y
V7ZVvYkS2A2hVa62HBggQiFNe1tOTbyhbHD3shKXgOtv5wG4EVz0CL1WyDoyPCQmb5/La1pKUauJ
v65Eiewaxc7Ovy5rV4xZUQYBAL+aTY1+1yteRb8n1v99cAwLVjRwT6CZnMPXqAlQXYV72Vc7JPW2
hQvDAR+RFm2cXKI/v70X/hwKfQqQT+GpmAAz9/Y9wwYRSxrY9OsMmNquSzyxNX4377NYQXrBScDs
z1rXfU7hAEYa+Jb+1q2LkigGB1xtLbYBWwKG1Nvxo86zCuXt5pVbEEb2GdQV3Ts5Uh2/b0fqmZI4
UA1YLhydZwWFdVgUF6FMh6otbn2ISL8d1q9HNk/h6L8usnfAkMto3G4gRBWPV0knBi0LAIhc9RiA
bpjeAQbqNjez7KkkoV8C8g4BiXIzlcigL4Rdb88bPNHqawyVbpS70eGDPtTbB0PEBcheXLuvQEmC
XhO2rbdtSjbpIpL9+CFlg75EwX97mqKODe47yKOo5q+46x/AkqkD9T6dRPQbyh0STtnWPMON0BKv
7+nX37kn/xpqDURWyxsEs2cHN50UNhyc7L+BrFcHxyZTwLqB3pR2T57fJHezprAgxF5Logszfv5d
sdIBogdJAgU6iHCc6wygtg2vqcw2FWl1oq7rlAW7Gar+AamT2NlDcoBdUnr/4bsC1gstINQ9YP2I
k/VsKnUJN6g+o7CNdRK02Z1qivKhwqmuXF7tfv1h357g+LAQo1mPbtQ60PXDpnq7bBycYYkzjaIi
TRSXe8569PU7bsg8ePWtWZLwFpJpLaHJ0u9/PfQPrwmI7VqWw6JdlTDOhxaLRp0QupBwGg/T+abK
5nLTI2e59Uc0AX9zrBWen4HIBfYUkDjnjW9ZOwqgFlbiNVXZfILc4RAToMXUsV9kJi+E6D+8GXSP
UC0FMQrlPvx5dja2XoOi+dIaioYxYIZAGbU9kU2XZcTgkrow2g9TiOwHvR24TuFogsLk2WjuElZL
5XcxJW4VugajQS2UiIiWIfofXdSuYF6wErJo5qdgDtMPv/62Z20mrCF82T+VG1AtRE/3bHMaVG67
QAclJeiC+C7EhINmLgbTp92B2wy+XoJXDUy7XZF+pSlE/kk7Ze6HaZLT73l+4VlWn99V2x8txtUJ
+exZKKLlJclMQolKgnqn/G66nvigMeUJgyPRckmK4Yevj+4iqlkwbgNxC+fD2QbytaosCpMgKzAz
yQd0UtUW4lIOCbuuvKItV/dVHJgiQhByYQOdhxrQN16NebB78dqoj65X9N+iWdiaJCLtNYa2QdN/
nPvhAebLwTNnLrrHiT9ftZCbv3BgfJcB+k9ihE4TYi5Ee5ARRXkUuL2zG1CXNS4hHriUhIjh5aM7
gkdeCNvPLMffw6cgppbvbWf9j/HU1/dB7yv2EneePkroMRoS8XZ+jlxWe8Qm/Twc64aFHwDai05e
Iu2dUBSk9bqKjLOTIFzaTzgNzXFyQTnOJwRv4i7xq1b9mRz81xf739Urv/vzHeS//wd//4LCpqgr
Op399d+n+ovgkn+b/mf9b//7z97+p3/f6lcxKfH6j9PLIP+xVezry1Rzdv5/3vwKjPTXkxQv08ub
v2zYVE/zvXqFxNurVN30fTg88/ov/39/+I/X77/laR5e//XHF67YtP62Co/1x18/uvr6rz8wWf/1
99/+149uXnr8r//zraIvDO4JL+f/5/VFTv/6Iwn/Cc1BBLfoCEBWG6XUP/5hXtefxO4/0V4GRXal
YQHRtEYfjIuJYsT0n7g6Ufb9DvpfMR6Sq/UHfvZPbFRc6fAyARAUFe8//t+TvZmr/8zdP5jq73jN
JvmvPxD9vY1IV/t6QEiwFaHKA0QJOM9vt4MaKheC8k658ZhpjjCLeZ1pFRQQRz6GNY3zLjKHcWro
AVELqoOafmzDZhVPjXLXn/2NB2uvE48tBP0lHGe2MF5WiqgKnL2cl+u5rVKR3akIkoobQHGSmpip
Mt1d20RSb0YaRqOL3zKilC5IY2F8+yWSaKh9jSJIXyxWoew6ZD6v3g/N1H/QU6JPU5h8TpSn7jvW
uy4BdqBjJKU9hG8gTLWpVJxdjXFW6HAq28J1qvQezt5O7BFuXTacDFq+pSSGC4CEJqBnj1lap8u+
DvtcAZ9VQCJSHYYUnRMJ/OUBuHyVR6Ox+eTUd8li3SIqpSZuPd70OMeJMwbXtFSfZhFzSEGGPtTz
bC0O0GI9yojVHVkqLyk6y5uC+SLexWyBQhiQa1SCPk9Vs+tad5RbPU4sIplbKp47GQPtT5cRfycX
CXUtv5DSQwW+Wu0udQjFLXcJ+qMXA+A0QvdlI/oMQNSqi2970HGI23vflDOfml6ax2rsb1D4ktXN
0BvosiJOF++ECEkElcyTxK9UBOWG1rvCDY9xZ5fCb6r1axxZHe1f5azDKAcMbjBb4cNZhFg6Ub9Y
G7IqpzJ65wiRytxU1QKIrGuW3ELNExbmJt1yBUObd/Ps0UeVBdM1+hjvxtpAeShWYb/1BrfZKjcc
riN8tju3Ga7UuBSAr91xpqbN7I1+0aHtViBn2HpavoCMCjUuT7q7CJcTikSt3NIOmt+A4kwN6byM
QOnBuwX9QUWb1ucmJgOWjD6YKaJ3VVpR5FuofxpIdnfzM9xLPQCN6+FGRskeuS5QAWah26SqQvSu
lm4oN1TAzwfmnsiXFYQ0SdOk5lSW3ZWY2kkSGnIz3Hc9XegBhHMI26HEb8Q26kwiiggsBZGHjksg
KI28BmI4ZAQoLsp9mdQ76VRXypoSLSVd5TWVOtdC6RgCnnaDbd1ARN1dHoEH7gVxrAGNo1NPXrkk
gPvpqgXF2+dIYOMa2JkUbFlofNwixySqZLhhhvjaLJUqpgGaFCy0IxH1/Amd9G8M9/3g8UM1TBC1
bNDBzT7HbWC37ZBMpBTZMfHq8l1oQCNHG2TYukNlcBsx2LFgH9VQ5m/gojvtuLZO/+pjM22xpmcL
1m4z2HxZ2kMcMbalLWOP4bLMNYH/uTotFjbPhOLoaQ9cj/YOAMcG4siNTmcSNEwveV1xRSzCs8Iu
jTw4vts/gOydPFbaPcb+4DNSDs58UEID6maaax4wORI+Zh0nFK0DaA3GGpxaw6EqPQM21G1RtJK7
FML9IPwkqL/uLPzeXtzRgeslWlKyzxdp4dwT1jY6KF+19y5okgBfSzGcKs5rn0h3Zne+GhUngx2o
s5tQX/qsK69qt4kwtiddwpMIae6ch1WYbhunr74tzepwLOapgMEFimemje+duaIBGZ3uW2bC5kOX
QQBip2uqiaLKY8QRjUlIWrZ24zBaP5RWv2S2zQ4jSimF7CBFO7a0zZ0qCJ4AEjCHxNFy50o/2PV1
JYrGSw1IjWPN2o0zw2Ft6Xjm7sds+LQiGw4Z7KauIQ5QzQQdvcmQ0HbNbhrKyJJQjMHqStVlOPom
YYkPLQp8cMg2dMa8TIAG5YEEhQofFsus7jaca0HmxXJ97QxCgRTXeowRE1diIag9LAeukv6mScLh
Q5NIAzZiJnetoqIwVS32oOU+BalUtLDRE/LktRshK8TgpRXPoKPfdgPYwY5O9zDISxmhYNIi0PyA
81UcJAhAR2A789DVrdxX83BKelQjRtKhILL6Y7kWAjhiqsq06Efo9AoLMTAiI7+Y4kgd6ZKIa8cx
t1FGR0HSpoOtxxz6dZ33aLfH+6Gu4/vWgYxBIGv2EXQZ+rwo0FzI6Psfg2y8h+pORxicuEgvhmes
csgU6uQeYAEkwl54D/7+7JKFjqcyi16buf0K0nMEIU5klAWsXdwbOPlBqzKrmMVB0fNlAJMJ9cnc
jAEDdzl8wBWVHmrWJYWoQnsa3aF/Yr0PvHqY9pvAccfj4AGyDDQkxIqWUiCobyAU+QJ/gEJDcptL
TxXQzG3IJBiu3LqXB8MzRlClmTegUPfwq9K6GIQIIC4JGwRNBjjOwMNiCTd91ghSSnPkfgCn3uEB
GmPLtDUSJoUxdltZvh8ZknQg3KELSVicbUuH7TooEuej70Afoq5byADVnvq0eJo9TdDouqonn93C
PII7eQMA9UxAxRMwqALib8ljwZ7KpG4wkXTBqZlBnZXfO95iSeNCVCQvq1E2BwhVNS/zBN1psAcD
SG/CVXR+9Jva60ndgFRAfF990Qk27jZEH5flKbg57xaV1oeAxcCQowH3ftBeMB6mqb5BNwkXyyJL
QxLZgZ2euUdbV1AzMvRo08TJSETB12uaiDkkBuLqY4uyjpejlO+lWxSW+7t4VkG4KTu3O01tH0/X
rietJdDHPGbgi3xMqlb4Ryv9G0+0zZ3s+K5ZjSWbjn1hjVvUWgddXlIY0+c+G6enpW5dS1BdOqKK
1ENJBSFiu0FvcCFx31Q7OCQ0KM5DdiRQ1kZ5WvVQPvU7gLRxVaKaZevjSIOHuvQBnccyoeMGOqnZ
HXUxOdsaUmoZKTvTfa68qVUE6JzGJyD4iimH2Ug55OkAAERRZz3eo/VD0RZgDQXDbrKxUoC3uOGU
w4CMVU/VNCevHdP3ZeNOoPcHYJRfhQMiqwIzOPlkgWYofxcOyVDBQVtysc36NHnxa+OeIHSa9CRE
UFreUKSSAvTMplZkACTTwvty9SkzProu+0bUzoIWLeQhtlbEctzp0DHfGi9hLQ5Q510Nz9dixlLa
O9L1t0CqodrmTEwHWxnx+Fb72LQQhoEtYFMdZ87Tg2wAY6q5fi8oFdvB86FbhcOUqtzLRiDIawYX
Y6y0ooXQFdw3YVTjhHGjMFV8eG9hEFrlc+xar0AP60565ZFxf94OPCqvy97XW6dMHVqwVLV2twzK
cYuK9i6g8j2dcngEzFBCs1HVkVEsyxW8eOqDaajvwOtv3E/KN1tkgoJ4dffa1WFM4Dvk36BcnpzK
WRsA7+cKrjYOKItgvDH9GYUksQmWTp7cfoT+QSyLJhmae2r7SGIjoPEPIPB11EIjB7OMoD3ow9Mc
RHSXKedRWLeuCp3U8lCDr7ppGvHsVzEswZeWflnovHfbnsEgWcp3iWGWEt2kwWfQ+sxepdz7hokd
9lXXxLvMOPdIOWxGalazFDF4+R7UJbsBoi37NI6eq7fUyhocHJOaZ5zcqTpMtISUWCTMhvcmfaa4
pzuiXaB9iqatzGftwIkqKLv+k1mMBtg/mHal7iLYJQ2Bc5XxoHuhQdvmkzsLSnzpDV8WzjwYGQDd
EQWIYjasGQ+to0IOY2oBKbjFRnN3hKwuTkrANuOlyEzTfVisBpUwSPR80EsDHTVm1JJdpc4AQ5jS
8aCquqh6QnNMtU9evOgM5HtAJ3YpNC9Zbgx0CQmMQOPqlPpLFJ1oFCqQF1pWB3vRoMGms8CafGZj
yG5CUY02b2YcV4TGnJMSPMOpwL/TwaNN1tYRoIdNs3GGEVhlU2Um8AmaJ+NCgmzy5x1omEM+9WP2
nbiiAZAzTeGnNv7c6F7fdUDbhFtqEPGZTYU9xmZY3dZiecw0jFE/iS5BfB2O4gongekZycZBvSzw
J/T2CoI/7VEuNSeqb5zcVQ6MkETUjvcdHDy+tgn1awIbJYShcxlGT1MY1QgsVRINm2HscPHOdj71
YxjKJ9wjADJ2biXKjcO7R6/2O36YKrrobQwhmgmDQLXCbkoxya8jhf/l1pjhNjPDLgloD0buLD/E
kce73JE0fR/5Gid7IyBJiXtCitsh4e11WdbR5x4mYgnRsCD6qMOOTRsKJ8Bo20IPZNr2EgFVL8Qd
mvjYxQHNXuoO6VGOgPge7DlA+uZ4mjaywpFSaBXB4DFgrYWeRlT6iDszR0cbKLHCCGPgQ+1sXVxe
lHgu5n7nmha6nLhVYRE1tQ3a1RAwi3MQGuJkO5qmMXBpyOK8ckwbbidkjfEnq+UYblp4icLWZ5jC
dwDbxRrY7Fm2Gwig9zNZzeLue5TNxi2FsK061hScvlhPFbp3Asx2aBP2/TcBa/Vuy7PGe0YEI0Qu
Q72GSVW7Z1qzm7Kv+Gc7J+lIPKd238cwv0SepSnLjm7Y8rs2G6JuV6NFgigu4ID+uIHelkCrN6cI
mVp21QD0iItfDrH7Ics6CqCUNzinrq7iPeDV5Y1wnboC7a3mz6yic72dq0nfd6U3fRYoT+bDEpTf
JBv1tvXmmCQZdRlWi0U0i1ZRcNu5Bqwm6428wp/JQElMq+bGtcFoHiITdnnlRUtAhiVydVECuZNu
prpkzUlBc3JETJogiBypBO++VCmyo9LAN3MLDrQ/bqJyCsutgo79e5h1iodsKVUMDxNT7wONQ+AD
z0q3PIAuaCTieqA5CwoOrMibyD8lDuABcK88dJXb7rwBUQ2JR+vf6WwAf3MuZyV3NEJUQNAHbO2J
Zaitw+hkcgtPsvp9s0y2P2S6dtorCc9kBL10Xoq2W6rqCMUZJEFG2ACFagPR47lYRE0fU/Dd58KO
aPjeBmE9czJ6JjZXjnYT2CH4fJhOdEGSdierJmsKJ2t8AaJS0HypGJQZofjsllvEubjKpBmmj1lY
tg6ZlBNf2yb1N4CwIqwRXePcz7STuKXQxMJNOD/Eq2CRgkReUYYBGpZNHd5Aei6+QiVG3omuXQVl
GCedE7MPCezyjghB0qsM+cojVGnop66CAhv6UalHAiTpuEtXC0wsOD1WBA50cD9KfWuKFlqSRz14
LsKcnm9in8kDRJ2X2zrEPFBb30wUzevMgU1UieOgsKyc6U0SNOG09z00Yx67oQu/UZAh0V4fddfv
s8Zp4YsyJhSFKq095FwsEwWLq5jdpVO9QEug4zHYsWRKLMs+OwEaky3O1bH9pE0/HMWIfXebDE7U
703tAK1GXKb2YZluAJ8sC1SxHmEb9wjBvvdNFn11VOm+N12CPemNT5YPKOA44o5F+FVud2/cat+n
6OykZTPfKsR7jwNCbfSzolM59PsoTR3Y6lTvphb3Hhixo+4/I2iFAcJ4n8nhQfjea+81R1+5Sd42
/YZL++JTpwZcZLqqyuUBbYWMTLJ7GVdjMjeJ3jvgrhEd8TuRcuC6+4+RCB9r17k1sI098qqkKKkB
bhdTfttbuSJQr02GRSa85SXi/COoaG6RJnW07YdBEjAOJkL76MsYt/7XDp7hOOgyNDlE9WL9dsNZ
e3SyASWaDHWULrF5pKqaTJkcUTTy1wUzwfMCKTXxJKhOYP7s+6F+cnsxog6DqBOr/dWgdE887T/Q
hr8TEhlRJBcyx4NCdg7z6qpuJayvB+Q5e7dxeVRjNXUmes7YsIwbNswKj5DEIqye2yUACmIRR1zQ
N+UscMcF80Syxd5GYwZ9rPgBRZ0T99iVYTE8e1H36CKcWx5yCnSHinJp98PoyivjaODK/WabuPba
kewmQAxftk1Mlhh9ZCCSIQ5LjyZ2+hMbGheRAb91dYe4JF4tPoJl24pabduxzq78xuJJ7HCLgEvC
+FkTGjGz6VUab9xpes7m5E54GQd6rzqCt/Lk4nxCawCWNM/jFH1Dbys4emhcHYxGmouizXjttONy
48X2BrGWT3iS7FPhoY42uXkTl68VCyO4Mywv6F9/9CB2sTFde8Vrpz5KXt1py0Hs9W/0NIcPQYee
hBvNggwgZoG9w4crCWGVPbwBNIkHVKgSlQYEec9w7cN67wrghw8ZdbbDgAfE7U8QuB5gtmTycnFM
7o3JznbdjfAiexXT5oGDxlIgiSyx+Mb6yJ1IBptgnXMoy4ISpj/D+jMkfohEEMY2LuHdMhRQey+J
39npChC8WwiTPi59hzKSHubbrNXzZxmmV9BwfgdG16eaq0MP2uEuaOdbVBNGAgHkBw/Ru7vA2GTW
QD73MD0IBi/aN+goHakXwpuoj6DhIheFdaaX28j6w94kw67mvSa4hrCccHrnnd/LRwwzQBYQ22NN
qPeJ8F7GDtEvQOaGtMOQEOb07j6WHgwKhX9ivlG3KSpqRA3tk4j7h6gpP6oU6h8ZbnBEGygMuOVr
hzJMm7mnuEdkWtb1hO9a4xpS2b1MBTtwGjJEIx1MyDok0nJjVvdsMFaiD9Xs2i0qILcTTT8F5XjN
vegT3A4gwwxu6xoXqbzLKkPQtf8oARzMq3q5SROw1WdPHqu4nT5lVLdgrNdXYxce3GlMCbzDpuwW
poQGeWQT++WmHkPq7CVMUqM96vwolLIICLIvAfPH7qvIPLNbaJsd68FbHuX/pe48d+tGwv5+RVyw
l4/haeqyZBXbXwh5LZOcYRn2clO5iNxYfiPpzWud9WtlAwRIAGMNeXUOyeGUp/xLXZtxozL7ps1C
585fxXoxVqmNDrX5GJFm7TKvAJaKeM8WXwSRbaZumU4mNBseMWM142pcgl2Qt8F+AK562yXZeuao
pGR5zsZ+WCj+m3YbfB9KChr0THajIizKhOKkGefms0isct8iBgHKLjsPpkmeplVj7QMhqrhXFN9E
flbL+i4s1xuok3cpcX7cDE1wPmJbi60ZxG8CUttFKbD3L9F7biEz+sk2y/Mx9rAgALCXTRxxwZ0l
+2ZDnamKq9y2zhuClJOwxHjUzM5ZuH4sqczF4JIeW3MVp7LLy5OyT1dSF7FuRxWUOytHUrXsLwOH
6kQp8+tBmPdL45+YnVJbl/LZOST15tmgFXiSDvNKn7mctmHrXuRV52HvPZ9W0XA6BfNZV5bJ51QN
y0WKNHW7DaRzmvpkkIkjuy8obFIyXMUV2s8nIivlpVNM/a61R3mRY2b+Fb20v91w9WIUy1E0CPv7
FZHtO1pB5jZrlNxPYXs2ixm1l6y7a4Oy2mStfYaVZKxybEhCp6we7TyY43mov6dG+l111XbCen1f
enO/jYrpp2SR1JIWW2wUdbnPXXbalayRdNKhvkFKyrdKe2QpDV26L1K3jacJO1ay4h8CT6MAwkTR
WgePfeQ0d4sfJDgc8AZuuk2Jh1H2ZQ6TjWct92nZkEGnw73vKv8rMAFnz9zj5sMurTbRKC+10sCK
3NGPyVsP2Rx8S/LqcWBA0SrinpvGPsyLOnWlfzrL5HJM1mfbHLNN2dDe3065g3OnPQ/pKQ2xctMN
Ea0kiuYuynOy3jczdqReXdXplu5acjawTT045vBF9F6/C5vwIUjEV7KTn846XEvtY9HY/RVx4bIZ
HY+KzuBsQPwn2yqjYsN3fg79noQHB/fLtl2fXJcNaBBNAMRS7nFUuhydEPcYVGrtp0JgOwog0JmT
fRr2+HnVDdQaCpl5FZdD0G3dlvw2nzGi2cAGjnS9Lbiesp63GZItIPvmXQDuDHdzbxyowAS7NIvq
L0VY+5cRb/mHZybdk2V4X8y1A2mJhsISsqoL0V1jq2wYNBy9JN/S24uuiLgq5wRBkATdWpeG+U5N
DMEmkUn7MEOnvMmE2ONFOp2NaaW8eA2D9R6J50XEE9bjPQ0pw8+HzVwoFN8Npxjr65GqQsoYe2uZ
hLFb1724Hddm9naD1Q5iTyY1ZbelYXvFxutp1yzeGJ61bB0/JSX8S3OYxLPt9+kQw/nK53tPFqPJ
jhBUJ2HjdGeyXaciHqxp9uQlTxdk1xkCMt4ZakfmvqS2lcaZ7J0DVTOMmAqJk2uKh2ySh9+WsryU
iGKWyDZxkBb4KSp72cCyL8Cn1Hu7kuF+QjDNiaHBqSsj9C7LpDL+zplrnyx01HD86nBwWcZ9NCWU
mjHoRa77jBZxsrdS4wfbzVW1Orsi6L1tF6YQrLNm3o51tqmSRLgUECK5E9jQ/PDsKduydNztDBT0
C8IxHALDdN0kAnJ2nSJjuMKeVU6piL+ZYSjigthOPVomrWdQX/qZ+eZqiAso7Jbtk2w69URM4aR7
KZIikLEaV/A2cdU5cmRx2+bGC+S6HyiLpnvljskXtUr5XSDaNsb0nWcrzqra3w1+sQnd5BW59n8D
z6Ceq899+/zcA2j4/wDFoC0P/msYA7Ztz1XxVP34FfigP/KKYjAs6y/w0egvgBXwaMVp2e9XGIMR
2H/hPGMC74S6BJbJAw34hmMInb9gM2GeB8SAXAjgzf9CMnjRXxgYg8BkGiNvFPwrIMN7FAMoIi3Y
C8WDIqUJivvY5Kf2e4wxPDFdNjN9OXs7hLOkbNUPeaDQoUwdI7xYyrw2griAlQC5hrCveUjCsfzI
quoIY63vBeAjhqwwoS0Uvl+gQL8AjALPEx1sM+sSM2wfTF4B6qc/a/t8Mu77MlD+pYPpHtsPjepg
KA7p0oziMS/m8A5ZB7bWqGf/OcVt3VgO1AKc8KYzqnz9APr6jyELEW4BBwWaECQJueN74Mc4Y4c7
e05xSVu1oApBnXe+nBHbnx4xIMyXbYkDmDhMGG628ajNzEAfkCQ+/jLL3iApv0JQfncbwE54c6ae
Q8dvzlmaepnDorikCJVX30GijdnedqAAxU6J4/F+mGgttNu2SlV0LsiWkGfqEQb4/uf7OMLjwXM2
QQKChqGZ4Hrcy9F4wIsVthtO0VkpwySzzvyarn7s90MZmecqT1ebXpWcOio6i2HHVZVJdSpsP0FE
qzKXDzSOfnc7SGLgfG1DzwLqeUQSgO2XUql1gjO4zUF1M6SOFuMYcTnNALFEXeXuU3rItDIig7N2
3nq0PYCkwNSo5U3dCWf5ADinB+A/IWwgTikpIRFoa4FhynrHCk+o5+XTnKA7N/g0qpZtnQKAPYg+
9TjMKC0FCiHLgqKkjemPV4qfnJwGjOM/v6cXcs+728BZC+g0xDUQS6SpR1jFHkurFnzxeposxM/J
t6ClG9teeGYXeQ29EyNXaWybjSvzq2AQ+IRv6BeojFPND1SfAOCYGvHTdGfP3FRLLcSywZqkru3N
aKRZuqDrhPzbedojIPuUzXPY7VqgJN4Sgz1q5BM0/1E/Y2TU8gm/U/7bA6Pqw9eT6B2w7teVcTwF
tPwKREDMvWBTm4Bbjp4UQmBUtvmU7BP075smDspiXOpTx4OJtOzKzqqMgji1GfX/K8bCoW3T9E0R
7N28jSpjY7dtzwP/+QUcTQNQ3YjDmEDY2cI0iPJoYiq6JctQ08Mqe9HLPWZhjTqjG5sWG6hf/tWc
sXpjSoZGeGggm6QfrYz3OGHIE9DX4Gt4NqLl8Gg0nu5XAKc3JVNAcIxlhNFY2u1+Ley4XBbvh2vj
1n6ZOaLrP7X0D2xADXP/QClcmXFXFcI7ha01TBe0POnwQM/AlnlbmPP6lRBkXjd/Hqn3IHg2Ei1Z
QMgMWURrYxwT8YOw6OouWfp9qgw/3FudtOk9UXnuLquyLz5XgRrnDxbpPyYN/Ea4OoAD4W5HPpJg
70enL5zZCCbgtAMhX3g1mmvu3ydCGrjrZd207hmAOv08hoPbUI2okuKyaT2KGpjiJK79wWR5Eev7
ZbUyBmynmvwBJh2G1TGHl2LYJCen6PYrvJ7rsB5GixgbcMDpWs4Wh9+cjTe+Wtv2hF60BWZGDDel
aDt/kxHIf0X9IsEs2RA+9mlmYexcILE0w4EouXE2KWfejGAsq42T5r3x784mffMW/E1Awt7v/Fmt
pXGnqO7avaRRMN7IaRZBsunz2QF1Nvf2w7rg9XE9KlpgP6cRwTcYJKH3/Odp9LKijsaQ1a+xoLxZ
dhqNaP4loHB71zQa1vkeezMUn0iCbwbafHgbpZTJQTekU2DtCsiS6qLIe5Gee/QN8eKZk3k+lI2R
uD8LALxT/dEOdbwUGSDPJLLj7jz0uY5d/LLIHQRUCbXPbG8EMNmRcW/g8IlhawWZwl7P6xfnUDQZ
AhAyyYZm23teTnpO5zS4w9Esod5SgtX5XNQF1iw4Z3nympkNKOXPo/hyL0ejyIaF/TrhZuCTg7wf
xaFdiiXow2GvuqC874MhyHYLksstxfhOyTNE/oZtQrRqDcBmJkTo/cVKT2w1NNZjsFBq2WK9QbYO
zHQC8+QBDpysYd6lFI42rtus1LNngShnDyrvSS5+Pp/NpRpvp8Bsol2T0+3HwGdElgK0Ln3mUc2G
uERDIu3auJ3T5nPgQC8n53O5QlCBY9tZaPn3T38eCj1fjkYCIUMIQbAt+HNsJZISv7RgWzvaZ6Dx
bsyumCjH93QzPjm8vOY0X738IjCNj+zJfnth2mg+koowvnV28etE7sMavcDRGfZ9VUq6NR5gDVgS
abY3y6oZztzcTAoCdKvvP1AsPIoy9UpGC4mpGgDb0bKi768cVHafYIo17EFnevPnUngBRcW2fF7L
qo++BnitggKblbS2JUfxulkSulcfLJffPD7hCmDNFyFwEqn3NwEIAZa/xkcWqGl0+2aY8dk1PEvU
G+VZ6XSjIElupSPTjyRVf3dlj7xNn0RaMPHoyLQayBZhCKYFps/g7xvydHqsrOlN3oHOwyY4tLp6
p8Ko/eg80vjxo8lGgofbrMcJiLLC0XlUS/CySBd0+8AbSmAufjfr/MeKzlo1lIcIcXT015FNrfcg
pJPi0I00Czcclthm1qbJ4Pzr2Y9KJpMP7h3QpOO3ILpalVVG11B1deVdyDBSz+hJRRfA0wz1PIIK
PMMqNPtIuOo4bkLK+4UEYsMAxI/2+CRcVWWq1uMkxB16ApA0V+Fdq+zublINbT05NarYtKld4/I1
+MZHXK7jtJQloLl4xAUsAG26ou/vl1MkXy3Uq1bV7SVcZzqVFLfHHbzqPNi6YpUby5RmVMTCVt6y
aULPuKbvJM/rqV+nM4d96HrsVTTFiWwoiFlLN/r7f/tm4MgQLZFmvfAyj+5wgJqs5XW4wxygx1ZK
P1zA2yB/HEWJ1X0BEuHk2zAc2w8W5u/GhlRdCzaxP1DBOFqZbpkFgAPQ7lHO1NwNaZ8tW8FiSjY+
dr7FtnKr+VFGvdPFgSj8cxAa1QUcPPvGpP0y0Nq3ai+7gKKTPdnDmPxLHTIdSsJVhWqIrQeIMeh/
71+eysZ1dZE52tOWln+PTgYKE5dqOYH/KE1/k3u2+Jrz4m+dxRKnRRpW48axyvUje41/bqSRzkUC
y4cuwhZ+dCN2L0elVNnuU9Q3DeZyGeZtXNS2cUq7ycq3y+SZMxAEAZTgLLWTDPiAmTq3f54qRyZz
LwOCyDBmt/BpmC3H2woN5IXmrNHsB79ey22DsdhKxbKg9ztF5Rhugy4Zv9fU24PYMMfkK3Z5RrJf
igIdsRlM14E5X91PpRUMH215egzeb3lRgAELlg5w6QIypfcvK6vLoSm9tdkTjfjOLhvD4sIAeHbV
mGZ6TmhR3g+9qO4N1A3V1jN6JNVxhakOVj2Vzy0w3PyDPe/FR+PdLWmCOwwzaIaUnszjzWc2x1rN
I8MFbMWhMQLY8j6JOrfYwjOlbbzOoXvAkTn/Hk7FfJmsfomYqQ+SOq7KWoSEcD3DN7I504Wfg5wM
r4Kc2Ms6azdrWZr7YaDj8NF9/+P0CNA8BT3PmwaqTTr1fijtZe0E50GxdydfOWIbACzJ72H+lNmW
vXQJbvsZxd8fvZNW8qmdRJh9qhw1t1+BMiJ0ZpeO8aFD/JEyB5NPE7B80goMfRyUmo42KldVOJj7
JVQLs65RPJ47RMOhzttNmF/bSRH6ZwO0JYPTfSEuRKp9DcbbdRogSO0CUN2Az2fXrerPf14VL/IB
714zBVVOWpP9HVJndFyiqXzQcoFrJjsPV3flxA4ZHZVPJx3lJMEGjJ57AhA1W6cY25VSPsF5nKge
YE3qd3sMevgnYSoqGkKa8orPzR4eULSdLlQ+Te7ZAuW7pc9n0M07AYUpzB8o1jZcqulC+B+7Pz/Q
P+IWZImoMXBgokOGcM/RQC9rlFO8NaPdGvL1+zqHy30OdDdpdzKcWoCHSeIk82YIQHN+ILuISsH7
daxFBxFqcJl7qIPo0/v95EtsoFZsJuKwAD8T0fUsu5XBAsGKwDLCfm0KXn02ommcv+XO6AbjKSDv
tQFBuorq2m8mUB3TS81IOGiJ/czccWKeIJeli2RDXtR4kRnmnJriBGBfOg8HjJYGQ53YMLDWhxlU
hfjpADAq7lKzXr2vouE8TmKqpP7nDmVBEXIDZoPPLehJYSefS90p6zeQdKr1wcETe663kSwgGyOn
K6Ik2pWiBmy0oYnP126k2woDbHcQLfzKVNZmA8WnGBDROZgDOkz1dllaSXGL/VJfOkFpjp/Cqkk6
eBTA85hMFnnVEO1yeDdMnaysqE+pLNQ1sRn0GMVCJ0m7Lj+kwlBMFir4lT/flmPgT/NWdSbO60PZ
Lf2jVaeLVZ25PsUlNvGRJuiym02/SRwQvUjRzRvM7m1Q7ezkaP9OmQ19hsZq5ejkMjNkB55FJozc
dhgj/f+U9Dv/qvVyCLbbgfQOLEdY4rq6nkq3X3HhDRjsubgGVelPzo0ROaltHkTTL1TblO/SEmvQ
xfCUp99PTmZ3Phk2K+yTaY1Ez1dvd5s3TCQLS9o5oAYn5sHTjuvk3eC218HP1wfQReTRm3DN6H7G
QLg6VmfS1hABz5hGxVSfg6GmxujldKeNTeLZpKZ7xEmsdDiz6sFh4mVURRl62MsAb3am4QoGNkOM
fiDjb3ueGLqiWB8oGXSscOkr8TNKheA90Ud8Wft0N3npkrY/Q5JUjV7Abz/VyzoyQEG+lDy9bzdR
/WBDlPduw84p1odRVW1/FflJ+tOnNdDdF+E6qad8rMwZ5slcDkAH2wak27ax1swd4nyKMt7lIA19
0TnDvs7Z+BgTPbmN1xg31gIGoInnZtFvqx0kO7lVVKZ379sUXvcqByO0hXW3DA9QGQS3XLzeORCX
pX4K6qSi2dsKSchxo+zJkNGhN6BaYGk4rLVattYchKyKvjb1Pu3CP+WBwzBt/KsoWvPIObWnRVdM
8XrEaPQM2mrUF5c2YE8nBjHc0lQty6Koz5fe8uucVnowdZ9GT+CPs8tz4BtmnEbjOl80o9HjpUjl
b0WlGZ6JMR5SYJLsCmCHUNTfhBUnyx0UzLZ+sFpU1AHIoYHtxR2IYPBtgb3Wzre1NvQtg2pICXpn
TGXlukGYeyqHM5IlnnEfNHnN0jLJvsZbs4CXx2ntNXJ9UGFfMdbTWjAP0P3Tv+Y2TB4qNa5XW+pT
CHyEKUi31ecfLRwKlLPLfZCFxlURRHV+uyp8otDrqFDJPhFJ2jPZAk9WTDYvGfVfcpwrhrMzIil+
vq4ypx/1h1ySZ9atvUZizD+vzmTBlqHYqOQTSHHQ5lBn8oW1whajX3rugupmW6tb5iqiVo74Yhn4
Rp1EK64Y31Ck8Zx2m011EZ0Id86T22qEF3VSSk48EDUKn5xncx6FxzxKU70uZk+xd6Y0EnoZ57L3
R3uDjLw+7aYU7xOQRNQQbxANbvMHBWISwG5D0TiMo4wK4xK7yGyJz+yAY3RrLXhqh1STkVMTMfZ6
dn2RNORA4ERe39PqKdoxMb8N+W5TziMH/usD55kMwHd4uTVFl8PSN/T/ClcNfwf9nA6PLXpLgbX1
nInGYFcsmvgVNrVaq501qUHt3JQ59KPGbce4BA5SSbg8IOvam76LCnHiqxmlf3iUQz2DJFmNc9kP
6YgbRiGc8mRMaZvB+x1BZULOQpJ21xaQ3IzYUzlQUiQ1bW4Y0C2F2rcl4SQeL+qtp8H4IawSW5Wd
zvc4dmLPAloA0jf+fkur19HUD6gEN1HT80NSp7rnM6SBPipRt7WW8x5UlnxyIoIlcMrV0GCFJjsP
eEKSINly2zdux0dpvcy8U6r0uq8xTYlkQEuvrwFhJBUlY8AWLcgqSslBU184A6KFF0zYqjlt5xZg
kGVBVqA+N+HueRZERsiCdidB13eT+ainggmHdsQx53AWGca2ihD6oIr6erARXHjzeMgUInYdZcrW
yj4VzZxM39e10+f1W6zkWonert/OclmIhACzMia9jjIcp/h+1r7uEL0dvwAldKDwdkjgdJWyNFvL
1eHSa+Dl9b4+r8bKafhY0Pt6E0fqSq8Jc7X0WSygcLKiqglwlxMjyZLzuoo+EXqo3EAv/bdTr3bs
PBk29HeT3P6PXp1vZHrfDPy5jYx4qSY7gKfWKaCT3muTCKHJl2/ubb2ionrW8yH1YF43cQXwmLEU
hUkQ05eoFdVbryp4TxutT0unz8+yLr1dzGQt2nuBgSAA8cmUNXQEq5ZAbVu3m1iVTWik7Lbua1xK
fxyQB0WPKQKN3LEGQ+dMJPxcn/fI67BBoKdd8wE4yDoeMHuPptcG+JCOKazXo08GpZ43xDV66UHN
8o15N9rypZX3eoVAmkBbwbGgimXuyrzQB6iH0Kc0D7BtVEpm6Nf6eCqBdDf9vbRbQxXQ4we9WUUo
T5niW2YnetSbNUAlQ22GuYCDRx6+LlNrXQ2lHbbsjWOvp7lTW/pY7qqZus4eXnLJryyjtHjppoz0
UxBRowcAXaj33RNljs5qfQIYWbYCfk3jtNZ1WnmSoajz0TMNKx4ng2/HsrY3if3yOLfGl5GqskBf
PysS2qG54XdN8fAWFli5zPvvqlvC4R5rGofF6CbQ9ilUg3yDnlz2ehvOsyDXN61cHRM6GiGBZUoG
ph8XeYFJ+0M+1IjVnaADKnkdb7FHbrc1v99Yrn7IMouIiD9PbeOPt23YpLzMMSqrBLJ4ob8wacuB
x/GGoWYRgSYwZkKrOOo626ejzoZRu+4S2ygp8yIhuOnmZd44+tbeviIoCXbr01b1NbfmQT/mN5es
QzD3gF1FzddYdY54M5rfomnHy/p1PlddrV8d4Fm9it4AISorsS3FzcshDnBAMurLgYbgK7Edi2iX
eE1diZ9tl7XoDxDhA/DSM0Q/pijgIa3bSQzSPi+KtMuzFj0IaZY7w0HI7Yq4v84fgtFoK2DPSdg8
BxHX28DrhiN5iIJOVV9chRPeQrVEhqkA11u2ajyxZlXwxGWBBhkLh8hzK2j1yEeRmU2L7kKZr2Bc
soYyZx3nXRcNn2oJsx7qbQ2Ucju0GSLbcdVKmzBsbHgzzmXWS9IOgKVenUvoaYsxDjsmdJgV93O6
2PxVrm2Jf8wCdmaYAYEmoMlBuI4oS8C/mfhhATCyNBBSmFCf+F6P0kXWI0/9I++zEQ3KJrPXBHWB
vpOBddGPYS3UbQgox0RG1sS5qb92IxyQh4Ma68Ris0Ox5sayKFhhKR51+vpm6oez2DVGrX9yC0u5
J4lcZGnsSji85bUCNmni8Nr0YbeehcDTKod+/Jo51m7tWpknm8ZdXcC79AaThTOyErU4gWJqcm9Z
U4FMyMHWQ0Bu49LBrbm9bOdKb3wYCegYm9/nAE9eo+a3LVvldgQshtjGKNiJfV/v8bRzwDHv+lAs
4qnrlAekt0zQ4LAgHUVF+Vkg1YPqDwDBFA6613nRo7BRpi/jaYAJ0sdDtFrlctlbxeTHnhGYRbmx
NHPB3MCqmPrwMVwt5o2fJ21n01i3cu/S9gYdrpZ1q9M25/WQEzPnDExlRAZ5BOf1VyrkrUKIPeVq
IBtFK1YnZSQgHVvGa27qtZX+LhdZg+W8BaI93ooKLsL8KUmwbtozacG8xkwUgsn1JT2BRvRyLhR8
5nxQ4JS53kJZBFEMR2e6tpvq09tnWxvybbTYST3vKfyCob562y4AYcB02w1K6V2fwC9prXlT08XM
2ouu7Ow+vyVPTCDm+EjOVC3GFbnOV9oAZeZlt3SGjjFFWOoDOAhTVir7VcDOnk2enfTfksX3i37r
Y/PGjbkI/nObb3gJ069Js5wUQXdQhNMQcGZ0I2pTD5EaRsbUrpQGi4jSUBVUtMEVrTzxfZUt4QEQ
q5p39WBWzY3TO43Nux4YNnYNZg3oVmlzrlpqplP9doxXvpjZIxfPfxmX1zTG6LrUapAe84E7w2IB
IUyHCE/TK3ONmGWbNYtWPuXUgLhO7NdtGWy9JEF6DZz7NKJk04JqZY+sUBRiPytft7w+KyLimbfD
FZ2MnBciQ8Mo8rhKSyoqcZ2EK3NYvUY+eZ/oPQ/Fbx0q2FDH2VT713A9TUqdDtZ0a3RCsdikiGXm
6FKDNc/6pMPabuCACDtLB1pmY69tvSsgRWXnk4L5Zn9bjGie1oPHAMPoYoaE0WfTbXpgzhXk+vR5
SLs+gXe6NPJkzTMjWTejgFIzxhHzp3RjFwztskkpUVjtCSU6GT5TJjDvmhoDgG/oeGocVIY4iDi4
5ZirU7RUkuVBJbKcNqu/OushVb2z3hFarY1x6OrIm/OzhfIj6vb4860SSLEwzK92UqLNY48QWA2K
y9GUdnFqDV2r4maSQ32bl83qizgvnBxHNwuKDAcZhHa56+vZfbIShLxOjapvxHfR2xbdhLUODnAC
oqbCyXAd/dO1H43xc0lHLrke01yvy65KIWgd5oYA72eyjiKNtn4XogjgAlnxyVkKqbyTpWbH6rcd
mNvK2XJMukl+qVOz5GBac19V1MgYOYJH1MG6vUO/0SouvKzp1u9vGddblE0YoKOe1yLBa75iOIk+
cN0hI6tMI0UAD3NPGtU2qAcAdJtMVQGTsntN1FOet96+zv/5NYayX1cVogSUGyeqR0yPHPClfHpN
uWWy6lDzLc59WxKBN+qwujFB/I8Hw+kb8ytlA/W9GZc8oMPi6ve+X1FmmhYQwkOp7NgGCzSyadsh
M2yb9eNbOKJDawQj9G7RybUFfEyJTFzXdpgNKi4Nsy7PgnH14dEt6ay3DGq6Og8ySBC4fOSqmcUv
kVjQyUxikkqqRloNIehgRRJwJLo/fDvIhYQ1I/PBSn+yLxVsXatarGgnmzmfc9Sk5qm4Y0n5mR8D
dWzNKe48kCKA2ZdyuuIFqukqxRpyhShnOqtJ+cRvkAoHfTl3zwjnDt0zscQgvmdh04iHXEQm07BD
SUZ874VhATTvA7A9kvPCb1ErGlYoIGTuy6RxT2u1Vss3NZW6/DVXtfKfUQsgnj4kXTnqjXEx9SZo
prPev1H9My1m+UvxKKCXX8NLqkA4ilgaSg9H1cwmGykaUAWxUZN7/DDCOfKveifRJ8FsoVVBFfF1
D2PFhZQnUDRyiHByq7HkdpFeEonY8lqjKD81tCJ5Yeh86HNoMJ2S2ylew/nWdHS2kSyB3r4iayUW
9QybRQFgvitduE9vh7QuOjHsMHT4tLQ8yiD+hMpye1g8E+giRdNQ2ReVB+2SwWnMmvddDkTU8MU6
hIPyQ+OrruNidPbqZjMHzjhoNyM876qz+Q08SBEYCiWsqIXJU6+Wlqe0h0iqaLu81gDQcaBigu0U
SbTRzKyfpLLQf9tEVr/0p1AqRvMRehkVd4CWyr8KcmUzbGFBjHWXutYw3r2dqWiVvRRPISNx1CVB
opbvuGA01rBzAHPpQUuXgbGe6Ivw2ITcepiSbDbYmQ2TVV7HfLRTG45AfWq2lr30nJqOSzEY3Rm7
ZDDMvLW6Pu7kXAzVbo6cxOj4wFCt0/lbGYBmrI40KEBINof2rZZHHZY31veB3kTeksV0TDpSihL5
JZQTSCvD2dvmzTgzgftx8ZdD0DhYxaBHtCRsJ23nTbo6lHZUxE5yW028F6vH30rLT9VhascSNQn+
qsKae6KY13huxRzKcImPWwAcPILmeBDglwgdkaxg+MMPRlZ5pABIzo0ldKvltVKTo0gLMVL5tboq
eup9z2sOq4HYy5rXKzezp1FsHMzMZ/vxpZvxr6gFd3XJn2O2wDvVxP89NcXDc631B7vjr/p/UD4R
sM1/zTv4b+tz+/3pf/z3H+K9fiIfemUeeCb6iSYgwtCl1avhAf9BPHDdv3CnAcmkUf8YLTh0D994
B671Fy4PuKyZ+KcHwGboHL0pKCKtCIAZUqe2r3R4ke6/UVB83yMKkMQHsw5qBsgl8tH/EPReMzOD
+JeZOzpQ+YnRJMZXNETKq1+G5NNrB+8dFPh9I+zlMuDrAD27Do7fIIPft6KqiMNxpU+6o7MRnC4I
aO38CmK6by/T4+K4PyZ7wl62taFHddXyyRepOpmlJZ/8uegvkSFJxbavcjQYPAndp+hHFlfykby5
7sf9Z//x5TY9UBQenWYaoyhLvr/NHPOyzpaVvfMctzvMdVZ1cblG6fnQz88pBYrLPERaqkf1Mv5g
hPQI/OPSiJngbEEHFJTw+0tXwpryJZT2DkppcTsVXf9Ipcrc5Q46ZOsQ6EptnzyVHBeQYs3+sRZZ
9wh+sbss/XZnAa0+/fMt/WZqgCXBuBtLF6bbsY+1yCwQJ4jt75bWxrmaPp3cF0FZ/v3vLxOBzQcD
biOsdSzS3ICWK92uJx/Jyhb5DdR/PA/Zwf+Dq7BeAlQmYNgcC/bWpNCNGzbzLi/WaFNkytiHZvL9
zxf5zSwHGqhNcJhCSMVrNMAvEKWkkVMYyXwhb0icSyAWy3ahA3hrY4CzdVaOtAI34w96zO8RLcxZ
TX7B4UJjazyW8THEwOm03ntiw3WfvilZ55/WEJw2zlfpN7umehVQedh3paOgftbew58f+R+TRF+d
HQQ0IIxMEGnvH3ldoch1TWTv/LH45EV18ImMd7j980XIc45XB4L/WjfcieDa+Jgmv79MqmAi1llH
UaU2lu3kZdOl8FMctFd6erT/U/E1iUheXITkLtvJSQ+rXbrsMWuxLQhAI3vuvylzQUKpMRGni7VL
x7dUt1KLxJvOMzkVZyipIaPC+WprIvAugJ+LXGa4iJvKwmEhTmiCfk2acULlUZqoMJYdZ3xOi2g3
ej7oWfTERsRW6N/cA9fNd23v2OcdoLmbGVb9RmSt/1WSpR2EiIJN4hJ/Bo1r3BHlLPtxmMbtwmte
NpJNeScoQ+LOG1SXRSt8ivGLs/dUKyDoF8/IY6nnwRO0YmYItohVLbvJTOqd7VnJFXlDB/0ItPe5
ORXRGfXBwop7KrQ/Vvx+z0o+fZZBz7nvWP9oKxj50iE27+dUGG30H0OlrK+DLyZ0iqvHMaAwVkOS
5neQNr8Q5EJ0JHpkcoNUa4EtaFcosFJ7+hKK4gwqRFGxjI/gSBctpBdtjbVwr0wIyIjgdOP6lFoL
Wtlt102bsXTRiFNuvu7aicwUH/bxC61a7D2aXMXo/HvEX/58EvoA1Upg1nEBoOEUJjlyBH0lEEow
JPRAD3dHh1dIpWn+kv1P6s4kyW4j3dIrggxwNA6YldUAwO2i7yMYE1hEkETfw9Ht6K2jNlYfKFkl
FdITKwdvkAOZZVIiLy8CcLj/55zv1N24c8zOOtjNHB8bFnGft7Rx6rTaOQEpxLQ5ueNJWQr+En9R
GkX0V8Dd6w25HTRw0wtrRxtuMogEwCcGZzfo9XisrVwPBQDRaIzuF6XdxWpYTq2uQ76QDEJVvV/T
vrpQtvFmjaT8I70E+hIxAiRMhFAVQ58fZisNEuoMgSLZzKTz+SzjuLvT2rp/lWo4mg6jxUZxBzUR
pXywHUloBGpKnwvS7X2un6tUvKsSUSy27BtgIXeZk6002jE08IAD3zgwwk+1ZolTVRfnSZ1fGVWG
eYczwZEk2aubHeus/hjM4qLX1FMVE5+Ol+Es0qsXuzHHkxtzxQrHhgpW2mMoIHP5MFQ5ujoCKlZu
UOmLLqx2abc1JM49mFfoJ/ba+PUwZ35tifuafoWj1mX60VNeHOYWhSy47nwyJbfuYqNkV1Yf5ol5
rbvZFTt/EXa6Ve5omMn8BnGDk02X9VdWBMGuN7wT8UITJV2sd8zexSnBCHwTdfn77Dr9gVjPeCmS
ZNxVxMrOVgslfwNaokvJXcr85xKGBgZR5iuBzQj22Nfm+dJOx9aav/S6Xh/dtHqpRj0moGZfZ2t1
q8FJevTAgt6IQve+jEB9T8SYr+FseTdVidE0nVp29Fq37kQ3fsUO4C+m5K9tNzdOPB+qPP0aqXUT
mTsE4Kjpw1GzuwAw1mMtrIvanotzhMKGo+ErE58R9Xx5I069hFrlktFvjkZvjFA5CHm4IC7FcD9A
zyXzvXa7kbhfqFlW+cHZ5QCX4TxuGbvmhNUN0JvPGhAzjZnFDr/EGhaFdrQmuV71s/ahMfwKigqt
GFatuVwvbPp8JhNmwF2V+Ygqg4+eoO1np3+PCBL4pZMccEK8Qi68ruvu2U3BgDpUTO+1sucB3RbB
xT4JG3AXE/LssKQAKFvpHXIjAl7skH2Zl1tOwCejXe09WgdOj+XH41TczHrtMvk1bdYDII2JxwLe
y0PfDWcMWt8JuZ0pqcwzO1arRVrqbWw1lCQLFFbDj5iDFaxDgp55v3xRnrxSZN137eSlod7Z0c4y
K+vdKfWev4dnnFI9eaz67GWZtF81A7BX/Mu7ip4HCjZ5JB0MM59TAkVf6ABwZLPzNG1d6LeammqP
uA+Xyy6k9g3QRFwA7+7oRzx5ztiluwZ0G1iMWrTRfh6G5C5NCV740WzSl1WUdf0+AVl4iwr20OSw
AIpN4zA9oEb132ML2YmJu6bpx75oqXxqe7W8LqmXvDMz1eOgxzHNpqpiCIoVx24uPUDkb6ZlaGo3
V479US1sudOmIAfJMdyYw1W65XdZaNgdQEhQ1VG7Ax+crU0bbpZ2gAKx7LX9mM7lO7ecuMav0t3o
dgwSiqkjMLoFbNNNXZPiIh/TwmCLmNxREiP68iztR/Ipy5rAW3LduSdno6L8KrZm9w4fGeZWtxdj
c5pRat8SbSL/L5WzvqE4zDEvHTtdbxPdjNQOPanRw9rlfBV6qHgSJNEE6zNmK9YjGlRSAu+I6o+o
3GZ+3ojvKZwY1EAKjoby2rWyOYOSVdqPiFUFaGocwjek8k3eKPbYczE1d3b9uBDehZYnPbUeYp6B
BmG7I0sT6fYUtgNtdD5NtuOdSeK3DMH5Wtg0hIQPzrkLzFKpJ5BcaActL1ORjaAtnQ4C6CDMeTgz
dTl5u86cnDko9RQcRNNUhCGnKsufZ2YcSZjiBctDbcBxG0pB+aAfxSWgJvKJ5XLuSeru9509REfp
xLYRCD2XgEyUNTtwtFpvORZKEZL2xFaVQ8SkWQJHRvFXW1ZYLQoItCB6CWd62Hnt9Bu+Apb3cizA
fDSAJ5jtFBWbg6S05IYb0UG161NT8toG4+4T2SqdI/+Mr9AghHOOzkEzlxK8Kq6cVSvzC2l3bkTB
rFX1xlnhjlWVYkiYu+jEbYEXY+znZQy1WKSnbBQjMoY7ahsQrY2eNcRPKLkgE+0dwxDrLHNaqwvn
wiA9pzKql5l3sJHZDeWsHrtKZ0muCYffTyMVlGHC24CBoD0J6I7cB7ctRXNFGOdxSd91ngxD0Ng5
HN516Y1d060i5gLG+gzy1elY0GnzMmAmuXHD3ZV39xiohpfEMLRbB4jvC39kTDosyfIPxWHtrV0K
qGULaSRueaBfo5ba6rgIyRxQj7PxejHbSvhqZeYVGKrzti5WS36JW0qBAI96XY5ULgHusXCmkK0G
uOb8MMDvpmqa+XFhFPvoU5vFTYvUwKvRTKZkV9q4sbhfR/sujWWHw1ADb+6nI20/e5Zw6YBNjrNn
DeofoJi0UylnynW8cEGPv5G97qNwxjDHxsyYU3SKtteejMjlQiwY48ZdYbSj69cgXoHYxLU4Iys0
5NfSUCKYY00wr2drfVHlkoEWqmJUB+00JKtfuh7jOY0m3MvO0xcscdOAsQ7R2X2dzKrlVheybxkD
5+N1HedT51PRmtuHfiiB2FkRVlOgzqb3surkF87Bkgp1Bs7W4g2/4t3wPXRa5mxKn09sTNw3G9LK
49LVAtq+UdC+mk6VOexZJuynciGFvx/rsskPgJhWFjA1lL4YHEbYFZ7srwUugd2sdUt7PuOPupow
hjwzDRbOmcfdke6YvlkTL3n462czk8gVA3qsOCykBADDhftwOlZG59mhvXaghprKWq7nSfR9AGYq
um3lQCnwoI+Ue48Vz4xfjVQtBUtXdDqER21dadNLm6+sr5bwm4ZjYzgYtE/7vZda9xjmYtJ/oJNu
1slY02ts1UZ7yClzugIwYrkB3aQpmWGR6eC2Kvaf8AmZLe6IP1sPnp1aD8Vkamkw1ni+wwTcROPb
sp1w/S7dO3pRCpQsdtrC15dhveWUkb1EcdIUfj3a5rVl4S4OjdWI3x1ukROjUg4PrQvWPPAoUqcg
wOu7Kui3xQpwpGu0gUGc+wmwPGIIA9C5CmbOWh3sqInZvA78/T2pG62E97k5BmQj+pCYSgyCUpu9
u6peTTNoHKAUEFsccTEVTXsLYyL5aCytuR8XDi5B5Fb9W2Rp+gkKgoV6qYOkCOaKKXnQ8c2+aHOy
bhalrG1BVhbN4yJQ/nejUWyyIvHr5LQ0m1PAzLC/HhgrRx+ina1vOkrC5JumNt6QA9S+YWpTBSc+
ANZ4hOPpQDiQNycShP2qgyEddi28yGeSBQk9Wno71ruucwG4V2601hel0TmvJG+aO/gQWwLFrmPO
CYvbwsyBWd74sfQYhcvF4NUkqxQw0ITeEBRLxDo2mVi0DsC+8seCQ8MEowsX0Al/o7ymdSa77fSE
NLKADw06tdIRV5pcGXCNDQX7OWb7srmHxwIJuZ/38aSTiED34sVEABXbmkyTR2zzMVsrJy+GHWtI
XfCMkMk5Jb1GsUOuQGEH+eqCUVobxkc+k5V11y7J9IDqCJQHG1l9N7GOcWNtZxma3h4gKk93g6PM
OUT5Lm+mwcNBjZwvpW/RSca+yOHYFKZpUbwnowe8vqZNTyEvd/1T3jvutZlllhl0kpZ0CG/JiJHI
m5I4WJGvbkWXS0wi80bWwylCm1oRY8jiV5LlvRkFTLBSrvnzgGyyIJEMvNE1DWeMr41j0R4qOI7J
A+kRi91+lnzRSsOZSbdo43kJ7MQ+n3S3vcoZVtzhuICOIkQEibxmPUuCQllFtMcVboMsngs0GGpa
3HteFxbqvxv3ZgCMRvf2qTMNMLw1RR4LjAmWetFkb/M8gYWuqGtwnzkYpT1x3nldH/vIFNXJTvv4
jMRu9GUUdZZj+3HjOUh4QS47ppWwNjMbYptS2eA8u8Tj3YmfDhIIxMdx8fsVfm+QzbLr94Mhohd7
AK9yXoJCuy2Unbs7yQZC+RCQBtTzdhi5pdnEHczNhb5DUm2/QI1Ovf2CP8O7ROZYNWCXm/EX0NRG
No2kuOxp3rZDGlTmlGWfxPve5BcOa8lsZ18JOHWwnwnJUp6SfJOp4EU4lWRB/Doh2QqbBNkGvnAH
UnqL93wDHc8CInIA1tvuBUx+DKLp2qK9Q/kwp7s/+En/PbXir6Mm2oXJPxGcx3VLhOLPoyaMUzM9
UzGAZMuuHpD5PRLqm2velzTr7OvWMh4ImhgXGQU2gdEM3Q4tV7UA7kcel82ad2qpLMbkBVPbt8Fd
QSJEUjJ3mTYbX7MUkf/HfOzfEmb+/1SX6/8w5pPxz9pLFfPmL95+Rj5tv+MP5JMjfvNIi1JfTWCW
kfxWUfcH8skxf2PzaQt+zvYP5YVD3B/Si+H+RuQfmgMhV7AJ+tY49Yf0wr+C3EKhIB5699+WXj7H
sGwqsyjWsohsGvYW0vk0LoYAWikmwxZeP/ajtp4+4y0tdpQKfNTe8E6j061qF+OYiLw566mcw0Sg
pb8SHrYU0L+EB67LxrVwOKuSJwapJD+lhCw8bdKdXCtUps5cyR3P3ArdLsseZq0/T8GWBW4mee9X
Nd6A8ld99T+ep8+fL7nKrk4ibYvL/fl585auMXrVWmFpuRvpVwhe81beXjelnYC41lc2ZyaAlnwD
4OhNmLotzv+1z6f9VFBdgUzC2zFu8XqELp0modPyZsbaiRe7aJo/oBH/Ew/bf2xhHFrgTxP6rZDu
T5VxKH51XH3702O3/Y7fnzth/UazqE7mV2cI4vyohfv9sTP4N3CqfjTpStQK619PnU3LHP+lweuO
aevvatMfT53l/abrW0oRYYWsLP/RvyN4fgLMSJ1winDFhoJySfO7n8czulyNTt9mgNrarOuORIQ+
7MknoZRUscY2pJR0pjF+dLybtU2cHb0L5nwQijDP7+v2f/uuYWn66dH78VcxCcSZLDMbX+Az62a0
QO32PHWBKrplFxcy2qmuu1tczAI//Xz4cSxxXf0swP7qkz691KAfYwOMQRNWntEfWh3faMao9C7D
jBj880d90qO264ucTD0mfbYk2T6jKuiEXohigQ8mYc0Ub2TEPxsW9F/s4ju2ayqkD0CFkoX2HEZc
9OWfP/7vvunPH/9pOWHq22eOzscnIPqvTZMC7jJWhFlMdlz//FHbH/Wvlev3H5/BC2TTzwmu/hgE
/iT3gRegj6DmTvK03L2o6ROA/+PmmiBv7xmaL/Fda/t//sxPEuOPqwuQ0OZBAP1AB/afV0tbW3PL
Tvh6GcOkhN4+bdrBfUgCAlvaFbIU2lUCWfefP/UTBun3r4rIKHX2hOincvuh//RVF5grVa5Sgyap
sX52DaUu4kStGZ7TyYnIBwBWY0te4RS0qUsMLY/SoFO3dO74uqxABo42QoWxK3Wna8O6qhjiQoh1
q7Ack4S6nC7PUdWWhFE7J/xG/uKm/Lu7An1Z8oJzedVui9XPf38G6vVICh+/tpULOHR5lB+ZzE0z
JzpV/+IWdH9cjk93BvM/LhW3OIvW5wT9sloeeAzXC2pO8nQwMgfztjNVeltzYnF9UyVNFNLdgedp
ioVkPNaKEUozAxraiiJHosnV0YTeRpuHbyRDc0FaxJHhJPHS+cpmmnEc8VlUYdsNVkIIaJgflmSL
EXHN68dxJh/9uKZ0YAZerMqUgoeBuhoZW+N4jKKm/S6aijO7bbjVTQUUGQKfUY0VJ++UHt/FpBHG
lw27p6M24mMKOduP9HeotEq3ahFrOjatO0Fc7VqDyhJ8S69VjfN/X0KesC+BYXQJB+2Y9h3QfohV
dtLsI7PieAAbJWVm105TqEfND+ep5n4YsU7ZmtUazNx6ELl3xuzi/5WKUNxg9DRx8M+gQrJAg+Lc
RU4ynJWRvwx6690os4xAT3ZW88i2T5eX0zjWt3S52OVhYQzNus70/NEbGk5NdlqIa05C7RcuEy07
Lka7r2S55bJXJFO6sFwjMOy9jO1vk5WAFZmMMcqDEVr3h2Mt8jnFH/ZCHzEw17rJnLPGHtYPxi3r
4hdGbb7gZl2vOorRvxmLmG7HupNbQiTKX3PTpc+pq9aVYQ6S2y2hSSa8Zd3YTwutW3CVame5z7qq
VpSJ1Pr9qmlxvGOKPd67eePeEcbnQhUj3hlyMC4n3V4U67Gxa1pERVEq5XNKXUk7uP3gEqOQrbed
6+HkcFHkB2GtKDusuZZ+HzIL5kWGgHphRW3JYKHIvTFcF12O13bci7M2SycspyyMd7wpZbFzEKEk
J17kehLeUayPBwY0Gwq/Iv5yhkFGUE3KRnHMDmyAs0fS7qS13NjixFaRyhp9oAMd0jP+JiKJeFWP
FtQH+2QpgJl7OfaUWltu0uGfSzNbERer24QKhowzsbiaqnKNGVH2MfphZwOoIPQx08mkVyLoecEw
TmUhgyBNMc0cooUXH2bCZG6HkbYmyZUwTqA6bMQQMKUUzqCcrHowcGpfjijZNo+KJTPPzwY5PJq8
wJbAgx3JfJihQe2vEEzkznVk/1a0UWxctBh6/KnJmavQqDQhanlCu4rLJLKPImmnyu+o5JguUfk6
h/ZUEr4Ha1TrvIeYPjhhi+vUhWC0IE9j25BedW5PQFgf65ZNlD+Qc7Fo9Vhb74BS7C6XkUS3uhSd
WpbnGdolgmdDEnnfVMAkvkU9UblTPDESZnwkJ0cF2+y5eBer5lpM54r+CkBqqZ56J0rGazEQNbvW
u4nKRHZk9bkVE0gKCVcq/Ra0j/ls6wOU6dVZ6u6g6THMAGyKFa0j3KwyGLIOmZupBrFqbgHvWW+W
xjlRVxtRxUaPYhYII/LWU08XWR4QFyGb60QzJbUyse4rQ4C2FDDFk0BrKARgRqNtcGmm+P6ALwEp
GVCKOjpg+BcGdbR5o1XEtW0822iRN7SvTe+GrdaRSXyTUvqZA4FuX2vHIW0Z1BM+b/0yEWMrqNAz
Ors8h7nQymPtpM4ogxECPBUvTdeKxmBWakjruqRIa0EoAS0WF7suTk1BrSw9B2OYUjL1wMBE4eqf
V8kbsLItpquJI6ZL6jbL8jBZDTehEraGFzeLlRtMuNofWiyCCTE/4lH0RLlMJCmgSvEvyzl/xuOL
SmwsjUtv7qAcZz8yPjzAl8vLS4KOuTiCF+jre2UvZc1zVDlPuXLGB2ek20gzuuSSwR2NDpjmIgxy
thWf152aqS11OBHFZh7MOkxrABvNI8J3dG8lMzoU9E07nAjoMI6fy+otwuS2J/OH4DFVtBAg0T0m
aqkvRo/mTwfLBO1Ni+JxjiOaapxdJ/phB1Hikqqk+SrLireapgQGPBGuNDKZa9iTet06W9Jdn3jj
HsglI7cIXlkyQHrERFAWDz1NgbpvK0M/x9qya3M33+kNaZcp+xLj9AnxiLi6r5LBPoKnSfda53kv
uSIMusr4thsHOz2mjX1Rglq6TNeZ9gaz2ttIkf4EfuFc69zYn1E79ixA+ZlDmzN6z3qPMRsWhKSh
BGTwROOV7uzAltJJaEGXkv1h8X7AYkabe8Ol0M5Kxn6f0lW6H/TmGMn2uV0T2i5w3Ltvfdm7e1lT
zkNTtzrlXVR88WYxH6faGg8lqr9PqyEBHATgJZDg63aNNX9UXv2c51Fx7Gqm+lvUfhRNzsQwoilK
2nN2SZcKSg7z/vMca7weZkb0ak2WcShrui995crone3MqTK16IiB8cOd0LQCppev5OmxONMMzH40
yw+EXIhz1Rkegiaqn6N5cp4jPP8PVA3JgP2le6stsNXLEZUX2fV7ljTObovB9H37McuIFs62uAU9
dvLiOjtoInvGs3Uzedl8oGcGEWS7VnnB0DjOLUHHE92F2GA6+Py0KZ6iBIkjtZOzPjUeRIGvpSLQ
H3hQHPZT1tPQYEX2GTJiQrdEawapxgRZsTcofR221EuUmkMXMtNdDoS6zavMrWARtiBLwk6QbfG7
UVCul7evVtUm95UgwYX1Z2jtsItm6qBk3NwUDm0WA/aRE7vYB9OWhMnAJAy+aCvaS4yzLvWOJDSw
IvT1ezKJK+zmZ6Jj5DlkRo8JvqYMNmbYTmkyuOD+IhG0QEakthHat2WFiTRsVra+F81YJd/ZKbrv
ErtcWFLJhXvKmwNds9bzbHVghXoKQr4+uhmrAa1tFp0q9AQhfPPAiQtKZigvLix8DF1yatJ1vbcn
k8IM+U1X/J6Bau2j3WeoOfp3On72bNKG60bTh2Cs3MMoTJxbWvkRuVkXWqtL+MG0rpMpHl9mEB4n
a01uc866ZIMzpkz4e7SQTEV9u+pYfQwG3aGzMsntZbdHUodOTi06gt1OOTPge0VTNqZ3sqfDjt1g
dErRWsMalXeXVsttDWhmn8jyNe5H996sjLOcDAzufnWAW7alk93LCKvIIJs3y9vMd1p/r43ZaaB/
uI+TF2IZDyB7KYdou/Om1kXYJDEYY95vTCEwtrVY3kCrOmlDNRLz+/MGpYMQNw/GYHz0LVvwllB9
IFtDPyQ522W6FglgENHgWGppgdfDCcG4Z0UQXjJzu/ap81IvcggJFX7XKX0Nkx8R75JW5+69KU3b
F5Gowt5BoGiQxVK5vFp6onaJo3ar5g0Xpruw3i71pcWGeKJyO3aRSOLp0Z3TFDsZFMtD1ZnjHOoO
o/mpxvDHdqXD16Jib2CX6g35GhIK6l5iO6aCN7EQMeh/xS40DwvLHi0GbuDmXXoslbbeUl8b3y/p
XD0nEwU2PkaJlqtWxiUZDzNxN11Z6N/kkBirnzkqRZTjnmuDInW0HH9jSTqbVymXvqJsKmR/4lQn
I+lhR+ALWNWL18o1PehkZrxTs8rhCmkhsvZGZNGtR6yH4GrkmUeMNsmZ4A1sgSJ1UNa6TswnPQd/
oc2SfsJ1VdlWmYBWjFKYmNS1OgVdFXrRp4Q7zI7WBeKlvCIqndKfxfvaLa4x+l2kEF7zVhIfX2NK
vfc9IdBXT83IpBjH7fHUMNO/6pnwcBk1PXrI9HLERJNIcecuIIsCZonU7Q2UDxLFNN03Y8LeeR8x
gYK33Nt9GlhbdxSpEpqL8ANAxQqBPwxTuLoRO19ho5r7kSUMzFxeoz9x7L1vyiZG+mR0k/r61GJS
FFWSUYsSN/zv0Ro9w29GLfne4GUjkkUAfgMHac1wIKtDybOjtPRkmGP9GhNz3010MT4Nnj2Ifaa0
/nnyJAayeam4SlKAPQYTl0OLaNzYuSDFRwPfKsaOX06qjjudV5fkbKfKJ0cu6VOKOSNFga3kg+HO
vMagirgplZzxWIRrFHWvfdNnXKulXGnQ0pAzmkVWN8nSehZ9LFHCuyEmXxNIORSvEp0Xo2tlYE8T
xaJOg7Dab5GQ6Ws50ZjrOfr06tZWeypUg6dsqgEC7GTh2c9DFw0pzrN2PeS9UUOIsSj4CZqJQRlm
T88B5rQq6siT1Hu2Io/1iB7UjHU31+KVdGfnPPaNRnYRwAW8+AIB684iq/41H0v6PWXcIq0raDwX
cKKZrVlEyTmuKItimTw1p3Gvm4pYUecu1qteRvYDKDSMSNjxrDoAVYDlEqhmx4hKaXRBJfNSNDyL
1fTVUZUJLa7qE3DTzmjcYc8dbuPILtOznk+5KyZ2B35J8w/iLN4I3pcTLR9D0qvJpwhhfY9Ku75d
tBjvTIsN7CnC8/UxFvp6nWPIqrfHrEEGU3H7UGZi4OTrJD8sRpQn4s2ZChHGChIWexmHTQvWkNgM
vci2Xp0qche+uEg/6AmWDq/ciMwpX6in9TwZ0u9VOpu3yoQrA0JI9n3IHmF9cde6RXV1ZcUBm4BT
dehFQ6S+jwwJNqWsqP0jPcxK3LV3I0aAGqYHMTy0V2LiO4xB+tcWf+saRIsOPpnWE8faTaB91t28
LGxJ13VahmC1l+UCzBiunsaetS/F6MICMFatqelmjKLVH7GC5fs51+AvlnlBwHcYFk5VdtRp1GdN
CnlzKFxzz9GX90UyZbEMKE+y70z8By4KbisegSRb/LG9S7v9OjSJ4eMmL4cjLS5Vu9NE15xGNS7x
fhlig2bVwTFOGDljgxrJbJiBsxDJPeAB95ZLGywe3hJKMJ40eoIk8EwruZXsWzHA2BMBYXudcDy3
rYtnZ0MXYLECccNJpsvXb65JFfzBA+/EJn8ctTs30fGS6b2kE0fQbJ5vhu7p0dE6pw6kx9dkh00m
G0dHDPRnYpB6dJlllAcIlMVtN8yeFZBgB5DX5Qjf3FiCwfGYDwNlgFPPeh7xDue8Nu7X0gNNDZTH
fQYAVY+BrHlF7eMiEmpPo3P+9osRIbP7P09DPTonUNo88gA/Zr9/HrE5teU0kQnXsAABdAdPKDtB
nSFssfKGIBCrFukP+LTYrrh61occoOsrCNLx3nAa7UH0eXvZIxwbv5iY/mVKy98LPyZGDMZ+sIs/
jS5Tj7qBPI+TUJjLlzHNFBt0CFg1rY2Enlb95p+vw998HHjTLVElYOcbmxz586Qxj9vOUbMDNAAY
YSjwXYUj04cjJMbvSJTm4Z8/7pNarRvkhRxmdBKDG+LZ544F8g5Y5oC6hcOaUEpFkrxzn8q4qndW
kmjLq5w0QlSkF+vdag/OLyadfzNWZTLD9pgxiyUt+9O1rfSyZsyIrLCwiFP7GXX+Mjj6Qauq6Rda
yV+uKxKuvgFkTX1TX+1PCsboZPmqto+a8Zvv25K+cyw6ZmgMDg7uqoh3/3xh/+arbV8KfpiJIuXI
Tz9HqbDx2g3DfQEtx9eJpJ7z3GP21LT5Fz/Dv3wUbV4MF3+0gUhsop8+yjQnSU97wUfFpGylzq6m
sjkfANSxf4dC/k+Il/9hTgHuh38IaXbl//mvKv32s2LJb/hdr7Sc3xyClDrCgO5Y6HCIA7/rlZb5
m2Vx30H0gwLKCPJfeiUBTVOnI8kFpopwYUjx/1wCBDTxG1sutHYSn6bJU/G//9efNMH+0///Wbkz
0Do/rawEuwwyGaD/XVSxv9DPO6fnrEAVzI5ezJSMTZOEOM/HXbOyK7MsJw7s1iRMyezrkYpf90Cs
+ZXMaZil+SVESQef0xNvyBNp/2dzcc76JD6XxKDzzjgOlHrWTXucppSGGXO2ILuSSo6r8inX+uQ8
z5pTzuCoL8lbmx0TTMNLi1ez9AYCPWDRi/U2YuUPRWUKyh2MS3igb7T4EKLssJMZs9qKX9mwyPk9
jtg3WHhHA23z8ZlJed+64zHNXBCpqn/SlpTDbzNNp9bOxA1yRs+Rab0bBvsQEwG9TK3KvXNAqd1O
2ZoFejsUu3nsjePctThMGTn1kVZfq/q+j+pHMIi+iRnwVuTxQO6fuW+k5tGfAYVAKyxPNJjX+wxR
giG54z32enMdR429ZwB01SgklmWMYTbMZvEOXGUPjj07jVKtFASrPjAqJIGSbfuULV9a3kCBQVNI
QDHIxSg4gSqDim0D0GEBBudAO2OGWzVW513uMXtxH3tLo9WUoTvMz8d5ETDAzNG4Fb1ydjA8OZC2
eJAXjS7QL/W4cPqZcenR6erjXpEhR5jTsMrnRgOzINQYVJpHrQ/49LBtqJ9ktlbrw4FJwUvFEQgV
aX2NmJYGgCABaDVNB21R3Yu0Yk5cQSRjT9k9St2u2IXCCHDloL9ojjmwm9IfPZeQTnK1DGPo5P1L
1WCAc/DDGtF0ZL594Qx9A4PHIkaE4Q42aMbQSe8Ca0oZ4+Hhf8KX6131hBcgKzSvZJemd6sW/RFa
3uPYyTttgMUa2Nl6U2YLcVAXxwehE5rngfVuHrMLgUmcqTFbCCVtf1gjeVGUWudHiJK7uNJujCj7
VnnFIQcBBS3ROTNrzPcuDmq/7fKrCG6smCqsh7l6z/SnusueOjdHNMnU+J5UzFsiUIv+3IEyQpyP
rgVeNUykpbbPtak/StpenkaSeGcwf5ddyy25R7m8o51AgzlfxDeA0pIwQ0sIWj23A+VM0be04I5J
o/kRxwSQyqwzr0xyewFBR1K9dIszgVzFMZ66hHFgtNxRQUEoTy8xZqJcGkGEScgXRNvOvXZuP3Af
5pejIXbWyvhYEfdnjiVJflwW2zjC7IrHFWkqYP0KisE6JDIebtdZNS/V7M5BYenFoxw54SbUGOwL
I8uCpXC5UewyqMy45Jyh7kYIaJd2HAMqkG15a4vl3bPy6dK1YI8Q96pC3cjSHQfYltNRMZAD6hgS
OVu7YhGCkGgvmRKAHY1E/6hSZi4IncmZpOvmObeFd9P/cKgiWTr7Ccapn/W2+kCLKY80uzZV0GV2
cTnX43rLipmFqQGjJcC2mj2C1jSu86qVjEt+uGFLcGLbDQOSl038fD1UznReTLK6kz+stPKHrTb3
WhTzFGtzAMga2tkMXfUwrsLeERyZqNZOWKt6GVmvuITTM9VgRmSaWfEgqXglGlF1peDJ7Mw3Zjnx
cyebwtxTUV3vendYd8aSYeHO8uQotJy73nLn8tQ7M/TMqgYCbSDmPpWKL7O6EhyermsXTrEsDpxr
Ln2aAcbK3Ha6mQlAfPQmx2Ja9dQJSWp4h5xM6g5eKd0tqvJORs1DrLQ2f7eUNIJBdjRjz5qC2EsR
HQEVNJbLjv34fgWktRBsccanyuBJ7W06uoN4jfJQbts2Dk9McJqa8Uo1rRyxQfedd4pUDr3A4qS3
yXwLTcu5m1u9O7c4jn5rPeIrvkdPE+HwxvF1r1oewYBop+mHDVuCt6t47pQkj1B9XRBujzrBxovO
1DHIGpMIaBLx9lAd2/PK0OjJZim+QjFxX2hsL3aQh6YDnv04JpRm4wHXsrIO0Dajt5Y4Bn1Z+NZe
swk7sBDxcIRt83/ZO5PlSpEo2/7LGz/KwMEdmMLt1PchKSdYREYEfd/z9bVQVpnFvVJJljWuWZqF
peCC4805e6/d3mHSGUm6HbJ9wBTni5ocEiy+YC0VcDig49q2X4z+TMkRe2CVBkRJaDY+nzcx+myg
JJ7zTv7KoYNd9lFa/NW9ydcJEow30OzqJw15sM/ZECce1h/+uOtF1AU9nVb6Zcfx9SpoNSx1uTuT
2K4K4ZzNELV9F7eeF4m+3cuoI3EXLTkuPfJSMYJiD61LK9r0mF+2HJrbS1IY8NMOkbrQS7t/dtBz
3IVST+/oyX3vyPbbhfNQUU130HZPZbGb+sTaUBQxSKwt7Zcan9KPGaLTY0gN8tzshbgArcVfxyGF
im4aq12vZHUWGX3It08I7qFms7uDzZndajSsdjRKxmtZj09Sxd1hVVn6lR0Quqys/I4tkb3pknHc
T7bVbcqc2S6j5XWZ9vgrg9Sgbjcu9oFOHbrt3NEODtW3HZAgEzEIXe0wJFwARJKzo13xXDvh/NvK
jfyyF0RIm417p0358CQ1hYOhJebHHLdUil4DUOVeRWoeL2MHwnc6w1R2RgX1gTba2jeJdgHWDo9K
e1N0WwwbmzSwN6lR/AD5T5YRmYwEJ28soIvYv4xNVdmlDyCdSOBwDQeuaRxojXB2mKj20aBewsGc
vFINwRU37zuyf2lnenrWBKqa2vfBqUT2a2iX9L4QQfKtm+aS0l7cvqDg4IFpxU0+K21Py8C8SudR
h59gxc/OBJJ3TjoJMBFLU6lG10enMaKISfRz9hD3IAZBObPfiqW5VxMoXVsbsBnYN7kV7XIKfFjT
9U06xgLhtNplSrtXOdW/qbbuI816nXWte6Fs9pojOb6UOKkPNOYPVX8wA7FxgGpZhP+egbXcVJSl
/GIes12XE72LKe+MVK7fWp1vIjTZfl1Qo9fJb/RIYyZDqi18ZSUHqxugCijaSJT5al/VMt46ef2I
iK862JrNJiINtulc+GNeOfRn6l8O32031vdT/tDb48Gx1KsbF1u8zdfEYsKFVCEn8pn8abnv3Z9T
Od+D68lXGyfibyb9zaBT3mjG68iprns2XX0Mh2fUh9uWlTQlPmMXYj1hbd2DKd4i4Z22qhf2JiZS
6yLO8l2qzxRwW/cJXQ72CJvafotVY6D47NWDNW1ERiKlpSXxRlr2K3Gbe2dQyNa09BzPzQaC3++a
1qW0xodqwOqJX7eqry1T7Chq/Z7U/NTrckHFaizsjbCdheGeml57qWQebOKhqvwC+dtB0J32VC3c
vYzpdLH2aS96Z8R7K8RcTgL4finUvqQJvbgz5SNwhAdNX+S9E9sXFeVEv7WCu1JkWDY6JIT7bpSz
11vDXRAb5U0oneJctjyuoiJlIJ6tC3RCsPUiJnSH+pQNwY6KermFzvu4aCVexKCcH2YBWKVUPZu3
KLzM7NYfcUiRcoRUZEoR9gvAb3juccVla0NlhFYLL2tk6VAL8mXyABDX91cVGgsKf5xDkGBeEH/n
HDo3tC/kkCNdgeJXPo+Nhnt9ysczrIHAF6xhOYxYfM/Kpmn2VNE0n7EbPOmBUSK8ce2bPoooFztp
ed7Agd+4YsKAEA+aV9UmbbeqtPZhhkKjLqMbWy9JUs86cWu42nBlgrD+1fR9fR8UMnqxWN52otOX
CzyvNGUd5eSXpaazphH29Bg4WV1BzwsxOLq162P6o9KukEpOJFKwkZ7ia2skUbudU8u3GjajrTFT
51d2MvwaC+igCalRXlAvt/VSY3HGwGFcI+rGZVFVyTmWVOOCJnzgVzXJct2oi+deLOmlyFRyW7DH
2hhg8a4rBGHbTkvo1UpMPXaZ2DRyMu2FKcD5q09TeUFOe+i7ttVfOB2PZxQmeo+ZYE+TLbDKteJA
cVw7hGD/PNn9pDQESAG+cl8Z35yq2CcRZTCxn5f4mZ7XubP8DiCw0Av5LfR4RJKGFKAX1RZg3SU8
54NIwqtAMBGnE3aSMtgTXwlZzXns8uEXu+32rDQouqIPe23A+u2apLuJ0tvZWA6GYj81lPM+J0+P
z3ROadkGCRqvcSiwbi3OWeDiwW0b1tWBPv2NIieFEvHgUwm/hfnTmdvQXdAgQYU8rGCHl5LAwPMR
RdB2SEqQEZMkOTOOuD6GDV2P2IxD1X0cAjjXLAwq/Anjttr2bbdsUjWU1F1VWnGCye0t7LHsLu4j
dUPP+VECTjA90JSG5TXCrF97Qa/Xy7up8gNS5n5g9my3LjUw2Bht/QJGXkdOSLV3X7VTvM/avtl2
Rj7+EjmClraoYNma89heoraaPTiIwZVWJdMuScPyW5Xa2aWoy6dUT7oH/C7TpjYwAqJJntpL1kQW
i7B0zvsWVqpHulFC6A0JOKsnwJ5xKIE1wepk6d9jONQGc7XZ7WujIuLC0csdWR7ObzJyoN701Lz4
WSo+AJ5u983qPYaXnuwRKzSXBRHB3iSrfk9MYHFGq7D8pnG+9Uh5sx+mCo0dzrPhkA7dsO9Q0+2S
OAjWApz9Q6OkfhEWenMvyp7WNQXSi4HsxOZ8AAa8Vyurw1ipHenK76hHBHSD2Ds6VkOKfq29kXj6
VlKCs63dZHxBB1fiFaOP0L8xQsxm5YWMBlyHdIWILG88EQxf5nW0QkaAKs3MzOnwjNQILEFDab5L
BvJn3wgl2C0GnFd4nLSOzWRWxYh22X9xYh+rxrej7LlXiKn4Qo1XzRFTTj48CkktWOkozT+klBWa
krPEkSQDSCVycv2nHYBM8HTyBc7FilzJFyrO0KlCjfRSkCxwqqx5C8MlOM+n7ErNdvULTvYvC2mU
tzTSBB2yAl5W1EtMD5hWUpFsJ1NAggFHjuRoxcMUotEesYEmvwEoAj+3w2VPx0e+Yl5nMQCOe1dk
vbgQOh1U5BL9E3HQ0Gh6uZJpaEXymb/xaoIVXePWK8XGXYE2+RvbxsFsfqfeiDcu7BsqRzTi89Gh
3rSicdIVklNOqG/MFZxTvTF0yjeeDg+qAy1e/Ur1XtzWK3sHOV995a48HsIMktfkDdJTgHhhIETj
FaGcM0zd+bsIl9dBBreYTZksNaDpWbuZ897+R6j9f1XP/2esMd//c93Tb8rv3XHZ8+3/+Kfwabhr
eROVskXSrst/UHP/L6MGhU+sSYhSwEuRX2RREv1vMp36D4lQDW0m4kNsC2s/5b+NGuI/LCB2NoZ7
ulJvNdGTQudnhU/MWUf9JIGoXucPUX8XpIg7JwV/Pavdidj4aOW1tr5qUdOEoh2+aCu8SbH/lGqv
l8EPgJtLUeXHDHXcr8lYMAF5W6Fvx0Z/r0Srf6uVrumcFOrmPpjK/glgw3hBy7jSPXBI5J0MukvV
KXGmWaNZbevPUTvTsJuLAY2aQYe69JTItAuUQPljlM5ZfoE1e2o9WlXy2h2HiIyfIsPLVfZTUm5N
MTgAKUxDe80JZ3gYszj5NqTp1O/n0SaGBVKk+xCXCqiDxUlwE2RFcsGZN12x16lz4/Sm238hmT9t
uPBg4PW5xFfpODnw7Rw/mDlIC5mRAuAvcIwhZlzbi/NgFU+h/KJzuDaJTt7A0YVO3gC8u9QYWy5U
h/0z5rfrOnM8hQjHHc2tgXDemabzrsm++H3r+PnjsmssF5A2Bjn9SoHFba26/2FpCGOYGmYBYghu
Z4Fyyh23wIvLbQ+mdGdBoUHo0f3XTHRU3T+q5vPhvLuqsLBv2MAjkEifdMxqOhAUn6fAW0xUcaXL
tJwy8fvE6TB5ppyuqECpFJWiWDbI3cv9NGOeyRjFX+SDvYWpHT0ASeAxnz5eKLq29G6PHwBwFDmG
OXtollhZbQaAyVcSzhB5PuZUg5gtdTQ0c2u516g9cWlDBcmvaiTZ8QHZCMQR1jz9EvIAGFMzaObn
uByDe6tO+zvSXNz5vMKOAOCL/Q36SG3W5r2V9HO1o0UKkAatvHlFDZw+u6jiCzsK1O2kmfCQc3Y3
VJ1rW/5YZxudeF2D6hQ0L8VCWibzfRUOBudQQ7J6o9smWq2ULRBWlBTTlo5v8lcNWeir8Mh1JJ4+
MSUVSiBbvvXsjp+YVCy6JdAv5PBOjwBC1d9m1LA/qgn13h/z9O0/f/RooLwbnrwdWk/YfLCvSjw3
x9fC5Iw1NIkBXCjsFRVHB4UWkRKaqVXxbdKh7ZtspfmtLXR8P1q1zbO6uZNJuRyaoSywZIxafynN
qDynDp9sCZRINhOJYck/q+v/OKZPJgpBUx1znus4NKhcIez13//4kBwy6tO5bEN/JkVmnyduOvh4
w2OgTHp1T1TQWG7//cPBQ0LAHd5dGEsOfbk/L9lHTUW62RD6Nd/YPVQlB/FRXuA1quhceTlG69qr
oXMc8hnpFsK5fDZ8GMnGCwHzMoTJEkBtW+KUGIOCY5RH7Xt4im3RF34UD63Yf37HJ4vZ+owsmtbo
nmg1Mu2cmGwX3AZJYPE2+Tjua7NV4Pkk8rcvXsUHg0ZiO3JMKTFf0pY8fi7zUKYqQ6UGGAvgSNdP
3ZbsgodaW7rbjNQQSCLTV2ncp4bK9bfxTThMaUQzUhE5ef8ytE1N9LnGcWs21lMJUlwo+bUsOR/2
1atVzeBMRsw02D2sKRv27ax3rCkcYh7/9WOWeNT0dQuCqfrUS2zNw8KmotQ8M0TxMuHL31E8jXef
X+UkWJHtCL/YXlmtKBJMYJ8nM2cuMwu7Oeb+dBn0s0yl5TZNRwAQQNUolsWhZf01jFN2FojKgjtO
H4BZMIdUUlbxNcLYlA7WikMK7Uh8gdr9YKSxmKHDcXj9OjybkyFQ9qnJ2Y+RlkXdRvY6NXlhhv/+
Kgq1CcBRlC7rYnZ8lSoEo1i7GLXCxOhubXJfPVEJ8/nzB30iblmfM183bnxdX3mqp5+57SDOWiae
s0GneEcwULqvOVEfgtpcrieVhgfTgj205HZw9vmV1zd4MtOz78SijOkRDbF58r2KeCIbr2MgEU7o
OCyFSHg8xpt2B/UB5l43lVe6UtoLVhwOUiNcpbvP7+BNKHR6C9QNpY6/lI9LPxlkLSf63nLWxWbE
exRrRbZpkJ+RBaeSe40m26FqunDf9sAaLbtq6NQb/SE18DwtyBLPyWNhZQ3nwO9ImRm+mGk+mPT5
wnhBqCBwa1snw6wnpagvYiekktjQjFOqvwtbthEQbleiFJk3XxF8PxoMrIPrxMbW7d0yQ5Yojg54
eD7zbO7VebtcWKNW/ihCN/Mx52JZMm3zam4J3f78VXwwqyriolnciL8UTC/Hgx37JKEOpRn6Jqj6
TdaYDMgKWKsbWkiDYNKgEm7r4Iu57IOrMgAd1gqbzam0T9a4SYQNasueNU7P3zTF4es45LWxBRTX
r/EsMfyuaVjy/ee/djXhn4791SOr+Lo5BHICPP65ZNHlY6/q0I/xsTqbRONLOChV1OfIygK5DRXe
gG3HDuy86hNzODcRn/+Gyq9psFysJTzUtDZ/x3REQhIOQ8fwwzQXud/TkADfQFD5jzgnkBAqaE3G
pQwH1LB2ZtXZlqPYMu7obDmPGAZzrLMTm56DYWF7OmtFPlvelC+0IFrQbOUFZMMW1GAZ5wdmfHfe
1OAunoQzUQQVmrCvCYfq3b2BypYZt0Dyjsugp2E3uSCgPYxXLoq1qZcTJaaxvfr8SRoffCQchKlw
8x1bJPCerIymq2EU0/GM5K7oLgIq+9sEUDe5xhh99n1I6TfJqQ7HJKdeatIqL9x50on0TKzDnNbl
mTP31VkSme513QFZpPTCAfPzm/xgvWD6tgE1oFYEsnwyk88ClycMwBV5V6ifCdOZP2v18NfnV/lg
PkUnxUoBT0XZjOrjMWW5zTTz9tl4RRVHjdyJcii6KiQ1otPjDd7W+dJwODJtHNqofgy+8IsN9Ye/
EzAnGlBXsC6u//7HLrXDGRTTatc8ReTIiyEo6SWuCC8//50nNJO3rQFHKck3SxlVMkUeX4YDHMgx
mVFOqKTaWSTieobeS0wuVr6bcQ1G9Jgr96xE8LWXool3QMnjW9EuGCriFGtAPjfFt4gGrJfo+FJd
IwJONSeZ8cUDeT+f8pFbFD3QrjG96CcPZHZ1ovVSFlccPawRhRlhI9WT56ocw+tlhpI6AwucOl19
sbYa65A6XtmQjKK1WytEBBaechMoELsuMG9q20kNf1uE8qYY3PJMn0N5cBeK5SReqN8K+q6Xh2F7
nujJeN3gTUWCEdX5v/4CuB1Kkqxi6/b87Xb/GBmzgYZEz2s2jZB58WGPrZ/Pov/iKicR9uvIsBj6
Upr0NRUOkpMPDRMNXLmR4NIpEh1QkbHFuj9P9DdqquDENS23Iwf+18XAE4/6ZUy8sMqJlYz10tpl
ullsETC6QEcTScV3SqIfwl7IZKoR7lEgd774ZNdp/vQtATBgyUXkKPhwj0fymMZ52XWUB8ax/GHB
fF1dq8SkxHJCIvX5Z/N+rbOo8unrYU4o5NonzybMrVIzMDVzeEicm35pMkzYmflUz7p6iiE1+nh/
1Y/PL/rhOIRQslJlmFvsdzssWBZOM+mMQzd6svG/7/RAMjsL0jbh7KVLtNXyyPA1jlT045dVTfgW
cpZOsQsTTFXnn9/RR4+cEzTFTsoLfB0nK29hllM/cppCiNfqu7CeKEJpFT4Db4yn4KtTzAcTAG1o
ZwUq0Uugznr8gnEsUxdweeii0Mz7fpzmGOrhVLPbcPXITQ+l0FBZuxzDx0MYB7LwMdgkmR9lDkB4
9DR4uAEhx3uMx9H04mZh1fqZIrz7hpQwN951Sw54goCsyDh8/qQ+vHdGCgcdl9gBcTLN0lAz7LTn
3u3BGO+GJAFn7sxQ5LKh2ZeNRfZ1QBM7lMJqvxir75cy5grKHG8lcx7cyaUTY2moSmA87vF3oNlm
C/atS/IONao2xNpd52btJZA7KX/p5rg8ToOB6/Lzn//BCZSbQMKLAJnzEWvN8bub0VZM1WBwE1YR
P0LIllRbQhuFqHwCst8ehsXhqKCbHZInbXipUICARUSh9lSP7QQMxGVzFlSgVz6/sw+ejjR4IZDN
OBtzPji+sXiu9EyFCK9IBlxe+7FL1K4thXFFn75d9mNFxup2Ik6JVu9sxsTT20b19Pk9vF/qcWDw
jlYAEckUp3p6wAOt29ooiZcADDMDpMA4F351HvngY1ViVYDbhrTXYXj8SwtnngGBMnuMthsCT62h
ILDNtHOPhIHpi8X6w4uxhFBxwGBDtMjJxXLldpYjNU6imPbjJnG+d0X+MorJ+PavHx4FTp4aohHW
6FM8VmqnsTTC9csqgvosKnpCCvC/flF8PgUKravhyt/DuUIsksHB7PgH2Vk8zFa/TnUuLdamWsZv
UT+05lkck4GgcoFQxU4FoWSZgUMxNBKIqFr4U4x933hDl313elILPYwiv/M4XDm1ClUjf8wM0RgI
XLkzUaQP//7hUO8gEYc7NvChHN81VUXpzFjYYCU4xjbGoAwpn2iHz6+yvsyTlZcqIfVCIWjkU+c8
vkpGaqyxhFxFK3rlt8yo+1i0xpNZRvYl+9j2i5VArEv56QUpmvEaaIHhWThZ6jF+ay2bYc3jHFB4
1VRrzwJyCZE1bb8PG5jrcR5Ml/QDUx9FMgFI6YQFMR5NrNhpvJz14yoaT538oFon3GGHE57L8ZgE
CvPScruivUy6tvlis/3Bd66ISkJGwFhdkS7Hz0ks5WSgStS8ksMSx1Js0NqMLPvzt/HhVaj28a3T
JDX1de/yx/Yw6hqtl0TOe0gz5XmzSMQlRtN9cZWPPnCiBCioOdRu3y1oC5pdawzYbbVl4G6aSYHQ
rlwz2WQG8tP/xWxCFJfB+KLDB/jx+CdNiySoOZsRTkV5dBmPcXNWttSSLJJDvtjsf/T0+MTxUTOh
sDCcvKPWTAHg1AytRTpYMIymPcvIe7r7/B19sH8kIg164MrrXJszxz+IYGi7GSZmkwEPjM9Wv0HB
2sGmau9XpTrih/qL9/X+d9Gb4XNxDGrfnPRORgUu8aYyQer7MLERiVtTdSM7bfpihL8fFav5CLk/
OXDrofVkviFQ1KDCwUo29JB0dc0OIvLIDBs9aBTuP3+GH/0iLE50e3XmAY5Cx8+wT2DIaATD+5xj
9E3taFgQCFz9Ym774BhEBQ+zIGBIBjvC4ePLpHM0x2ikYGUMrfZ3k0FXnow8PF+QKB3QMcdeSzT5
vZ6GyTWZn/WFJJ/uQLmZ+FwYn16aKMjdTf93OhbuwxSXxZUlluQbvhJ4Q58/kg8evxLQgDkVWmuD
42Srlw3kMOYuw6rtIgrqWklnxe7IXMlQ0b5+fq33Q5hqAf5G/FrsyDGQHT8XSwbURAwqJK1ugxMq
6PTNmloNGQ28oFBrwofYGdEMf37ZD3aSx9c9+Y1uhyOqLBnIWkgdU+JtSFCBo9FPlg0pIPIxM021
x6Svndl4O2+I0v6ep+5SerOWlruhyxE+pGP5/fP7Yp3jBx8vStzY2lrihIL0wTl5ILmaaSkDi/IV
RpHqrp3BoD3p1ZJl502Yy+RhKQC94JkMjd9Oy/foN3Ggko3ddEl1h3WzcP2m0fTrQlWZ3JEWAOKD
Kq7zQJtPEUftupm9j8NQfEtkMwObsvH9+MMQKo2dMcJsF0DITKL3QvoQ25LIJBcrSDSf4OaILXRL
UMP54C4A7Whn4diBPohzXaIsJqtwSk0OB6PSf7WylPe9y7kKodnY31GkIqugCJvi74Hk5fai62UF
okZCvV0jXybpc5czDqKR4Y0Il4ona+3auO1KsZq16mR+NhXRx1u3MezYDyHKNzwnUV1QOwT5gYGW
vON0Sce/JwIdqLIhNCFUoXblJeIWoGNm1qHV1wEK3KFSGX81eoaupJ0IGr6UsY6yMWwQz3uQZxJi
VvqebZVetvOzZLNwH0CRh6tkm/XejFCSMymVFszz1hSks+mDezcaYZxto7osTb8d2PMbzohNwCGp
d0ErNywmFEhhvtp1Yf1s2wquwSQH6zwMhpXZLodhX1SFtpkMvcI3TsIrW4/WTm0vQLr5d2321bPq
iBzGTeVDFgwI1GgnjoKCHavXwMd3fSM37XyH9zCiO5U0cPJyJASuZ5BYcD9G9H44L0UVRhMnsgZf
i6PI3EdNnN3nYzK9tAg1XqYZvwPhxWdNrBoDCF/e/KpbYfydDjX0JFdbbheiflN8P538SejqZPpp
Ch/juqKjkIN70/EQWxo0pfPA5OgIQVPlNMghjD8aQ293Hipr41uRNWRlN4XN2LGTCvdvGaSVcdUR
BHsRqEGi9IGmSQwGucrjgUDwmfSRQPuuNwp9eGw42jO0NOfvpGoswiOcMAK1s3a9ZzCli68Ho6V8
DFz2X3Ph2M1Gw5Nya6sCr4w2p/5I+kWx1ckdeqnrjJStNEgKoAFO2BkeIz0E90G6xAM+ASFgD8K9
G5UiEiCZ9O6aiOvsR5qQB51ZdvcjbeaSWLYRt2SdsRVciokYAuqB7UOZkCuJhj8G2Uw9FkIOcF3j
YiZRyt5KxPqQd82yinbKANu1jVw9SbYKJUjpQ3XTCKVw+whKZEeE02asq+C7NZFB6MHK6YksWQLa
NIw/UiTyKtpP2pRiHbAX+SAHLQRCUdiEAZARlIEUm5wmQ6idDD/JgkIxUrdEOy8VoS1+CfgihqXW
Vd+yPCnKTVa3MN00GpU/ehsSiV/BnofPGFq4JwhXtNSeZGW1Zmi5RbMFADDnF7FeV8jRSX3OgWjC
ouQ7nM3ntCHQxsuNmfixgM76KhYbfmObKR6JUnHsFR039rAz2/Gc/GzMNouA5uclYx7/Kt01MNvW
teCFcIzysiAYnGDpMXD/0stieLFKJ2OKWCh4e1S3YK1RW6tTP+a4J33d7fMbMqtJjNIoQz7qprm8
9GuZom8UZtvIguDnz53IItg7S/dNR9BZcC6Q7c1iSDyowSLFqz1EwW3MrN37URv39xQEljt3DuFP
Il7nVBTXiznvkSissYnmbA3ntWOtYTRzY9ReZBTuTdECZuxaIxo2eHlHNMiJpTZhrI13SxPLHzX2
iht9LPHsVdag/xihetsM2zHVqYzXOkQSVirfaeL0d99I/ZlYF5wUqdWG4DZdcgDJ3QGtxVdMrI6q
HH0BPLkoayPoy9yPjklZkVgb8p+SuMUeVC1wxaza6q/AfgSE5VhDPV7AwskhNCVxhptqrJ09VS7r
0RAds56q0+SePIjoB0c2iuhBYDnf0TKlz2TRdQ+WGKYF35spKooElDbx4w7dsx4Vwdv0Q67AyETR
2JCYyFbSF8YHhqjfpM/Nzx1yifRBmUv2wuTtOpe6xVHZW4Hmf3cqwGQInqZGizjOGQlMKnvCtLDk
+KJQGt6qMJadTyCeKW4MaKHtThNrzEoNCyX0EjOMZrIg6IJ4qEnyS7MLmsuasXxJ4pbWsBeoQVI2
hhUXfDJ9oZ9peZIhjcHXxMste/GdejDAmBzC6QUJfIR69YloWIk0pTaJGxvXXdawVnXSxJ0tZkXm
Q2IG6Q39ahByKInQhLkY3zogRLbChVYwdW76WNpXPe5JuJe1ToZEqs2i9Fxiw7As00F6yOs6uKcP
Gpj86LSNdpHTYWOxGzN6Gp2lEcTCi32TwCDN+Jnn4ci3BmqLfiZTGm5gUj4rQdtc04wNVoVhPoTO
ol23yo0iHH2F+lFHmLL5N1HfGBW3vzVwnhxkF1FScxgx0EcnA7v5EjXLuNeTqL7HpYtUmmkgZgcB
SWc1k5lEaA0wvf8OmWC/LRzcf1qaneqHEjMebUc1ittOkeWBh78vxZZlqSaAiO4S0Vhuhqiu7aSG
jGWRi7PPR8t5Efb6azTM/71H38K+nQyDXuykBzC2NHB32MECW79sqqnUNpWOFT6cLTf240l2+l7M
zRgeemNwX/Aw9kRt1c105TAEsIJHWeleZ4WRb3JB7BIeu1Uw1MrCIrkIIxJNzAptHnntGk7MSics
KQXJ4WwCQzq5B7GM8LqagAJQNKAljW3YOll/GcS2+1M29vhKFdPK6GQF9oPrLAnopibJLM+s6/w7
+8Bs1Zu7LSN6sDDxGXI0v89TxloZsc/TfKSKOp5KeL1QUjWHqTboXVFtlJsQMtb27o2WdN19FUQR
mWN1eBNFhj2fFy2fq5jNAlemaUz3TdG4UBiHhHQgZ0DH6CdzO//Fhs+pcNmkuHMDfWSR0A008FiL
phnmCFFwd+GcidcUWzez1ILxhwQcZV9nbVT4rtWPdLMjfdNXtfs7aZX2vRf0NPVljiTax9qEvsWi
SUQWiUY7EbNJ2sH5Mg4yaQiIioSGuKUBrbuz6U3X96rVJ4BPHSake76PqPKnDnqCX0pmIi8NNecV
PBDxU1WSFNlFZgEYwgzVz8mFnUcNOpVMz4gKjbIkPUulbl2RFAefvLLrXvoam4jaE6gLmivZ10HN
+pavTjuZEWdU9+Rb7gWYT2dviyKuzicnIZkaawokP43Mu2TvDo2F6KmfYS5r/fSUNVpC0I1wSYaj
n5B5WUuKEzSuonnSSzNdOVxyMNiopDnTEGYwzAEySefNmmz3jCIKgFvglvo3SZzaoyzBypyDrY3O
sW4ay0amVb7rUhcVeMdQuQWeFDWoTskxdQ1zTM6doR+vCspktKkmpASYKc0eCsIyxJ03THbWb1vV
rsRhi3SWM+Jmp0OROmzRTHdiXM9Ssy/TSTdyOGVtDlmgJLPCYzPVs1+JNBeY0ti690Zuj/hj2Rf/
hBwb2tAhYMRCsCLo5SCIfU3gWTrR78FOAu6N3clVVsz6NTy3Zb04QgbcsY74m+Vy+sbHJAG9IBG/
K81RUhup8lvohVEAxy5oXvXKLW7QZmOlzPWx3pfjQFCXLXL6k21lDJMfspvfEpdDF51+AOYiq+8G
zHCQ3C6bBVPxdsFB12wrfEsHW5Wr2XVkF+CRwyaWHRxSu8W5n6cQG9GkwR6z+5QpKQ2NfpOQldZv
q6CY/IYqnJJErIFu8wDvLd/QytfXEuW6eYiWGVp457ZpfpeOEQYrR8+CYRMaQ117gVHnuYeMwZoP
0pz5//9/uBDnhjc7ZECzm/LYFRKW1A0aMTrsQ8QXFc4PWn2UNMCnrI4CZC32SbkGGinAZzGyBsyy
QoXc/ewji7PdHCGUcoyA5+BICs6j/gP3WXMe6UN7nlVT8EupKfr3VR0yV3Tboum4SkJPqlXA9HVI
Ak1IU1NE+0pL2182zGI/Lqww+uJ8/76WzCmanHZEZOiicHsclxWkGbCdBg7jIycpvWhwob61Sfu7
0AQESz0XX5zbP5CtScJz0IQhlFoluidP2qzRMOD0AeOiaBNz0itYKLXF7ciQnH4GuMoelSyYAo28
fsI3WN0ArrC2vRRAOoMFgkIUuJB/M22a9uli09z+vLLwUaFFoWOnnIscxTgV5SDR1EvVYpqcQ+5y
IjRsgeScVP4yONptV6G56AsMV59fdX2nJ9UMqgrouHSXy9JXP34PEDhWVjhqrtks+wuMraPjpV3i
bpLSXXYtsZ1e7JiQVOtySr+oub2/NoN/1anCbjFd2hfH1xaEkKVOwbWbhRjdMh2dQzvk7Wsriu9s
g4PbCeoovjvCCD7/0e8fNegs9B10yGhq0xc8vvAUa65ZQrLkb4/9Oeed/Bz+Qw2JzCX8tJizF5rh
yRdP+v2IR/qKAofWLMLUd1EPWmO4IIPeNMCJeY6JhZPBwuanlHF0yT9k+89/5AcjnolljS8yV6UE
VZbjX6npMbRJOJyY8MpyV3ZJtgUkSyjexB6TNY0s7409WayUJBKOFgeSlUOClDO6d4Gcr3wOXP9T
jzbJIrQXC6/Frvjzm/zgobAMMgMiPqHqf6rpG5PBqSIBENAYwHWMKQVyvbyMEnOn18bPz6+1vtXj
oY782loHOlKX90i6UdOzfCqgGNvYay9dWP8aTGfNJUknsqXwO9cKn8HfayHFI90FLuA4hfNFff4k
XGuV2/BGKM67lA4lx4m13P1H2wZtnVThKikBwdfl56VYlOM3UWw9EL043mt1bfw1BcOSbQqWHYvA
C8HGCm+F85MkZbf84gV8UGd19FXupDvYOlZx5fH9AP8ElbNaFoakEds6IwCFjHkHTkvq3OVRSVE7
j6oVBut4Sb3Mm6w3613dB8OhSZLhdaD+t+0rMlo/f1vvR8Z6X7ScEEFBoTvVWDdiItygY2QkWZ5t
pgVJgw0JfRuGcDuypf5Kb/h+MkLSSp8BxwjyVpqpx8+BNAO9ZiDSKy9G53mmPeXFXYdhtnPXI0E4
s7sGz4TUhuiR8Yu3sP7x46HJL2QioqvClEij7fjicA0SswpmpK3jDGOgBkPdcUT7Yux98EgZeXwE
a7qbggJ3fJVZqWQxVqlhZC3WY4qE+rYRi7FriwVyOOjxrxw47/sUrCg0wPhQUCiz6B5fMKUuocGN
Df2+bsIbmZNBS0AAbLgOkdnnw+WDS/0ne+fV27iWRen/Mu8cMIdXkZJoyXIOVX4h7AoMh/kw//r5
WD0zKKs8Nvp90EChui/6UkyH++y91rccZmw4PFcPm7qG4/39Wg2F3mqdyWOMsHYJlk7iVEYtsyHa
5Css4gcaAY7Aw0J9y0yaE3t/rNjBazYkKh/pKSmOwHfrZ4w8WMQXq3RPyRBPI65hDPWFR/b5uIAs
GFKyK1tCk+tuzZqA9HkwW0SVDXjsLS2aaGf3Zo0lQzjjARp98sXH4MPLoxsOil+EpoxX3//kwZvQ
fsa8TTSrsl9MjIajVo3aLlWX5eLzO/HvisIwmnv9J9sQvek5fHPAHwckF9gsw2m1uG57Id2gq5rp
Z5a08BVce8i/lyDr2kM2gZvG0Jgmwyvp16LbtkvbFL5boAILSOhc9Ns68WLvi8rjjyDi3QuHTMJl
EWb/jl8E9e376wGWWhIEtST+wjhwfsboHWv+iH3Dg0yWzlMQK8MMGkArk3HfTUB3HxEQ4dsfhEMa
tWMRPo0Igjw2dDHmrqkb0g6cugGn7OYV4nEmP2StwPlodyD/u3HTAJ3QNzqGJCDpfVSOh8Iy2hMJ
SFJsO+guWxmryXRB4jwg+UkR03wlJ9LdvnhR/gzRz04dc9A68+YKQJE8W2siglQFTS6qLsq6/ag0
yhQQ+yFe6D0YFQiwvsi2NAwdEQhgAvWOb+oI9wM74wljzzRfNmmlQGMZbede9k5mvOTMF+4N4pl+
OE5GtzAjgqfy7Y5bv6H66l+AZK0p3IM559tsShPJNDFN7j9/8P5ZRGlYsqXweCf5j3NeTjYg8QT1
JhAZlY2e11qgjtp5/EIL+W9ZhWaA/ZFhUTZTRZ5ze7lSbqqtrPCsj+pLkI/etIfwLgEMF2a7TxdX
WYj4jkp622lZhK2byd5PewIfh5qJpp8AUVWCeOpwYtPpiPQtgOls+ULJ9O/VwPSGQJY5pQ5b8Vys
Y9Pb1ibGeD6Tm2m/srkBdTTq9r+95rzoLIMurq71TTp7mOiJWBkvK00kYH40wREM+IQNpfUXT+0/
tRsifd3BGc0K5qwblvfvq8L/rssVFT/WUEat1NYgIi7TFi5aWe2zeLKPQ6sZiJAnUx5aYnGt3edn
+k99wC9Yk9gQh63Wl3NRz6iWg9Es/AJTr5SdNNVq4+A0u2Q6Gw+08Lppayqat9eZC958fuh/vtsc
2kMGxT4JRSwz+PcnPzFq79VUYZ46Nos/4jyBx1FFdyw62u0UieKL7dEHj866C3VW+xSIA/fsYke8
5chpabZ0tVAvptz8OeOx/+KO/lHSvV+HVtM2O6HVm7lW5O/PiuxorctnIJGpXVjPwm1xlyfe2tlv
qRqSbSZFLAKwdbhtGPyWw3bBOgpViAkvvSUEGJUxXIO4gc5oanm3MRkgHp3erPqQyUL+jJpkeouU
BNhfTQihFkh9XO7Qr+lXOWkBzo5wJ4dgoqUyJME2rvMy1UCZtuCLBjNYeKeAHmsKuLNGlQXdNsup
+utqrmEskBiwMjtLRblP0QBGv9zcaIYQ14wd74pxMrwtc9gIFy8qYXBvCqKAoDNJ2tnSeC7MwBNx
bO740E9ku/CleiacjDihtq71W/YkY/VQ0f6Zj5NOPJefT0PXbJFdT2xT5ASTrKw7QgXEEMtvC3Is
LUhiQF9AhUgq5IrSt98T0uFRUSxGda0oEZEhwyyZVEleFlLJCkCJ2LbrHx72l4gsX6ww32tGzReW
U3cpeULJ0v5ntfj/vJP/odO7+H/jTjavZZy//vwlk79Bz+v/5z/AE0//nxT+mJywZNH9Yfvxf4An
rvs/2bxTraMgY5eGyf//Ak908NB0LyDxoZWnqbBafv438ETX1qRbpG04F3BPrVv//wJ4crb8YCdG
arSa7hyqaxMnxPsXtYiZktFnTsMlw/AB6jbbx4nh+Azm8z3DQPOLlfasO0PSM5I8y2RJd+jRYIR4
fzy8lELyAsfhTMy8T6Be9GAOSXExL0N2mskqgEZGCOJfN+TmP+vO31yDswL5z0H/WH8AZ0PUPvf+
6NId+6Ey47BrLOVS5iKBdGYbG4W/fnF+Z9+y9VCYqKgfDKg0SHbPltdyABRfk1YYzlRal95iKgHt
BpNEaSF2LdsoNp4EfP35W+Kq4+PnZ3p2+LX7QECrRQVINuy/1G5LmMuYE4Yaig4U3pgXxo7QKOVG
x/k0w6gjFA1im3lFHnzzVhqu/GIrcl5A8QNWAb5GhUYXjj/Pd4UjaKXe1pow6tebLCb9sZdK+iKG
FLTjnC7sntrEPNZ6E8R50+8biCCdH086X9+Byfw9g+lp72r9+G2cDRQTn1+gs+f9z++jH0IhyXcJ
a+3Z70srq0u7XG3Cxk1InwPfEEhrskM3HybspeCcPz/eeUtoPSB9QRSbdOvYlVtnD7zSdi4IuV6G
ysJhNyZiC23DmdnuFk4X4Myqye6ylnpcTZi3uDojWNE78+VUCbZMn/8a/ez1Y08A1OzPioOFfnU0
v3/9oFxVKIvJoR10iWIHcAVNp8HR5aHRNQckWptkl0PtVd+oaX/aJHrt5WgvW5nPMAV65IJ3xhKp
LzC0cSEbUxtDgzVS8ynuMI22K0QZA5mjMUDuNCiRo8sLV7G+XBZlo1wUiUtUpQ4zF8lAFZ0crVC/
cJD9ccn/VXr8OUWqVnTGf97D8zew7pjMExdbhBaAbA0ZEGnXQdfV67jQFn7l1NNT5TWZCjRa867U
vBa7BiLjZdubcg9zrLuoiki+DZql3CzdlN/n9EpfJm+2IbNn+X0mtPq7W1ngr2Wf/TQoT3yEv/or
ppd1ygtFWPUbfTCeTClVetx0YE5jMQxb0uL/S3PAf86WfZ6NaF9TabW+v6HKMNJmh/4bLj3NPfoM
wpdMFb8oGs/fGh4bejx8cRi3sQU73xa5lnD6iaZXCJQy/qaspOCokxdDu1i/XAGB8PPH9Gy9Xk+K
4REmIxYyuj76WfVIMGJDfcLhjKKKT6JKD/ywCcjn9BWJ64P3gQ/D+onlkWF8tP6Svxq2xUSUiSFl
Ho5DHJ9yQJyPBHnnpN828tAbaU7jNknvPj+980V6PT0qAWoBEGP0qtd//tdBacB6ao6TJuxQMb7B
NHYhdIqGNzGzKo15bWIbT7M31d8FyUOERlnKVzf0oysMSQGgmmV6TOnWG/7XT1DY3mdwbWFQVo4C
609FTChhK6DiBBn7hT3rg6eHO7nOA5H9E4R2drDByJKuE3Eb1oqT36NWYaVNR2dfUW1skrzrfnx+
fc/l3uvzQ7CJrmEIW5Xl+tlLUVkopxqvqEK1aZbFNyHjo3Zwqk6i4auGwl8Usdxo6ASCRMmiOIgq
N70kCwFMLBFgbnZRMVs6lVEq3+gD9W+FXg8m2U+RsRtTW7mMzK7+/vmP/vCOYIwmpJ2H/x+rOOkZ
wtZBDIekUTDxVqhMIicvjxhamofPD/XRQ7/2NtibrTMye90i/nXzSzdtZMMpUQ610UlDvnBaZawH
hdC5g2mI8pgYgx1+ftAPzg9iE2Xw2ibAkrz+qL8OuowguthSleFklObOMcroBJbUDksrUr4YdX/w
fhk4FfFIOISoMPF+f6iK/Lh8gekWRh3BdLvCzrJL0A/udjAbedt32nyhG0jpfKuvrMvRLeIvHviP
zpWjA1pDxk9Dnor/73Pt1cUZFacrw8KMe+CtnCEhu951n6J2+vyyrudy9rVbIQowMywig/4pbSnQ
7XWxLEKTb9aBboI8SBspI+Gji/EU69LJAhcT0QG8wle39IPrjJke8zTuQEpd8+w5alyRL9Zo12Ha
kMdt0AO9SxqI6DDC8uiULTNrV4pbEP1Vm/Du5THV1uen/9GjTLeXLCgMODhxzm71IkmrHRCxh2ai
2mEMbfJi7CJ1S+fgtogVzdrkyLi+qOk+uL2smPgm2J+toJSzIopZm6E2ksUzzsDUEbtHRefoDRkc
ZGF+NVleL+LZDQbGthrFXfiX7NLeP0s1OySX4TmwfGq1q7RoHwf5ZZX6wUFw+vCsolVxdZzE7w+C
3aS1FiaBYReT0g5oRqG5oMQMyD6/XR9cOWxL+FdXuCMi4rMrl4MEUmplrMPJbswnkUopoYPRbh+E
UX7VVvzg1dD5lrKnwinLluTspNoKmPM0dW1IhQ7rIPFSnXBtKlqGssUxoTd+E/XVQNtRsb8QpHx0
PRlt0ifiZB1WgPfXU8n4QnVT2YY0rZWgHcw3JeOr9/nF/ODZR/zExAe9gfPvN5zxU+NM5PSFjWLx
GDLseFrgNh/ibkx3BNuBiEq9+Kvi5YOPOe+6Z64gJj5V5xuohQTvZM4jtOVdaT6VhFncuMvUPLhG
lYUZLoMv3vC1cXL+AoBJdQ3P5OvBYP3sBYjpTBf5YlchCa2FHU6I4BhCpKSa8jI4jywMqy3e88bH
pXajGyIzPSTlWJaHTWxlze+a/uH9mOnsAtpydvZMxA03IHb7zUIcLnbC6kbDpyyARu82noFggGZf
1eiSdOqkfv78pn3wBpiEiiIW4dtL/+ZswULJITuzVKtQrxXmLHVuG4HTRPgoMm24/q+PtS6MfBjo
+HrsPd8/hY7u1qQfCIpbW4mDThuX3dIqErA+vYj//lAe7EiedYaC/9BVZrVZ46DnHJIKHQ/cZARN
R64SmFGShZ8f6px2Q3UH5QZ+BEMpNj1UMe9PC+O1MqpTxMs1xeyoO9sY6RfY9V5rc/Wl7HS8UWZr
Vcs1LWg+Pv3s2j/VROT3KIIY3OQ8ZzezOyy09+vi0VwmYs24JakPtL16+/zX6uuS9n79xlO9Vtq0
61j0zlG/jQksak5oiEA2j4/1aNSvuZMrl7WcCHQd0zR+69WkfehwLcC3x13jVwzub6H0NdfZAiM4
0dTutq06Yr8c9iJV3g9BQvLVwU4H93Z0y4ls5JHQk8gujiOG9C8WbTZc75dS+gWUUjrgZfQ1mCeZ
jr+/5JlsAQPreR3KSrEwmLX990jXTfScdQlGyyQTGr0rTpS3kXqASy7ilP310oyDT2ePJOhmct0U
J5bRELVcTybaTtdLXD9xFfMpcSHNbUaGL9BpAQ4X+9Qx6m0FwpGaxsynKfRIPYp2nYkIm+y0LJ63
9iza18R0a2C2OPSyDRu3Pt+YpAuZWF6OQijOrSqSEheIAaLNnAhUGdom8S0r1q+zmKrJn6XD1KVd
1uSfZuyqNwvtshJUEVmanUPgAHm9MQFqmXOIiD5+1EyiKhhDkC5mVt4WL0QY6ZrcTg1TQx+aeH6f
5rHyE8+ewaOZ5cMvRy53iyh/q1qlBwhfl20yIUmeBfDk2o51ttL98qpOrXJhZapJ5HCFwFtHOoDe
t36wlvanFznpyag9NaShIIsNJAzzMUG9TohTntgXuieHE+bZpd/n2kKgAROe6zhpcjKhZm7HWEbK
Q1PN6bdZb5BgVmpqhwl5uL8tXSKbBfNAaLRI5w4bXu49pI0RXZcEjfC84s3Z6m7r1qgbCKmDEGst
W2Uh+yfra5LhImfoTsRCecjk0Q29eg26690Ac92f6vFF4it540GosItYxfy9JXzoQmaN0m/ZhYh9
HxlEFzEfsrYlGtE7quacjL98+M7aWfzQpm66oMdmkLmW109evHoQrL472aUXYeNC9sk9GpPXwozu
pTM8eUVejJvSXBjc66Zb2cj2telajgTpZlMOeW2ZF8x6picRnedEc+8SVZX+RCBRoC+66YPXqG6U
BnoAmebtc2ojF1fbKD24hJVcKNCbdyXgo9PsFcQEl1XnfrdNpb1Y5Jqfo6CpTMbhm1NDWyUJIzlk
hvUzawdrF3WTERbwR4nCAWo9Va9O1xVhyZfgvhtE+2BljhHKhU0oMv7J2FRtMVwVvYpDM1YhZUnN
xg7WNvobWxZ5m2BzxyppigOtPP0ibuyMlDJNYZSmt5eEh27tIntYoiHD4TJ2B/q1Lfhi3JcIdfRl
A+9h3FZQsrepjFBLVGJquEi2lya7lqCbHRJq7BZu5sYYhWhnb9BK9/22U6e6wd+Ws4NygapGvuvJ
3Ocjttc6xX2bmlSw1TFJNCqJ8hFTRI5TCdKoXtwCf2geX/ZIvALHSYYT7kcDrW6ao9tGlHOBj3XG
ANqo7hF7tOKXqdlvtMFyYZtmLNbEnARl3ROEyDNOiHKbARODn6Q8uXNyIp1veYb6Vu+nKdV+pUR+
/I6IsX9UVLt6W5rbSHGwa3WsnHukC/GOCOnselqY9TtQ31VfFF3qoAYnosmyG/67MxLKQ5jQ3k3H
+mrlQr/VbYqKP4mnw7go6p008/il1xQm/TnhFXM9LQdzsB1CmS0+gyOC+bumG/Rf5Iqofkb3le/j
1GER1Z8lgK04xEPDMKKduoUEkkSdj4IgE5BtkLgCUVV179t14zxGoJWfEeVT4ZW2NWyt2SqLHeXz
EE6dPv9wnQlm/TJRzSAph2vo1EQM4ZYizZz4MuN6tlyWbKswp1ts68tzn+pYQcoJRYrTD/UNqEs8
FH0zKW9aNhMmgrWNUIaheKqTxD1Oqij9Bm+CHhCbMwUlnirhqyO2V38oRbdPyhRxyaSkoUkxc7C8
SD4oVmK1m2b1XPMQ6/WNBfNN8edk0PqNKCJzF6udwO0kFweax9gM6Y56yLucipX13RPmlca18WDV
XkRzxlDEBTdPb3ZAfoc9iMfip81m5X6gJfQmy9/TKBgxLGb+i94k6e8EF4nxEpMA5MzMtG4lxk9S
QSPHTwgg8vNcde4brfCOXde7OEfsElXLOLCYJ0YTvdqD9K67OisPYzU0h642Fdz4ltp/s8diOmlF
Z/vWkBytNgb7PGWqX2qG2Bkt+OzZc0Zfa9pmz2tLADS84u2ymJyrpfcBSGJlpxW2edHM3foFoYZ4
wd0K7aShPXfP6NsT33Ily3bC0TtolGOx5cGvwZB28y9LqfuTwvj+Aide/d2yHYYmSZ/d6rXV7qXr
1Pc5hs5t4SjJz9ksl6d6RCPcNOW+0/X8tnfMJ9lialWVcQwWLMQAq3WIReQzRpr0sWNwphHb6+8m
Pp9T71rxoTBAw0ANGVE5EYZ0Yc2GSjgaPVx8j4vRHWvYpA+kt2ti00pFXBaDOSK1h5p56DugKuSl
qVagxzi1INLl8e1iZmt2JNmjhVLxZQOjmPGTrPRBHx11F8XG9NBWiruPEnfYYlIrAkevrxT0L6sk
K6bTXaade784lT0HNDUBs+TYLh8SDOy3VRfVjV/rSpLux06jOsWL8ytRMRSZuSHVoJybFEeztcp7
kkYDTYIPPJq9+sKyBP5bJcsvTVUJZ8YNb8BzvAsy4jI6GaY17O1o9NogGdr8cpgX+TOJGsx8S23F
SwBXtGYGMrI9C2KHWNqJ2BO/wKv6O1d67aq2E+tx8EqLcDIsWpcD7ud8g0cwZzGthj6QvV3b26q0
+1vSYPVwcavqQic3Ckxbqh9nz3VwxdnJVQ0aiEe7X45twWkqoFwaclbR0EhbI6XUNF4l+wDfVbBS
zgrKOPyeqghGO8eT3FjFnYp6e2tiZ2ceWzfLkQXrV2J45XahWjnKMm7CKhvK12GKeeBRAtUoxC66
zvMIm2yGyzhl6GBkRn7d4B/d0geefXeqsqA2jbdsGNtntbWmTYan6VsqEfh2kfOk1driu6LRN3SR
VPyYOFYv0snDa10Vwi9LLwvtpUq28TB2AflZSoh81gugkxiXESWCPo4VubRsHbHwYCkl7WcEglVE
RAs2yT1jtALpUJuclo6sI/7xUO4aZzCuhUiMO0OMy5VSzyPrl9fRCITo3taRvG+Zx3W+ALC2qQqV
Eao6uxc8+9VzYrRK0I1t9DRljbxVxipr/bRyql2xXiIwARiNyHQNnNRuQwfTI7zFb3z9WMVLPdYe
TE0slP2zzQcNqV2+0eIyPcXSJp+ojA+qXF7dRMdfJskoJJleDbUSvQfJWIRuKq3a3lHg/LaVonoZ
lrI9Dkn73EdT+91pvTdZz5TaDmugxvo7CsLZi1Z7wTZX3RisC9syLpY7R3QEKyFIzXQlvU36BQdn
TTG9j5uCtFu9XHytt8egJ3SLIoSNdet1BdBp6W1NG5VK1BTt0fVia5dUubeLo9EvZNbCgk7TE5uQ
PdmWKF9xX2u7olni59ZVYuIokzvTKB7yOUFkKbv6sJTK7JP5XF56RgEfVxu6oInMt54kXGq7iSxi
nT8oNrdlUaff09K2DwnFIxQWOwozd6mCZkncrZJJZQdCIyfIr/BYDCa5Bcq/FprtCR8ZHtO2e/JU
AlSEYfUHyNvEvqrAGHxNS8lm1OzUU3eIdMnrU+zHbC4WaFQKYDWISzXkX+JqfdRK3rbsFfuU5RB+
tKUa9kOhKHuycAmiHQqHDNWpuJ4yq/5Rl4ToOeV03wMu3oE0UXdJnxbP/RgP+5Gtz1avxgeCZnSG
PLX1lKckZreEXWylGMUpVjwvUIlONMv5kKu1eqHno3rV4rDbJxX6J62J3U1XuGnQKLU8LEVs/IDW
re46O5N+3DgUZ707PZpAw9llKTVYWJMQXF32ZAoaLymgi4B06WWbdyNPuBa1tASqsC2yBUZfyldR
y0GEdkpakhvT1VvRWv1WHxvz2q0M50JL8h+aTLunLmrMkBV9OETwT0jr0sQWr2H8Ns5WhlEdmXCj
G+JJ2n3/SvpXdeuldvpNH0iUaaxy3xeucezGSAYoRVqiT7zhoJCx4YUpPp2wAnC0nTFDc+/yNZc5
GcrfcJZSEs1qyYKyT3razKkaqnqbXHk2dj4z5qMLp0DZog1rDiBWSgxo0bBztEoNuGVINNF4UYKD
mPBGFzcIFjU+Di4SDUzWjeyw8Atri0V2kwlXp/gk/1mZ8xbpF7I5GB/13STyOKxT1sKxENgcmY4T
h8faY7OHCTA1VCdbTBMbU7dTfC8V5U7rGuJHERgQERYbRJNQ2MNwz8RwmuEkQsUY7CM9mnY347/n
ObUPLRHCZeAZY3WtpZZ2XVIBhgpV3YUregL3OnbEkqzHu5w904YDjEHn4qpmbI/Xx53cMFck3Xi1
1lhUMFW40YLDNH1TIZxe5Y053BLQfjXA7dgMyvLTbOBJOoU4uWnpbfRR139XyZAg8C/n28Wx8p2u
JvY3I52VYw7VQP9DsQYTbvePEQyUSzIQ8Zla5VU3DC/MBIhdl+ozURfDNdksedDjON7otd35UoUn
kmtEWZp6J27rAetUThMc7572ii7ZGDcEmGHfGvSUjXkT7VV05Lztk9gmhNk8jZqebfMs/SGscbls
JP1Kv8oWBx8Jww9z6Oa9tSTFz4HaateharjQ9Dq7GbMKrb7OmuuA0Gs3bcv40W+KxnwxBxgPY5Er
20jTi0dFyujoStvdiYhMtHjWSOeGW4SBOZ6vkYy8uXGNkXhJCV1vE+dNgN3w2TdpoZeY5gPRTfOm
LOw60Hrk46IrMogpdu7w+ciWF6fnbml1t2xifIuPleddaqIn3NUZq/0IEucqd5fysSD7iQ9KFSEv
NsRhZBaOo3gmYjPX7QcyYvcz6OALz0zI7cQe/dr1cbdV24nAB3LclZKHmyTm+taGXvSDeKsn3RzL
S+Kla0jrU+sv7pQevCKyd5lDGJ6wU+KMJ5ztl21UyftZdKPfF+wf/RH8IJyUKRVHIwLeEsfJ7wX/
BBhg/L5abqs+iSPFAZwtPK2hrKddZyQ6MTrTgqcXVqqGzLN26WOBePU2qJZNP896EeLoXH5PVKSX
KBm17biQUZga3b1hi2THiAlZDHK4QGpO9dOI4so3GkVSHfDm0UKyio3DgOQmQx6AoofV8dlJp3Fv
mfWhF0lz1cWjTiTg9OKJ9leSZs7OabUqHK12JhTeU/feOBaHaahsE9KFPfwCuELOj0Kax2Pmzclz
7mbtT6v5nbUOe02LjE89KttAJ2jLd/Sl+I5/Kg3giPeHdhjNAzmKw82iz3xCRptMYJ3IxDDKNEgO
dhfbe4KFTH9a9/J1Elc7+nbRXQyG2Y/iJQ9TEgvv+bpO8A7KKMhiAbasFkCeDMesdnnV8SahOZ3x
sAEFytm31y8RstSwb7qITpRItl2fkgduaeQwO95ba+raoR29aC+IkHyiM+1cQ75YeTWZSliPF1+O
VZ6RsKtW3q5NyQ5lh94m5Fqzw9A2lNGoYkuyTkmpnVsxwMapGLJZJhYCX4tbNeYH4WtChDs3VMeM
4GRQjQsRltb4UI1TuavoVGN1FjcJoQPbKqYETxY3981ZAEMQRDOr1SIu0AypfDjc+mkpKhImKWbx
tbDBEwZB3PG8w3cg1hyCXiNdHKrPtk/TO3pWTATIt+zqmXLQcQSIFm/CZGITuBurZb7jMONV5Mpo
T4B8fzVhEPH1ZDG3eeH4wK9xNDTi5PTp60CANF1EEqgx5Ka7VTSMNLzZaJFKe6Lx+uNoeFGYj+ZN
CyiGLk1L+Zno9aM6mBVy4gljUtSnypZgqumZ4UjqF3iut5VqN79HBl2vgC2y2wwTig/tCzd6CjWI
kHQDXEKnfyttR7AsUGlDIi/07FcNbWy/JsR7dU3ysFeCnUI5eqGpIr9wFO0YV9ZzKV2SMwtcLGnT
P1aaJuAzGEPoFVIGVmMu28Jzu++D3dvufo7AP9Qm2Vqok0xrPxKzfU+MqQAy14PXqvP+NCFKO9TE
UO4S3UxeDJquYjO2iRs0cqhPeh7JrePJ9LfupumVMkCpYac1BDYV36HnKT1SGVRhVTteKM1Y8dvO
Ng9FsajUsJ3xSEvBe3XcSj+2iS1PFriEG/CdDGxGj6ewcqnD+7msd7bklWU7RZh3PnW3S5TaN9Ns
CFAodHSsuO3XWsw6ymkgqcQRRv8qhhJ+dedNpkt0Q6Hfq50BtxXWu/0zZapLmCnstptSn/hgtDO7
GeqGQ9TH8sTHmqBLN3KOTWdDSFuD4sNeF8VFiQNCxxdAf6exZPRtcZLqInMI43GrWHvS6DHtoJ8N
HpVEAs5pGRa2yChdXtoIhSG+iW6HXWnagossKsSno7mpSid7xr3Z3mut2VzFfUvNnWfjgv+MlQwI
zaK0wKRi4SXE3pTpa0wWGNQ5eyjiYHbj6UQEtwM0NZ9+dElG0kCT5Hsxaxqt2WoZrwHYtbdgvfRj
HpX1Q6bFgmqinNkLQnXYNok9HIUNpsePs64XgbPAftosQtN+jinZrFk8Fm9qYdOaT+wpuxnmpCx9
dalT+xJ/BkWA21TZpSRCodqIpncTfMep/mymQ/Nb9qKFCAQM6KhnQJM2RJW6K2JWj27KMe359LLj
vlR71IGn1oEP4GujZYdNozo/5xQF7cK6+Dueq9g9UofZIX5jvquToiWR33samDNLtOWxtkuLTpFU
mgclTswnLy+6H2pZ13QLozhzWcOYkY4sVS+9VIdgKQZ+bp8p6WUM5fJewI58yj3R/F5dgS/cZGcj
9dRrt6OuQLpPoD4FTChjoqbtLoeDYSjIgBAXujvJlo7+vdDDKDH0+zpv5dWcwDziy5iC+Iv1yjwl
RDQ07CY7Sb1EUqkRJP0qC/bi6bFcXASTTVWg0zX//C4DoJIvayIIdhSYzXc5TxbwdzHwJ/r99G4s
J86E9JhrA3kJOJWkpT3iJVE4T870WEV6ru7HYvYOWbtg2tLtXjSnuHRUY0XWpfI+q0cEE5FKVLhT
MCZNhyGR90NWC21nFpm5I8+sTAJolPm9AT9GXJDbnqRYV93WCFTRtpAFC8IS5sgz6WzovPXQzw3w
L5KhEB+EBNEkLDjirQHYHZ1R5veNm3X7GraVte2cngsiZ8kl1ZAbxZT/tUbmAMMLbcfAjMqikIxu
BciuflPHdDf8yFnye1oa8Tfa8OygPaU2d702qi+VdOSB/nm284BGPcGxGcTGs5gz5UrV7aNy7n7I
se+utHmaD7aV9enRY9x7RUOWf72QCHWWdWLpdh7PKTv66DRVPJg+An2EeB6ZYnZJZeJlZFE7aHN3
UTNkoRvZjHFLZ47fNCXOLknMRtMwoAketq1N48nPEjZIW0HTcvBr1euqQB3m6t7B74E9hjCZIujS
nqcxjizmlNLlr60RpZc9rfEnOgJpCmQSwB6ceTm9Vp7VPGRj2f0gZFh3aNEZyquiI8vEMtM80NWE
X2jMlR2krjAcgjaG8bFVjfaZeOPWF1rpPrFnsK8cI56WTS68U9Xa1AdNLgFBWaVibxzJesXYlHo8
gg4UeHkd98AsM9RiEjO9OgEd2HQspFe8B13hTzRnBZ65HA2joc2xDPR65Ur1pFzF+94ZVWDwInX9
vEMBSAeLJ6uFhvTk0qEviSwnbCaDJ89QAiYkN1Nk9XFIkecacyujOxQWfHdpBhfXKerWoBnc5OTl
Xn4D5jnKd1pEX3WjTLz0C/ebBmgxT1sUDHNyQCBmPRlNwUMg7fp7rnf2T9tIssukjnXakPPI8qB2
qB47xQSkvkbAlkyJcDwyY1j5aHg+uadZvZh9YOWW95AkCo+84/EEKnXDTSh7Jkf4xjBMBkNmGbAQ
oTY8xYNHcBg9qvFRcdMsBF7CC8vA4J7xaO/nIw8un4XolDh2fj9bTvMgPDeRh9SSzk82O2MRVEPH
u5ESevlCQbAoiFSVisqsQ063p46Os11lRnrlL/QRv+XzolNnVbUuL3CkJHd8ihrybcBqZhf23Gc4
Fp24vYx5Pwp/ZMTxgqea55vp1f+i7Lx2Y0e2M/wqhu9pMAfA54bNzspZuiGkLYk5FItkkfX0/np8
AOMcAw7AYIDB3qPQza5a6483bcWnc/W6atcR3f+bVWv2BjvFyxkQ2tbeKlquGDryTG9x2Opy9xdx
PSFA+6WbmTCxLp057kmR5hEW5eXzPfYsOjfhReaNi7LaXcQsHkt22xI9VinOe74JXzRa1WvtRMDC
KrKHx5HKcqiotBx35eVkbrkAdpFeiAP3MLdGbdc/tEWLvUpbePMY6rmBKp8/BnEmcqxs12sicAZe
A3S/dzJIO++jqmn4YIXMfUBUcPULQsWbtDT1uO/anGVoaBryGla79OvbfFxmit/oQzKNvjtGnWGe
Rp3zXnDJ9f6GNxiQOxiks/MW/p3kuuJsV2aR3taezxlZaIdzzks7DhFTGM4LK6W5r8teJF5m5A8D
z/etWKr0moDWeTvm3nygYgKybGGm3jSd5kVa7aIZz4RayDUJ2haktTXC1DitjUkCX9fxwNkzPZCb
eS3nvW3DuSZtJRi2iWeDkoGuuYIwJVivdCpOkjYIkXahwkfePE7iCVccn8V28KPbuZ/nhNfBp+ou
MjaV0wwioQdkgBEhhLyDT8hiJ0RWZFu99+TydO8raTQZc1nnfdZcKEzJFHsf+kxdl80g5yuoUK6s
0Udk3Lqo/xgeyKdaqGOfyoV83MzjUZlhaDdEJRII2qJwjM18Vc+uOfrMjQOXFL0l6BudtX5k0DLK
mLGHh5ccGzjKvA9t0kuCmguT6dA+s8ZPt6uYqYLvc3eJcymR8ZeLdQdGdTvRRhWHrWnFfsvdYBgL
Euh+MU7TpOQJaILfxiOtR26Axo3DUgtGwCaYOeONVlKdmY6em/2nxOn/5Zx76hr++ffL//On61ci
r/PxL1vXf/3XdfFn6GT3O/6Pf2v/0918Nj/yn//SP3xlKrH//tMln+PnP/zHtsUAs95PP8P68COn
+j9/iuynu/zN/+sf/svPX1/lae1//vavfzrWlstXy8jF/gePHIq2/8FXVwzNZ1v8/PP/8fcacRMb
HI45ZJ84k2l2QhamfuT4t3/Fb2dhFsevcPGKI29GrPL3GnE7/DfEgBdNOJc2QseLz/fvrrro36hk
dr1LXBW2A/R0/v/HVXf57v+g+jEJe0KOGv0lTI3+W4507k0tnQcd8uYwdoissOhSjLGd2cH/ps6h
qui/qQ0vhnV0XjSqeZRn/LPEyAU8RQfZ2vsl0/Ax0tZkrBn2vKI91kNzG03I6nZTjdXvkjs2ZlvC
GxYw0Fyrs7IL090EIPljTJyy/bDmwfDqkhFEWCdj6B9TuQOJxKqvn3VI4DCAerQSmNX2XIoDreSg
503TkODXu3WR6HlakcO6eUAbnsVOFlsML2C9q+3RP1v1uZUIP8/e8i4gzrLTvIcYieYODqhxrX3T
zWq3ihXRw+CNdJzggSbkroa+MGNBUGyQsJZ12GOrOr1y+WE+m5zEdBiSnm2gU6vxw0+sDGRKtXjE
Z6F+2LxcPw7LPjyu+A3SPd/Vulpqxx92KQKfT8zKyy5cK7/ZLaM3Onup13xKNGxkEIOBFuTFV7mp
SNxjWE46d3L/9HMevaOmmUziXxUxpLRlEU85XZrFSE937T2QqccAxns+oHzqs/c8I3YfqMBwbYDq
obzEzhcWjbWinV/7IhWYqezcfxpMxDkxOjXigIs0G56lacsXm8KJ33ypGU8H7QRi49RL2yHm8fiR
ctfSD3k6+z0cSD/rOAgWr006s1++DOxkEhd76oDl2C6WZTU1He5qNQBvB0MDsjlbHPN1MxjtxvbB
DvyKRYDwU6JQAczN5ls4LnldxRBoKzZD2b/5jJJEJorJiaslJOnUD8vyWvv4F27nACCU9Yoc2zjM
TO97HbqU9NEymL7kIMw3z+zF3bqSFY44qV9yCkckHDkjz/RLZYhnxVmtInhUuRbHenAJJQ6n1PeO
a+oYy48nLKhr9ib7l2AL61gXfoc4zbaI7By9YEQMp+z1RxNTO8fzJCo39sbFT0/NPPjn1JlJsOj9
srW2K8QsVrHKIKc2DKdLqvW8hIRypiVZsXnhm0cqd+QfadEQEPuAQNwHaZRHu5GbBeOXy8qEVLqf
ycrOlxDRaVM5tyKzBASoYU4PfjiVb+NQ2s1pMI3y1adDNtymM0nGsdfI0IaeycvyUotRppusqPi+
pBTUCAjSasr3doan+K7y50qiTOipwkKaO/XXOmiW7uBlZHq2LuJ+ZsTQQ0FY9MvDKi8Z0IQOAITx
ULf3SKEoN+8In/8TkFhsbWFC+eBOJsMEFhwTdgWBA9xBtQyIGEhFJkdzkBp+lnwQuOCSuDYkcU6j
voiYXd+pCSMXu7HGvKG4bggvCnjzwiZR7IH0Ben8d+fY+XUQsrOsZHO5iQ/14MbAKf1M6mOG4qse
1nqJI9PSPUuxPRo31O1ON34e5KRmhxAIiUw7VG7Kdzk2eguCaAM/l+5tYkzfs4G6Heb1IB0IOzcl
k3qk/LjzYUhT2Sn6RVwP8wG+uTOARfhaQSXWLGuAFSBZnnWVGa576g1nfIoadwwTXCmF3lDgZJSJ
Aef8TKA1YgeRlaCQC6Ik7H2jnm/MEPXClsRq+S0XULnjyvGG87Ey9VtaVSUfv5X5NIkWZTwL6ibS
PUG/IOKZD1O1GWy/0ztOzmWkNn2gPNdHAPXKt+U1NUrd9YlhhpR18mYCeYJXgfLak812GqrhPuO4
MZ7nvJtk3ImMwNweBrnZMtUFt5EVQeMNnQDF9JsmVJs8SKd7pEIr7FiPNixe2bPDpEmLZgbZmAIU
La3HebuaMwIiz5+CNjHX3o8IMvCKZ5KgA6Ze2Y9fUW6CXJm94WMPGKRL2hPpYN1mkV6PlCvovxCr
8VyTDI1cIyf7td40QsKjryqyRTyRLj6CY/VWffTzkkM6Z3r90FWaWtvRmcrrJgDai0mWLPel6l1z
J4o5qo9MZugpgtDSf8JZdnft2gQ9FJ8DnzcQ1+snM2ea3oUOkspdcRnydyWi1YguR1ofj6jOpiD2
8V92sRQ2PTfOWOh7Bn2FbsdWyyupWYMXW3gf34OWbIuE1C5PbgYm9zJ20oWDW4bac+OByWOBFeTJ
QCtD6X3Ca9o8kA3cZ0nDsWszc5aE1PdkR/jQRV7+US2RfCuadmk3Y+57IqZ0byYluazSTWWm9qcu
wDc48b3R30djxEpJOOn8i4+eCGoVLt68M8apOWLkr51TkRV9dG5576KEOiLZbD200FdjR1YEn70M
VsnvSduIl4Fo/J3vkaccZ12GJGw1OK5YliOM4FOI7NPV0sWNq/0e07/RA4SnRHeSJGFoFyFV2QC4
VLlVbPE7RbQe9J2nEb5F/OR6ss2HzqhGnrQO6HIDKFVdLRRYpEk/LYhxRbqmxLpy7GPEHVv/3uki
mx5dtEzvWeCOnx01PfO5VZmcDqoXIVk6Ri3abU/uyq7FKcI6uXDmbpG/lC/mmppo+0m6XmNr8TPj
lkQgRbpk4RM8BiINKOiQBv6VYcLNEWukDZCDQhux9QGEpy1Xw7BdBzv8otxLVFsNxHXrMRmZRwcB
oAmrVgz+NrAnn1dGlumvT7cXtVKeVge3GiLev3oSjyBB2UzrtJxt1FoRA48MC288KSWmYq8JzJWM
fUC1wKlqvEg67GmNs2WtuWUY5YiDssMZhNkKv2bkONzLUT3sS0lYZdq6walmWTuvrkHxh6VKqGgp
9PoDbro+dxXHsdn1X/7o4mIZrkdpe+hf2OWHzdqFwzuKCeNdwiVvg6BB3EmyrEt5Z++V+RGxDVGj
xbBrV2fZuV3AyoqAHPo9OoR9faxCdzxNPhKaGPEdfzo2lvnj+Ta6qMtpmzOJ2LELCxfEFYwZwfZO
Vv1qr9ebCXYpUZ6C4AOFSeo29SqaAPUlkpyrmY8RpVZXVq+9+pAPHZeyX5qmsdEjvC2Hvf/srMGB
zKW7amYbr1M6hyazcxLQm1ujp53XysZdnfnOXWN6Ejx/YgSiYnlaNdNHnu36AfdZmFNE3wSjH7Hk
AdE3+ZIC41ucc6K1/QdXW9VLj1wnZlgZQJx9xc49DJBbpFbEWJT0dikVz3BIWL9NrPwXFixvAwS8
OFtNUOxhJVQ1jf3Afw+blkMdzrhxuShg7ARL+brj4RKx5wuLlwe7IwLowCOO36LebLkkvkf2a2Og
kJUtzXdxQVoytXplsV2C4EhG2LwcGpMBMb6EaP8AfDQ3ws2Kg2XM84Wx+Out5b5NmgVVe6CqYeNM
uYpl4Vq0JRjOdK3zjLCHaJH1J9WI0ce4jicRGE5czlyo6JlvBBb8OMyj9Iao93RjgpAhXAg2KSr0
ILbZow8Y/o19lXdk5yuE/30x6l0AvHuvq9E4dBk+o6G+Mxr9EY2leBRTVp2J/095+GtJQpZ4KPXo
DEyC1QyITeoYfuNyB+sukjxtSWFAmhKQgK671w5haQwCn3Ror5HgyMZ+oURktJmJEHyToG9cm5Wo
nhztXImeIMBOBA2LO9YBztBua03iJVX1cSJq4l6z7cEitX53XM3S2PdulSzwq8nUof5waM3a0Fmw
XaW+wY/DA6WZTZaZg5f+OTCBwuti3Xi/oFg0u0zj+qCk9cEAX1xC2m2kXnSR76UBca4ycuSAAInv
9/RsJozb0/NiNvU9OQpMd1Uf7SanTA+jwSEwWaL/pbVrvSYjMNt1JonVANOdOJCLzLYzIDHw6bKj
lXxGuZA1yMiM9snkCK7Av9u8jFkP1KFrxLYMmy9C9zhfMgM5YO/szUtTXDEwjJoEfmwQx4x70XI8
QJUi6fCoScj1LSn8/SZHZXzGqPQAy3FvIfLeNKPjxtJprRt/bYz9nMI6TtarExUnioO+Jd06WpkU
5cDKbQvLd/fGXO7cdapPFGw9VXyscDHIs4W/BVHICm1fvkfCPnaO/vRc+2u1pE8edEVs94qDJ3YE
CkXcOXkS9ch2cuH9OkqBwC3hsm082rJHnsDr1eA7h65SO/tClaN3ZfkgLz1OewsIewx1n3SBIsRf
5wGSXgUdPBtTe8V0Z1P2ubY7VXcWipZqN7vNC04CdZx9CnrqaSWqQTvrdhhGsO3ZAfmnZaoZkRPH
tDq6e0qhLziR/nKBKAsnH2KOjuGWI+kjD+YnfwKApI8N1D9Zi9aZ4hSE8jpqK/h7ieCsYRyNjbru
McK4VOIESL/a6nEiSGwsrPt2oH7PZE2R20k06U0R+HcirI3daJeMWpwFPG+O/aO9dYA0Cc1oH0Tt
h2zkOTAlr3XFxysqzFcHjmi72KneBDhmzoalxg+AkO8iiIY9ha1/ZdOZn4wOV3x20lh52XtoGIcs
mu86P1ziTI5XLTuf9LydUZMhOdheO5Ahc1nGZkQV7qQf3SB7g4xke6IL4xDapdoVlhF9Tk6Fetcs
ygmGdJ7rYy0RYbAf0KMxVTQWFEE7vjYyukJbwQrshDuAuh/NZZJvgnyQid8Zx6l3T7O2xSZqwjsG
viyhOWcz9B29NAGxVY0V7PlkymRw3Gs/qkZy4txjjR71hNfupwgI2SzoNDx6jW9u6SvtCKnv3nSF
BRynRm0qdKCp9W4TaPdMWOxJqO64ECW2rSdjYXZgTjpXHeJ8DcyfOE5abw3k6YhQafbw2noDkuzv
x4G33IvyvUINVUiKcAJxbnv/3EXNe7osSGID/89oGCdhqu+I9pKz6MdbkmVnCr9gt8/UgNxnvi6v
xYq+isCbHfvCbnDDg9U1+aawq4DAlLW4sTNnP2BKjAUyP2RGYXjLvC3Z7hlty9F4s1t+KV/VwzYs
8HDQmvqwBpnLVVS5bw7DGcNefUhX8ykMinu9dqdhMHgl8TcuJPEId9MhjUdM9ZtpdUWySUbI3ZhS
0dJfsvjUyjqeLYdipd+nBrHboFhfYGEbJMpuWW5CCsavEBM6Saut13Wc8i3zmsX8aqRDT4dKLQ8o
EM7IqWn6IYxKfdiB22+QBJrJkrHveN00H3OnlOmGyi5dxKBJYRKhtLhtarO9anLVvJVoID6yfF7p
CZHVO0/T9DbJgHKkpbgLW4f0dNmwWTTRjSbEYnZ7K6GThz57DQR2s5brm1FCDuzWsSvvK3YX/BWh
MO/rfP62Gi9poktTT0V18YB+iVc0T4ST3WBO+eq1P+2VZVz37Tgm8JzdW59795NC2cgDfEVEh/EU
tX521fvoCbqo0m9FV+sfuhd4JKRi7UrLe5c2v0hSF434SnSbqMKwsisXx/yh0sM9qtri4zveOgtr
aKgV/LAVvmuzCg6BjVsnLyPJ+S92VqHHN6inxWOL8MWpi5D/W90+RP55Ft2Mlny8rnT2OJLgDKfZ
fKipp2rChxXLmq90aO9oj74i7vjVba3uDhWI9+Yvbp5MZvNq1eLJMRfFtqvzBMXlr8BSeO3lIGUp
0cgTtVFxU0w/eWqOJwO8BefLJqWVXFnuW2WM+9l2vb3nrMAkHc3clsfTKruL1c7ut2W1VLdqCo3n
SOc3BnxLEgIxxYRrejuhbN6WeQzRjzed80BYGKvxko3cXEZzmj1SeS2HPSNHjpHkRfrOzE2Gc17c
O0pUsT3lr6Y11Yy1JiUaY4Unbj0N4XQwrIspsZf9ZsY1hk5ivEkn9dEI4weUdopNOdDqqxjXWjju
xGhmOnb9sOCWm9uvLEe6CYF+XSNvNCJK7pq0B23ATTpu3RrzpgxRoyejr0pYH7+P5zT8pZ5wo6OW
uNiekjdoSETQa6AgbUBngPCsaIf8V1yxh35ybVLAJY0P7rt240m+Nb+Na1+ZfO84avtg21nm7eh6
RZy2c3MxTxROrJFSIuqEuYsEekc8ADpqLLZ0pF185A/wZN0uRb7DcTBk+Rl7CbeaIbfeUCQMWE9V
gHQqUVkwZ2f6sAhQrJ3jXOX5HC8TDT6es/wEvlA7I+RXI1LkJh3o+CG35mh7yxOeRyrwAF6DxPJm
zFPdodG8atrxwJFX3e7n1qPRcWDpL3Jxp+zpUpc6oGUZAmEcAgjXLT6udHNJqasS6nGooulYmPox
u/z4LWbJztmiLnCT2Uq9p15zQC35aG0oGKICpJc6CYvMRKK96u7a7Isr4c2P1aoSvP/7jjqRjgzg
n4glZSNH4IsYWVO4zYC644Fyn8svxY9PgDIvKrTClgNhZziZx4SlQLoSBbwOHNiuwF/z3JUfq7Da
djs0FBD3C89ZqQZxMCaIwdTGQ+4is06E6V1ayRrz5DvZiY501vJc/5otVKcNaDi5+zUaXyUw3bVH
r86zVvpgqeFlduc/+A+3UcpJelkbOZXWBljPtshzC3lPcGWkT4MXPsBuhIgQLAEL2pFehKVRDXHe
Tx9ziHIuoigTUTzdavspi86hiliVRhf8I+2IyfcJuN2DGrkUvKYb6VCIVtj+Z7SE+kxI+i+iwh2V
Mgj0SOk5UgWGG6Yef1qrxyupqqeISoN56V51lH/h5tFIqPtDysr4udqMUw1Sg6G3KnxGAzVga69P
oRk8N4JOQ+ogqp5aGtW39maWVqIqwEojvwiUs6J9Ul7TbmrmQbd3QearNw4H8LrMeuOdXLd2YN02
XMD1yqK5OCSGdr0BvB3ScmDX5d4eJcm7AAeiLFGJjw74FP3RJsZOPbOYtfoc2TklDajPT6IdftNo
hDvEcv5WZ38detk8XBUz6uBqLT7Y0sztvFIUQnPgVaPkG+llaxJRRkffUE6MftXTAcStMig4awEw
E8Ghx/z2+U7j3WHs9G81sMFjN6znCQL8hkiPHJW4Nd1iDnnEZ8anmKaUzUVKnE3c5W20PpicqXD3
d8CEt4XM2RLxo+4veRcvtG39TmV7KKnxWVfzli4TdDi6fxGdTUSvDb3gTdOr00eouqLmNQjn4Dhc
Oi45Qk0oClJ1B0LUFQ6z1eWsGdmYIpUX2zkbj5nP2+FEnXoO5h6oCvoNPZiPkAkZK1r1J1/UNls2
VhXcptVDJPD5sUgIjJnaOljZSrePcO7F7IbncFLiNuit0yTK+rnx3O5bDg6NaDaiI/q/ql1BIRu7
YeUBkfqfXM8t9tSQWcbs1gYlQiA3Qpa3lF2Nu06YZLl5nIJN341tjHsPKNdrPHFrpAxUO7uKvmkB
Qu4vjYO3hNmNMgcL2DSKtg38yaapCyRCGDj2Oen4W2HBU6Sw7ls9dlhky0XsASdfAgS1CJGFTiIv
KpIoVN9rt0RXPqHdHpAmVQJLPX40ParXDSm7zW4Ypxk6PJ33wAQ9wqb0FAT1j+PXqBfo6YqGr4W0
11j4Ur4IjGHVxgjZYrZeb8+UcMhQoBpJHZP+UrSNBlNHuuGBrFDpjtX6ygpBooXf8IqJjFnTMxZD
b4zACBsiYS++mo5oE8GV/rWaJmYyamRR2igyhSexPiJ9IgnL8jz3DMACNIemp31zfXbutDfFH+2r
7Lm0TWZDoHMTox7jn2K1QoGo1XFg2eUpWvtdapj6MulX0HZjqtQD99+06dVQ7QureexCGnDLNv9c
K2fNEoIgMIa47qKQz0EVUaw7yq1fVy3qKkFanqD3l7k2qhNtZgXPWavpbm9ZpiTD5uAN9a+tw7fS
shzKSZ0wJufue5xpdbQpPXVyWW20PzZP9swS2JiyOOQlGvJMy/HkEi6fzBQIf2Nz8PZDDsxHesX4
kPV6TPBZq5vFRd3HujltFzqFsfan2W7wsva1ZQuRVvEVZeGQDKbcZ5a1hbiHwl0M/wZ3iHUQEw/t
bKTt0WpCGVuhZkVbW0uCsOLv281+lz72lXTfraH+yVXxubbZfUXq4HYsBhm3MjsMZrpsKFvvES7Y
1nkJil/doDPqU/XHT7svbA/lzszCR6Q/XdLjanzKZJp9pFb+BD14SzvhfV3W/nOl1ympKz3iXBEv
kIS8kYY+tp1zOy+IuzMEuv1mSu3XrnVeAd5kAr75R+N95i2We1+wNsaFCD/zEi2cwPnKBYYByltE
GaO95H700Jc2gV9dWwrWz0J+m+Ri+sCvJbbksX01lTX9mH3vic3k5t6xVdZnWNC/SNUgw0SBOUSo
fu9TAKvyKL/KQjwNsimL144IJ+pQHwZYwARb6qWq2L7Yq3LB+OtixHb4gMZ+Oq1IEH3jpp3HbR2Y
LWWm7g53wK6aQEIbc+dO1d2ENeYuWCbAxEJXu2BxTnhU6u1iKnKwwO8kr9GRwe84S/8WS1u1GQdj
FASkFsuLQj1PHLSK9m1EblwjEFe1Ie7QbqXNthp6Gny50ndeOpwFWTkx3sffpcwfDMuGDBDurixc
prYsfGCT9+JwZmBzpJ/vFp4TqhmMPfUnxy6YzqLKunRjpFgVUFIP5Wbq56epwu9njsUR0z0Z+4Tf
QNgv7n3R5Ocg14eyL8UBiw5UDQqjEyIxZwuvE2yrqQLnSuHyIuRGD0RuWFimlVo/agjpGyTtfFka
WpFMOzfOUn01jNSwC+qlgk9BgF8438pzILmiQCKtmvrwZAbCOcqoRbc/H/3IKE+l39lv2AKoLGxN
+p7N8CIu6s2yxSwIoIDyYsCy7OfvTtbn18CI6qHtB7a/lBkNMNe2vT1isOGBn3X69mEzcfYJb0dR
j43UMZTtVzgWRhiTH8wg48MVttsMHSIs+jpGrCk9Y4kIFNxAitInXmudBtgBzeHHtKqWMszhssMX
BvhkXqUw6X3I4t3aw55P6HJa166+MWzYam5jYDnpIsTtXIl3iIC6WEvp/no9pxegwydCRoZ60qVu
0HcRo9NXRvA0it40OCwsZ18tWXC/0K3LPeJL98sZChJDgjVo/kSymw/QbCA4DR/A1vXxVZO3uBFh
FtBE7V717mKcx6L9M2pvo6RDuvfU+aweHjNnWDTiUdvla+TZkPB1kG8pAzhABHJ7OhkDq9k0j1MT
VYyvS4lsnOWfAuX+GbP/8m4gzXob3OVdK5cqb6cpcnyBtndqG80QhzaKs38uVyQEfunl14PuO8LI
A2QHMf3CxDpUtTGbO5s20fdukfOLpHz9uKTR8IZbFIGV6LDAYebJBJSH6z4YnQ1IY0NMB0mUoyeG
0inDj6AqGojcutdPvCocN8sMmr7mA2Ot1ZMIvOlmv30XwgU2pPnbZ0+lKdZ3u+FPcDl8qG3aFyVW
aWny5UxBB6SGL7Qxzxw0bqynyuX5Sdg1jDox66j4zs2lCDnW/IBy2OXGk5OxHZGDbhpH9ie7St1X
OCdkvnJ9bQfZ3Oos4/6QquBEdJyruczwhxhdyLtUj05sj7X35rUmvkBLShiXRT/12ZLjKDZFgnIP
5jvlJnvHPSDvKS/P7iZ/eEnTlqOEPmQDD4lfFdcuObHm1q6UdzCtfNqjsePBFC2xHPZsETgZZZdw
YLkQQr+a+dHk0GeS7/R+8VV6dlaqChul8R6xh10LAp3qoWKxIYrw6IY8fSVGwYRBp7oyxkAAwFbp
EzISYoarNdfH0hfi2kKccsKeuHOli9NyZo7isC4OhNHz5NIX9xzUvQX/TkaHx+227Xzjq5ysw6DM
X+Lkp8Qxsvt8NgcAPSxXuYk3P0GW238MC85hHt8LNtEE7Jr1lD1iuikTJhTaMT3bfKysKMWpbczy
vTLQ8tetPPfFat/YfEJ/8HNnb8z6IXpzu5W8AnmzN6VNbHc7E/igQqZRj14Vc5/6qnvGBTYmrVHl
R8IlyUJQlG/YEu3DGGJ+xQkMkrRmN4NGWWRDmHljc2UY0GIuZ7HahpPufpxxMjZQ6DO+A4p+rBp0
0hHedGY9nzcWMmMGM7huf8x30q7W5wq3WxlzsA5JutRr0utC7QZcMrdhEKo/pQ2N5eUwQ0OUXhb2
NI0z8hq+BAZCXCuOeg1L3/k1hFw2SHfzNxphcQpNRfk92aY3XZUioOA7t5Yn1DHeqaRkBz+2LvOX
lPPssAQYl0W3hHsih7vnsHA1ta0kLmzQ71T87pEp6KdvRLRRaYGZKAAuuJuqFi9qU8FMl6yLYA4G
MWjRBwvysHLEreYDMUYVuoTit61c3q+WJNotBco6dki02DgLSX206dBxZDj1b9tb0ydFOvmhYtaL
KchzbkpFFES6ol5yxyejGYNr7ODjdgaNwMZYMlOEmjIs5EoL5b5yRUNbSDrGqPmeIsS8nnEzoU54
ilDuPBs00+HDWxcyIYgp4S7QFrql1B1vlol2Jkjm1H7J06JEgmWb0oW0sqtbemZXPvcIIM4MN9pk
tFugPwutua6arqUZT+WGOpmu8t59ChYgIobaYXfIq9OSaoqLc46PDenw6Llm6itx1awafpAIrPw8
NmP/SJk6K1dIOTZOLbMkcQpduUEARauTMROI0a0FUTJEaJvvPPZ03zfECW1CYW4c6TC9+vKr7hd1
m3fW8rymfCTaMYuuDGL0tj6mBOzqKvxjlfN8Jt1QL7GaaihWUkdo+LKxgtkA0aIFK7azV1Ot4/WQ
gkZkU3iHhiLCwgaGxhpqrIRxWFNL97rU0TYjvOeqIveekKHxQqGWndiUFEKjHlnU0e4yhOONfGNl
G+Lx4uFb3YKre/BP/eRCH4JF4ilZb/O0esBzJ042yBCSMb8FtHNvERElWAQzYCmD1vMKLQ822KB7
ME3QO9snXxsX7EJDe6RDdTBEt3L/YHqIwf6cOJ1Zpyyw3M3QTtHW80Y3ccA4NkRcf0gMtsi1bOQt
rGwvUBByn5o6/E3DqEcC1CHOi0ODKDee8Cr7zNl8AFHC2sWelD+V7ojBIYJRoZQbGcMF78FbWqeg
3esaYQyfe+8Mzdrg96KvC11HsCRFPpk7Zk9mQGQmeDB00Ww8/I+vhFUwX6nFqViXUaA9GalcTuie
kQ6MF6WQKIs7E+XSfqAM4JN85+LV94XxaqGQcDd+pKN3+N7yxnRxbHNWmNELGC7rkD3MN/mYWWAW
9SWZyRpdKwcjQ9dRpMo50XFtveaLnT94befGhmsqWuXBD7+BOIdzZlX+bb1E360pn4sC8YOVWz8V
cvmDQgWHe4Je6tHEV1Za8iXo9BbTk534qMoohILRQvbhVF8KGlNANoH5Og/so+dxKq8Iz4KWvdjW
4miVLKp+syZeKL8zN3rsgc2PmhiGeSjyG9rnz0BN35hZ5g8Sm74da4zuirHndsNtNCUm2j1IsnY7
5+XWTct1j5D4jeEseNCzMD6i3Jq4+JpkHojSDcnEN1rCFMIyferRuG9dO80OrdTsKI4MCcch6YpM
YR5SB2vYusHUVRGpXX5VqVmf1Gy868b5bbi4/oO7M1mSGzm39Lv0uiEDHO4YthFAzJHzRG5gmUwS
8zzj6fsDpZbIuurSreVt06ZMVWRmRCDc/+Gc7xwBJFXgVua15HuaTbe/rdKkPFejOjkTojd8yMex
zeG0CTNCKBuR+61usM3Vr/aszhoQr7ifTuUwM8SYsXrhKEEkh+wYBgDeOGRCLCPpA0UlLjSjs7lt
0pmJCaNkBgGTBI80Guw9ObYOymUx4VbpZU4sNDtT/jBP0SPsrMnrSncPK9xWW2CsfJED6NkmYZ5h
8T7JcblL8bIinL/lTi8+09YIvnCwoJ9Zg7wfRkamxySsqntVpfzGIjesknk7FDDXwZwvDLNjkJSa
sX2HoiPJ98zUxblJM64d5mrauBBlGui0IHwrNrqtipdemTBomkyLnqkWslNQNj/aUkU7K8g1rLt6
ZiablZ4dbWpbzLexXWIFZn71hminuLWmyJAbfWwax+8Zfy6bPoZ1BjmPppcvua6uHcFLvqDSuxnN
In2qRdxSHlmK8zevc2TC9WROPqrLjomCVp8JHPNi9Kla+WZWq/FEEU4fTXQmFT1EslR3XTXewOvy
l7rHVNcjCazMab5Weq5O4Wg31RVx8wRQxDWacSumMmIQAVGj3YXOep9FGmmeDAAS/BNtl0Fa4lBl
fRWSNv0t1iYaLqfMzPijYj6/cHvg1eejB1mR/6i0LM6PMd0FPd2w6MOdiuyu8dLArJ5rt57uEw5P
9dWs8vLRHePuuZuquPXCIVrMHQHZfA7DbEOIxyPY1D5G7eK+HWSvQQ8IiuITPkuUrUeuFZ/jQYeu
J9JYH45xig5iB05hCY7E0Qvdd8uZroIeDN+xTCZgfzD2cdw0yWS7cDaqLvdI72MRqcWWMHF1uG55
LVpp4OnrUkschynH3xMtBLhczalgCJbBV4goJYzIeUEYZn0y69e46mtZ8pHUzfyEZJCVRtQtmOXd
KG277zk3E/elxtqNcRiERgz5w2Iw5LREvrPmUjheEw/KOYP0wUOvDY49fF1aru9rRaj2Yyec/jFO
G9b8TsM1y13Dkt+TdN3G2criYPaRtwvzCWAMweeII5yFfVbaucQvszE6DGFiuPeMKDp6Cqb0GMWj
Dukc9hK+FhqacSBVjlGqXSGKChSLE6biMzY19YIUM+MSLFaNZEqYVrm1A/SdXsMMUMcjns4zSz1J
12KGBLVsp7B3v1hIe+JrGtLS8BvL/NMco/pqt0akI3bV5Ljrw5LBew/4/0eWoItEVeGkd6XOcJSv
6WJah3TsYh65ZcZOUDEvyk5u0/ycGIAYQtI5KzretKfZBAsn5t0co1E6xHoVdhsL0Z9+yKPGnncO
w6QGc3Gq17dTnRuvSi9itsRTQhhMCfOIsUcPBWMPhWPOtjxE+IU4KVoHHlyHWZ76DVGpGRsVPJVx
Fi3Wnhh24NaFE4EiKbZCy6vGpYt/VE3DiMjuTGRbedSO1lNSJjVjUsOML1nVC2ujeAzEsS0r+HBs
mhb04IS1R6j7l7w/x4tMK6+ic7NuCxYI2m0WL3N7cEW2VP7IvrTisCG9FkaITNUBwesE5qqOzDY5
jKZwoPqwhmS4WICSJeK2dl87c7BxWjuWWZ7jOqy5mVEfSlhbeAPOCEdHbKnYSii7KXjfMLDmTOgS
AzNkxl5LMBHIUrk347jpjm5qqXAvbeC3m0VhZPp0c7KPetqfJpFXwKlh82qSbTR/6QD1BSiPmvAS
pOEUH5E3LtMjBUBJNZ4ETr8aQYecys1GD+6FMrcURkZdTTuNO1PsB96y5AaAZM/DqxmddRwCq6su
JZyYj2rsDWPXIXaS3hg3Gg7cEkncK5JX+PZWyYqH6xUh2pbqFAtIlcxN5jGmDr9ELkpmBJBsxZ95
zMb7IMiqDOJIlS5AEtD13iRJIueLRYM6cpym4VcGJwWu3NIFF2R2pf1jcIxJvjpNY1cUWXVW3kd1
lBbHVG/0daaNJBNPneRTUIBm4bFyG/FoxkiqQDmA0kblWyaylo8rD0zb44A0MWDWFdQikBtzscUi
QlI9/j4Z+uzz8ug2izgbGBKXqn+tMtj3HsMWMZ2azMrmh8pEyccNy/aR4nBCvctohzXE22zBkH6u
kL6Nh2Qa2uwqC4laReGyjnc9KkzFZ4D+dT/llsA7Tm4LJmUnbD+V5Q6T1+o1G3JtjAZowrHTmsew
qeToMa4e7xFHT42fRLF7M4SynW4YUvchimGSMXAKo7T6PozhVJ4N2FVPSLlZnvFeUsBoukVcTBTG
gXs/DsuU7e1Foba0FKXIdoijJtozTkpnvwMwAOjMrGmlkOB371MPZ4J3dhWhxgDckPygn3JODQmU
zHfrTr1UFEnhYdK1zmJQbuuuH7WNLf0Bx8ZwUBWZ0BTiBpe0QMM/boOs7HlAuHKtbdI185cIjWu9
XSI9NZE+JkO3R4w89TtVEuhE2mtD5h3gxIzqQ1MBSSJ4DhhxsCz+Tn+KCqrop64iibsyct/Uw+Wb
hXA34p6Gy+rJbnKeXc3tr6UwkFJmWW3UN3NPCuaR5ziNd11bWu9S5WbmG0nWdtR6mTEcKlrpb7xN
U81+NHU+ytmMv0kwOsiFpabukP1Ivsv8rOXWjdt2P7qjOfqZiuPsNs5wCvuMvvseOHBIgt4UTPQg
qCWF+UBFzqn6v1YT218y+91W34vHrvn+vbu+V/8DjHqr4+xPjHoYDbr335x96x/4Z/qdIaQlwY8z
ADCUheXu7z490u9s4tKpboRJh4OR71ef3poeSbQ9ajCyJYx/+fTWYDzycfjfP9P0/kL6HYKR34x6
mliTyhzTdP/ARg8ZykisXuKgLEYBJQ5aLzbdVKA/r/MDQOrmJFYIRVPgMN0y2mBSIYlhmtdJqtE9
x5mTvmi6IhxaJfiz3QqVStZNeJyR7DsJIDU7uifkZ8iYudgDgDoL0Rf5sqLyIoaUXyajir7iG7Me
HGLqUcFKVPlInM3eAGBVVkAtx5YRaYdjJrxwnahTC4KR5ZVtYJfJoIZuCnQH2zTROxp/SLnoGGgE
TmoQ4UvtkEF/MAvsHDRwUQCvWdQNeb/V/GA1ao7vNFHEYquZdcYit7Fd/BTLnKDOt+ZOeX3WoiqO
pVM8pbmRrC3EcoeMcDyZLpquwMyarS7rDL2sVVwZVWVfgTjMJ0UyywV2WHywpn7cIrXE5IFGtdwa
mLQ+gr4tdvM6V6ubZaQSiMprG+XTOcwzuEWG2GNckNDPmUjXdo640ejAXjKAAm6t6kkcxjFG8k1Z
4FKONRLdRe2g3WML7xxmpdhTZVZsfclirTysOZwXgBj1mdahvaePeqzZQB2CIOyxrujL3kUCzs6B
eUko1ZVQwOlbwAKdcc4838i0HU5wjmc/SzX5VDl2cbsoxq4sTSAIm5BnvdwZ6lcS5dSpzpCWbNBd
2se51EJELJVdHPNUTjh/B+PWYaX1rGPj3NnLakYp0+V+4cnk2E2z1uesiieP+7t9QOXCaN4Y1ilf
69JAaVO07GHflptJyyTPj16f66Q7QN6CjsQy4sigvYMVkGIJCHX5apvkCnBVvmr4w86MgOSaQBa+
BkOPt2fhDCZetKYprWrYZrj0t9Ako4NcUxFxOsJlz63XhOMZRl4kDzYAP9a4mC8l7ZeNzEVjrwQ3
M9dosTU1mqhfaicYmZfzYhhVlvKzY42HuyCcqyOwzNifY8fYu43EHVVZcr7S8Gtns09ZOy59zz40
nZucXo7luDiA+oHCQE/a342WFjzExK9Xu0URm8pIPwOgtbAnv+3nKWz8MMpAc3cA5BxmzImJuAl1
yLmIcuMKD3B5sZVmOyDR8qE69GFoXLJG6U+xa2nLPi6YA1NGsXNUti6NhwbChs1WSbii2wGCNCAC
toPQ+JN1yOA8heydR6o8jdU07YoQGLdnGlK7F6HNZF4Ie6+bP792Y60jXlYdRVhSXWMB/JQXWfYM
Zw3QgzaevL2Jdi4/cPkWvjHK5Kr1I4pYfSzOGd0c/h7U9Sxk+Ijwrcs62uVL6ODZmKPOR9CkPeuG
WVyzYR28j53+IFUpOJSQ4mOUQTSxMQt3PFpqUEcTvfQPe3aD+9AI8sabq048oY8hwHwkzJyYWQPm
hx8gLSjBugTNba0cIwTCZRBJxQRfpHuNILhvPTleR8tBWbppOy27Q083n8ieR26ZxKtCfGpbjM7C
VOXtIgztvrSEvWN4g0hPRWG71xG8I8ymwMUaMGo58zqWuRvQBNPIORwaXzsnKZHwuGPBuo45hG46
5LF38TrZTEZH3vFwzRcB7DJgTLkwrUutRqs3epO4KDeFQBwSs4FqKZvOJlbEuy5LeOasGmJaxlac
jOl+EJcZ6p+x7ZwUQmqFu27vtrl9DICkIoUf0+wGvbB90Ycay3PG/IRd6Cy9PFRotKYIIIKo+xxE
b9t1GBk77YhFo0GaS8jWGVxxe8kdDfQKMImZ7+OAAJj29KFsxbMd2/Gj5eYE8zpW/eFQFKLNUpo4
DME0Yov/q1XHfwMx8D8IHmD+OTyg6Yvv8a/ogPW//wc6wFB/I5tHmhZfQyoSwd3/95LEMOTfmGI5
BBMR2EHoDDkY/0AHqL9RJUodsbYrDeHINXPuH+gA/oxu6igUDcdcg3Qd9ZfQAX/Iu3ENU+fxJMBO
upRAzh9TtRZMw5i5x/y4xBPagvBZY3LoU7CwCnfnl5HpycZNLulwZICVHiG3E967VDezm/yHKM3f
ayNY9utvQqklLPra9XVTO/0S2da3EYB2XKLHKh2PnLsI3oSMvygK+P8UMfLvXjTvoTAl6m/KwT+U
Ywi8TD3KMTh2esDpVfhiEpcpsMwDiaTGrgrY4qfhyNp+RaMscclQu8mS3SIoNJh8u/4vFSwl/xyW
xa+JwaTB/lYY/nzxko+B4lQoFMvWmuvyy4uPAR11sXKhVdcaDfWMlSk4OK5RPA4Ihfw0Ws5p3yVo
gwxyHzj0lfRKR9fPLgOEvSHj/DxP+As2EK4e3Ei9h+2McOw4ZO2OHfKujQc/cJN3Gg0jw7MctZ8B
2hH00DmxW9V8kd2e3Kru0NeC+Q5T8FqzXvslt/xldRr1+SnWbFTizz1tHM42bboJMPAvOIWvMjm6
uGZ+GFDU7wiP6z/WA7HTk5selCOLX014fbhc9Eln7856n6CIfjpH7k0It8xHOHnUnORxKdJoI0JW
6UG23JRDf7TsLvgoF0zVQzY8GsbUnWWp1XdOzp6gg5F6F9UNQc5WRDLAwBIkWqraI99m/oiWJXst
Y9tXZHg4ao5wJpSM9Ov8WlvLtQCTjhuNRfKcv40qEDh6HVjwkGBb27pakQu1wUWem7MpJrOCFrC/
C+zqeTQj6eOOYViVcG9uSS5Io20uImzNbVt6RQ4Dtxmjxlf487eslYKz3eDT4xxA7VYh14e1U1tb
Z8gILsmWryRCIlof6qCg2MT2po0jzjQycoten4HKG6+lKNW2b/RTIyvtqjXLJ3uv8MZmrUQx4jIF
DcFTwmXYMMBItpPgm5zMxrTPGZXBG6Uzt7JIenVQsjZrkJXkYUrRFefWtvrpmFqVI6XZ3LYZJniw
F3scrd8St7oxc74Yi3qeF+NU6PJoijj15zz/atr6CzF7b2ya5RZ+xUx2jcUC3RrjQ5GzNQh1tFUl
9PnzgpaQgpnPNWoL/TDrOROYKV9wdLKfTBunvqYdYQ8U608I0PHYKy26BGJJHkqTIrbLDPdjjELt
zs1RxLJwXuYN4UrOyZZN9K0NRHsLycFGj43WaGNxEH9tw8Q9h4hAT/yDxV0f2NEx0njsk0ULX41a
Bg8manlgPqWaPxAIiRsz0aNbV2+UFzBLBfNJcNUmtzTeNDsV7qM7RCgNMvZSKFsM9BNMET/cHMiQ
X5HsesyKarhDODcdXQvtbKey6gQP2Dl2NorhMdTGh062S+7RedWHpY3T9yKZlx/IsgK0K+AzZrP4
JnrDetV12bzjFC7uBjccjz0kqIdxCsdrTvjKNdaxQeapNlx7EP3hZgQZdVZKuZe2ssv9vHSOicUU
KtyNMzfdoZr1+bmqY/MOmfdwVcmMLiIcv6WtVecbYefj90yYV6svoselMlB91JjSwcgcDIxiEeru
qZHaxlRV961W+icop+q90Lt3NVW3oAOoPSo/Qpq4T2qNjUk+xB39Dsao9msxcnah+PYrlwTsJZ9e
UsJzDo3RT6/2ZJyIKrHvluLVWv/7aoG01Pc0GWQBZUnOydQ+mySJncDDgUfCpqfJq6GpNwifabyZ
Y4gn7bp3E8NYe478Otuzvu9k/clbQuBOz2ye5svPJFV1RceGJ4CQyBRoVdfsxET31p2GetphJyOV
6TYYlgPxEh4QAPpNnkkUNJteewr06izyvWI4zUlrAJGSH1nQ9dvOIEOqjT1jAt0K4CBOxMnBJwrR
8rUCymUW2Fdws2kRZP3h2I/AKELzHE/LrkIcO0a2t5S7sXqthzNyc2QwSJFA2iNOw/zDpkz13/qx
sDcDiSdLTa4SRwmT11EcUhuhBCTufuivgll1kpygn3thYiNpbLa1eifx3S/76ACSFj6vVUG4QlfI
uHqboD/dSrBox6hlWLj0dNY1CZNmf1jMR/aiLMS1TTv80AAr+jOYl7DuNhon7KD35xDj/AiLN4iD
u142e9WwN4zw7EDS8IYFxRko5Q0IaptZPYTcAvrzQLaLS1FrlwjtWMRo9lYDMhjr9yF2VtesDN9a
b5pl2Wfzk82B1ie3SSXP9LqbbHjKovjDdL5bJcBAWOLZvkKV65H3dtNMVzZmj9pU2z6SwWxrG9pd
JFpvqRbnOqE6mEIkHWUAxipnuVdZWLXpIW+awjhzgGz//C7HEv1f73KHuD2Eog6AJJDHv9/lJDRG
A9zm9BgjVxrKmNIJYbgMMq/m6Kga9VIUMERUqflhegIbJvxOOm9ibhm4Tnsqxl07WK7vGmV4JCks
61iq53mR3kQlBlRZCK8Ka4/etPRGXSsfSHgx7nqSxzkV5Qe++9t6oWkuE+MtcFcJu44WXxgHjDYI
d2W9a632mWizeMtenO8UNE8cNQ4fAyYnXQJqx+LHkNx2tgmANW8Szg3ts/BHMyhfmk5CKeuH4oto
NUamSXmazehJBxS7U8nwqg1yizXzBP9NoYkSjwZwaqicYXRF036Fksuagb1DEGHEwvmCdiU9Gb22
c+hSD0ivgY4yCd8yTJ5RJfXP3F1r14VEnrwN45FnBdlEgbELfVxjkl4xry/dBp0om2ng9sCAO7gP
wBHaTW1MM1ONjDNhQHfDUdRr0ZeORDy865uIRBVgyQVYRvemYc/rxNWzjgEw6iG7CLNGbbMv22+W
GLXNosVEQTRpeexL8KyhjnF7aqENl+JAofo2zN1tnIrvaULOR6MsPHKMC1aOwXasJa4vi0EPk99D
VXAVJqP5HHJFN3r7oQWY9dq6XJkGX0FPMF6rabo7hI6IaLy8J0QqZwyxaeCqX1QfvuGZ1PdDS9YR
vjMs2i24A+nIx6ZZx3RxfQPnlOQVXWEmSVm/AFC8E2S7Ia/hPyitF9vgAXERivh6nDsvXW8RZDEn
X0WpC6x0mMoQ6eL9rSh6idrxeOchtgw2Sv5SiBN8Emtbj8Wbqob3qrXlM+lhH5Nu1Dv8Q5mXENJU
DL3vuLSgyMg5VUyfvJnLrIv9qCEIqfXJL2qAxvU3qa0BQPN9Zui+FlHEsZDCNReZnhZ1J4h/JOXU
8TkyCpSuge6h5HkINHEP6KXDd6CdcILd6LhaZImoGlmnpw8dGFHm/qwFH5bEwOIdjwhAiOTJxItY
4ofJtK60B1tt4MKakleHhJPWeBRucQynzzASl0xACWQpkkGR75WHBAFNL8CZxVNDc3SChhi62a8w
esWCnWcUwcF8DOklylH6BUItpSHGRis22W8mYzCWKr6oYUL1+rbt262VX8rOd1Z8t3HUsuk+rd0X
B1oG7kk3LO/Q6OCN30v13casaE5YQa+OIueiJ/s4vaE2uFRYy8jkWf0VfbOfh5H2BVjm4umsoPTp
K6OPnpVlnfaXvr5Nq2FXImtY6q/Kmd9l9F71nxqu9x7XBtQZO/nsNN3PjLvQeG662tMYCOriDlmP
N5HWA/32wP5kDD+TgiFm9GNaoADEu6r7JGOd1gDMMfJiMeyc6oSq5OeCzDX8ESZWxcODHp9Ql5s8
5/wxOg/y00ZjAr7eG8K0fM3lW/c1mzzbpIsRzWmluvPuuu30MEm+opQq8XhTlchSMt5hhtBNKTwo
xDcaFAehnyX3JoJF9k/yFOuup1F/JRT0achTO+TrRocUAg4d696sv6l8wXay+iD32sLfwzrJYckn
hgFDieMTsVEKa9s17AO7wMPl760+bNHxVWT1XqPHE+1Bgpdxa4gQyY5K+UHVYKzCR4owf3AcyHHV
nukigFyku/WwW0NzWnKQiuAtNxZYJf7iYoviCczgf/TTeJhdjB0gcNOGylzMZ0u8D2GDwn/NnNUv
w+KcQiDwzb7WmxcrIL6pkFeRpLc6oaKTUhulX+a8QTHSnMGd8bUqPcymh2WQ/pL4SsIjIR5CqubC
tPWEdc+zrDPukfX0uBY4nSx5m4ivhNVs89zwgBnco266us37WNyGBYie8JsqSakYr/HUemD9PaVj
VRwDlAk32M72ghXypl1w6eS8eURUwHKpVebumaEA2WP7Qmla3WBs8BFy6vs8jcESOPfYjp7iAFzQ
zOZwF/b0EdCiLf4WFrZmNO/SYWCqvDRbSMWI5SiCprx8yZvwB7Td60jA5inOxsdJ4j8MDGTUZZbm
p2pY9R5PMxZZUwx3uLOka+01GTperDXnEmH91Dl7HSUlWCAU4Vr2HdA2K3J+yS7Gl2MljnwxWhLu
ApXv/3drobqxUzs91kHT3CyIgK6ZqN23ukb1G8JrphfLNVQ4Msv40XW4I+XPPSKCNO9MZ4q/krrq
nNNaJXuEvd35z8sPQ/weAcsMB1k+GzDTsiV35X9JT63qSctnIqCOFRqA3BvtenqgN+yYehoO/2df
nYK1P1kc/KFVow93mYGpiFcVc3itPU2wdjf52ucEP1seZ+1+ip+NUPKzKdLW/ihYOyW59kxYjMXN
tPZR8mdLVdWp9qCxmEJ7OLWfjpbgLjEmRq6IQbJT27TuGdq6/NraVKpY/qR9dYyou8WzEH1LHeWc
TI2aQcWsotfEA+1Owa76CMGzPPedljxUoNUuOAH4+hr9U6rToqVV3lwdi9BDa+0tl7XLXCLZ7gKh
mCqjnqTHnyAHMzhYtHvYbf03wk+Hx8J0X2VOVEzJbm1TyTdwOS5MjvAu7cA2KgQ4RTa8LxaSHQkl
/TyV4ILsIUDGT5uTJz4+EwYXuLP0nkCEqKHdjY2QO0xEnKJEqnSt/TplDfeSObylKMt5OEMyx44s
gfu3aG4HslymzPYXbGrhBkW9e0I5ZdgbPMJD6juaDtRo9fr6kVhN6LNbu+19zuP02K4tHYkg5l25
tnn22vAR6UvvN/3sA7FLl9wiNIdjtJToideOkQXTcCWZLrvL1oaSRd9ImiVNZr+2m3JtPJe1BTXW
ZhTFYfFtoD9FiREc8rVlndfm1Vzb2D9/en9P/v05BrMZATLgtKTOsnb997+MwcjWLmdX17NjUI6o
h5X7Njp57DeVPKKUsdFTQzXtdOv5z3/sv5m+/fZj/1Cxa1aKKqSes+NYl3DFFHWVkbYmIgzn/s9/
0r8Zcv76k+w/pMSTIxJlaQOPLorGDxxD+wDJNQss+xNJ7394Vcbvjch6ErCCQsWxvpeMOfU/vKx/
nVQReOxztp44fNWds1xPoW49j+DqurBpxhDwNacVQtz8qMXrEQZV3din67mmjwS1/X0C+5dkCf+N
BcH/dwxiyef9/5Y2bN/zj/Iz/P7rImH9E/+XQWz/zWJCLBTwXddcBQz/2CPo4m8M8B0haTptg5v6
n3sENgyWyxYRDKMNgVhxV/yLQGyYro3cQWf2L21h/6U1wvrc/po7brnrKN0Fa2ZZrDN+Xkq/fHHd
us2Rak/9gS8Phvg66z0iexs/nhBZsn5objjqSuRdCreeRXbi7GTRyy9v1r+Zohu/33zsL9my2Mgr
pLJRMitz/fe//BKFAzEMpmt3QAS7Cvv0bKuBBkBsF83wgaFx6nSF1fDBA52hWexGZIoDxgXCYor4
OU/R6v75rwTl6w9vjK1LXbHCcdClcC2rP2w1XBVOGLZT+A6VnengNh06Szzbay5wVOdv07i6twrI
eAy9oCbBYIVuGsN9G71JigbYJ1jPejsYwh53qaa18XYeAWi+j0S4/1CGw7UKvInuEEeHXe1tFpPR
Fn3TAp6/JFhLhP23sYobjBGSFSyIArNwDl3o0AWJUmQHoyvb+moG6TRstc503+ZWcy6Z3XyXMFV/
mLDuis36IKl7mY9B6McZFe3qoB4nf3YczToVaQmyAJhQnRxio3ZudHdg8e6OhoGRN3Wm8GyEo5Xv
SzWRjMlutkf2SKzigIGPUINTmgnj03ZA+DF/j1xeUsMd4wsZ5K3f5Y1Ze24P6H0TBVAAdsPkFqD3
FKPhTdmWNXz2OR0/s3rVzyG4/BKaJctokcGe2hlRvkTgnhVKiq6hGcqDvHzTKvLMPLd1kVyrduFA
5C+FMshQmuSURiTuhmwXfh8V9oO7N/oqNzcy16ujYIGAOlwKLEI2apB3Ru/odZKyaFdfC8pAXgOa
expxjc1+SPdC08B3evKhQjYfC4JqBNtG18SHFBZWdUlMI698hrfUEaj6COmFflXftSzE460bNFBv
RTaKW9Cq8/eAsDK0gvNE1h1g94LZ9qhJLyBd5YivuMwv4xzKL2OzDDAlBugSUjYp+RyFhZ7REsbL
WqR1BIFpCfFGg/mtwbJ3M2sYuxlYjvmzjPAmbVuXZRN81pD41nmytRuSK3OSxBLm7XwwKFN2BZkS
fhkbCe//JKyzkCzUaHzLPDsPAbkrzE/7GscNnZAEIJVjqm0mY/no6xW8htNSixkU80PXQqdHsW2P
TxX8fl61TsC3soa52YtB6I43Wi0Bj0j7iidOM5hubsA4DFMUlq9tx+MXJr5WyE4+LVUWigtZOECW
G245SLmNNYMdGZAJMKouRnZnYzJTCWpVE6DTnein87yBRkaJia9kisatm1kR3WnmzD+YcS4XmBQ1
yncHUbKvQ7opUTl0A+NbLLEmWJMSI4479Wpgtjk3l25WobqfqN7mjZxYxGyNanYafl/Ss5wIlhSO
y5cqp0VIxu8c4lBSwPz6PUP2d4Smj0kv1g3Tkb3RB3Lr4WjiKLuOpfjWBbg+mlMfSHFNUcCjiIej
7SBoDOfph431C5uLDhmLrKZd444bymOPDK453ii+U3FqeWA6PvVqQvNEMh5v0Kzi09K1u6KxrxVe
FnjOmWfl073dDZfERuUZGE8l1KJZo33FIM/vsekSSfZ0CNS7jGn09F0VVTGgpCfdbR9IdPZK/OwT
W92LTYhVSWADXwkkxOC/rdAzxtL40cVyenOQFwki8BxHRQeELmXf8sHhYg9Jl2dgLjt74u9JLuw6
T42N4tiE1QQXSsknJ2Tu4yqE/C52Wxe7eVrY8FBKm3dZ7+H9SBf44Fxu07o5G4OeeaqJsJNqD3rZ
9ButDr1uce9LZ2z9Ip6ZVRBjtEmm6WuTw3hLnOreKOkfolm9toRV1np2i60YZMHYpXtEq1Bh2irY
lkW6nAspbwvxpkZEKrFxWEBzNqmhfy70qMIItyRjw6gqAcFgKkG4jCn8DLm+vUJhMTbpmMcvhls9
B5W6IeN+R8h14jFf7b2eqGR4XkuXYn5jV1FFE3KcfDwqE0c/4z9oSG19j7TtOWjMe9UWJ9RB78PU
nfALVj+wBqe+AW36S6BPzJ4kGdHIlcC4jP2yQWCc7U2Vuz5ZoQ95j0LHtNoNzo3HNoRfmQXOkzYJ
RnswH0NYlY/wWjaiBFutj/5soMffMQTb6mb1IwTK6dlyfoCJtnNnhPqVgQmbES28g8rsj+4037ba
ZG6wxXq9697jyX4dE2AYK1WOY+VimuLFsPLHYCURsahnSAa/hwQytTXatHtflvjGqpJbIYk3jUii
bz4NCOl121xdGOljUc37NnDLixOYJSa0BCdG67b1mzYa56REoczM/eBWwS2cXJxlZrwMHzP5X1u7
ic2t1erPWh7t26G46XGxfEU6yVis0s0LwTvQcvQBrzW7HtlfDVZAYYYDsDRIE6IKp+eECLlzC+YK
YPdeh7D+4gJLtp17ukp7gyT9UpnhJUP7y1haYm+J/VJvTqlgymnLL6Y+kS1Dft4ClgZjUIF9bYHc
5hYMIGMSdTREWHWaXUY7vJ37MDkt0n0zJrPex2jPMVeHsIx1+Nk7jS7xXo9RBncVgyrEUl1xSYJy
h6wt23KE7afSfg4wol7ZY1yEWULD06tn6HjLtsNltjBzxoGLMr2KB4JR13FblkwPtcSwtSbaN9su
bJ+KqlOI8FeSdukE2ZMGWADP79uiuUf8LF9Yjh+HAehJaA0W6noDk0lDjqYKFMBhy+rF/aS3dw5K
B7BoulaZBw5WE/+Ay8j+xbUSTJoxyPeFrMnGICdHFPmmid09Nwp+8PCoJxjAxuBltnToUXV7MNGu
nAetfXZLPFo5Q/R20noqJKjX0NnuGhIIWcgtZ41/rWIsx3iWVugR973+f9g7s97IcWzPf5VBv6sg
URv1cF9isx3hTDvTub8IuWrfd336+dFVc+FQxI0Y19sA0ygUGt1VySBFHh6e81+c8U3s60VyyMAw
riphfzDcOKVpEu2D2rJwrnOjX8geHroaT3ATXKk+qwKvJYMNdNXCTaxoXYZudoM4QYg8BuKoKE3n
4o3ARwdyMdr3mP/Mw7YK/Ah4hGP8ZIIPTp1lN54pZu5y+2NuYoIF0elPpWEuOJlQtdf40+8R7L+B
hh7doJF0mEp9b8QNSi6O9kA65n4WyfRbDPWhrlDcynvtjR+48nEsuvEWJOk94Td/jOyy+ulJdJ7H
1H9ANAQJuTrfuba7lk39CbjGbg5HlGoCfGL1gNhAHopsQnfL5VWve89eC9cHVDKhQ2Pnf5om3VDl
1q3+3kCvkZMMdbYwydKAKiZwDLryQ5QPd0bsrKwk52IR0/dYK5JHO8ge4Z/FYlOXA3vNRik01n9N
KA5bwU8Y8PduHG6HrNs7Rf0p5/pam1Z/C27412Rn001rWADszYBDPyPtYjyUtRd+yRH+qXWyGbeE
7a+XQltnU7tqsjD43iE2Qdi37/TWRigTJYx9k8jDpAdb5OE2MwZ4H91Q2k8TuhykoUVTfkpHrE6B
3o2o66HUE//G9p7eUKylfrxrsyh+N9R4ja8xKQBQkAVxyx2dmOaN1VC1xdCrQp/M7l0X4068vj84
RSa/xu4IuKlIAsx/9EY+1O2g/YkrpL9u9YYTjxI0IL/O7AaqQEJLrHXeoMB1l5ExkvZABClvEt2N
yLcgWIP3Lpr5i8zL7It0Rp4BpjZ8DYREzgd1+B9Oq6e/83QeP1Y+vaKyBHC9GuA13ZuDmaF1P9UW
+AnTtRRSo+yQkYgHQmOPQwhrKcNk47Wu9T3wNDJ3eML0xp3ZMe9QZkbvN8LQixQzoaN0M5lDiRCQ
R3fXQjIf1l47xD6Y7zbcuixt+SZ385Tz4oZK5rtWdHbEEqunJGtxSHExbgp2lT9W39EM0X8CNwcU
AwU4+mwEFlwwR9Zewlsj0+/yWEsept6rH2KvRku+M9JUe4vzaJnuwEBIcTN37fhUlrr3sW+RdlxH
vo6GSGBiUIkgZzKCncjQRO1BO6OEOMNIVd1i5HJQ7hrXSdCilOiClaCtmAS6i4KDpA8x6rJ99JKp
JEvWRCBwbNfku6jzR1IoSlf02XyvgtunT8QMUqR8Y9sa+64IgRjvMSqeP1uFjziR7hvabwPBGnud
5GH3borhym0akkB6SmjEQwsHj476EeDfdD3HWkfdOhy1JyQEfmAAmd3rBQbu3WDdjTLT8LB3te4x
tavwFycd226TPMBf4wYZoAZcy/hHlxEX11XmDDftFGS/ZwmyduUOY9e95U3iEKnw1/G3QKATBByM
IREbK4E9dFthbkMPBj2ReN0ozzxAXdb01uyAsG+GfJh4nya1ZQDSKOoflWfT5UrqKdYeythEl0z4
Ec3eqkdqMMdGUgCDbiAzmE5X4h+OgHp26xuO/zUbNA/u1BDlK6TCYaslFin2eohmOsxINEU/kjAS
0UYWPjiHNE9MZ6UPFo+Gwpf2lwH+AbDi2CvsbSK6/g2gpjzfhEEIDgjMcqbtGt9ANxJmWzd/sZFZ
ecI8HintNA94j1S9SX/SC2XW3uIzO1abjHTpg45t7lOFhcOPbETJISwNoANaD9b+DoN1yspD3VW/
q0jCm9SazP9Wmz3NtQkE4R/kBWGv4nXff4PUXTobF8XGr0SoGPdsnjce4je6xV0Gy55YbMvqZ58W
/u8A5BM9dHMg7uHogZhohWlRvqm1GlX+XlSoh2ZDAOgpCKPqezAlMGAhT+ngUCqPGzZI7PzRCWIe
wTNkkZWGgfi7WvbYbPPUgmAMZq3p8XZ3qk927NTDTiL28T2o7cRb07LyDnY4T+MajTuwhd3s6F8Z
f8YUDWp/eaVYsqjCUiKxMMSSwnEMAJKOVLXTF+UbU2g6zeoOhnoq/LsCLUsI6AYK1FP9jwcadmZY
h50pFR1XRuEvq6HAfTkGDlxAaEHrvhwK4rNEltBpbmP+EWgsuIS7gn7H5erP6Si2gYOHS1HKFVSz
F6MANTcEEElwNbWp7bhEaW4iUHZlFPWnvCy9IcFIaYnskcqXq1PYP56LZiZ2WUuas6o6tmq8DhEg
yMTd4wxF+WPE8+ED5jvjw6vnZiroMmMKj4xcQWxffKyUZCFr6e7fzg7POlpBAdoqyjH49cM4QHUd
m+Km6ZqLEjYccq8bEz2/jUL6AK7IlYrWmNxfHuXMElrPhXJpOa6Nw9vxZGhDh5C+6efiJzzscjB9
Hxzf6O8mIJCPtR8aK2RLk/3lQU+3u21JeMCug2OaDkXmeFAPDU4uVujFQoPdjQM11kiNBQRssNrt
5aEWbRW2O+g/dJs94EiQ0pzF/OwY8FGpq7cQdqW/nSSm/mRZDXIljeVp73qnQ53ezMNmB09WjpvL
o58eA7DsNmVZ15GgoRS97uVWMaKubzWuxlt9TqN97I3UQqKpu4K7OjuK1KXJgbYsdubxKNU86qKq
GjRDa7w2AaN+DTx0m189FYf/KIoh304upxLwTupitPAg8uY83SmlfpZN/PqdQdSgLA+w2IKm6y12
RtuM1eSaNbQ3x6LqkbX2Q5fF0Gq6KLnScDupmRMJXVOXLuIzNoTC5Ywi/CL0vAobpOD1elhVEUoK
ejzgMSOdsn3SLOQCgYgWzsdwMnm5jdSifpnxFGergvdGtU4wpr0G0D/dr3xDWhkmRB2easbiW85x
26ISEjW3XHk/5AR+s6cP78ifkxP8NkzesplWXYk0ilKxiKMMKtk73Cm24bqLQUWXGaWNgPBtyXHd
Wah2vrEQntsL4Yf7MW7Eu7qRyVYUrQceH9EOr0znQxmG4sE0U3cvLZ4AkVsNbwE5UrEXGegGUqxh
h+9rcuVEqy2wCPqQBHSTtgvzBsh1vNuRHcCZuOFEYzjbbxw/yB+yoYYqZrZ++cbzLIw5Lm/903AF
pEAIoci1MEOfGx0vAr5NpiOgDPa3OcJpN3lVeNjr6pjT8E//fZRf1R38v2v9/b9GbbbEi0VXFqf/
WJcqD9X/+s9THf2v++95ws79/exoevfrv/6j/pW/G4DS+EudU3psOtfh31ajf3cAXe8vW5hEC9fC
nu25NfgPkcj7i4BIa4HsgH9LJzb+dwfQ/osmmUpPHF16nDbbek0HcLE9gLrSs6czSXCEl0RCcrwh
Swq7ArrnuDXq3n4HAL46tI5B7b+Js2H3YlXOZG+Lzf/3WBJuFAU1mprL+BiN6InhyTBuXbRLaVlo
+Zu5hNbo9yWgjVgYV66Wc3NzEcE0CA700pdb3x0x/8jdkpJr0SDxO5CpZxl3i1IFvTLUIgg9T811
Ianb4HfU4T5eRiuCKiCAm24tz/ceDa2pf3T+1H1wB2EA3UY97I0yGgFihKS2u728rucGhzXvKjaa
IiItviHNGK+ZKm3c8mrIb01XaVgggZWDCItQu7eN5lEXsbxDQj/+eXnoxe39PG8oXzpIZQMjd7Xp
X+YIIjCQu3HFuKUplb0RTpbcmmUXXbm+DdVtfRE21TD0SdEwR/UDIPMzDetFEHPTKbWnAg/vVIGO
i77t7uVQxDclsrtPtdpSQZSjR46gR/LoNOBLwZZNGDr3XX8lnp6ZMW1hpVWgfHvlMuf0W6uNxwwU
LKpSyUZD9XI9hEXx5vK6Pv8xyxmr+x1ergGzzlukfgFyVzQx+KZCDvO8y4zEuJ+rFOGe2NKmb4Dh
MkzIBnprO0STamdFthp8MGTaGlcWX92fy19i8TuIOkDUkFQ4/sQ40HrwQvglXtc4t1R7g09WO1gH
rRuDn9HQ4wvOU+P95fmfW2USHIISn1xxLI8HlbKCHEOzf6v7MR/XI32YvODm9YPwAU1bkShPB/Fg
SydUUfstbXZ/lSg2GvHoX2wY4DwO0V8nvhLoj6dS0wMKh0RtGNMLDzB/4nXrO+mVV8mZBeM9RzZI
4qlgC8ssCOFXp8flYTsmib9ByLBco2vqXYngZ/aCSS6BjgVPOpd8azEXZaBuGf6wbRtpbg0j6JWl
WVR8nHgMbuwRRR4Hw8YrO/BMHDcFF50BbsEg1izmhjotUu51wwoOCFBb8LLRKSfm6HjoXonjz3nz
YrezEyDucuj4Vo6KRC8iDU7uFlTAud92EXXllZdH5ncpCwtfk7lGVNaAh5HfjEZPJV+jQIXlqjvF
v1Fzbx5CI/axN0hQMbqThZGEV/brmXUAIgooSAmhoJW5OBRzjGYNRU7Mh+zW2GeDl++MovP2gyXC
Kx/6TPzhQ/LyMzxwMIShxZduex0D1XGYttJB4tgsb7hfPkRavzf04B4h43Blx+42K8NDovnVa2Ms
lSSXZFcQYU3dVATrlx+h73xjMiQONINrB+tZ+Nm2kNa1YtJJOoJiHgoL7CcFPUJwfDHK6NXYhZXt
dkaocV2gcbECOUHdfw6GG1Nq28vRBnI4f+DR3uIFjxYQRSUHrjQn9XhA1AzmGQfpAsaGa7brdEzR
eMAmEOxBE7a+uQ5lKH6VVGHp4SQjNulG6kbgqUsX0L0z6EifBg27cSdomAV7oXfIUYyV090jOiCo
JLV98dMP6BBvOklndJemdCNXWdIgxhSjq2VtWxssyhr1Ig0Z/wi65cpFuCHa+TnYhhsrRhIJ6wzA
yFSgM/NdCDMhXruo1n1yY0mDPpV++CXrUkOsRcRlvMEfBUvNNoVatW4MszO2MUKf4iPo39FD/d+W
8cbNEY3fOL2Iw0c0WYrpMOeFIx8rzLbN7YQTSr9C1SL8CdYCGWU5ATChaToVt7nV0xQCrt49NaMR
PyXSx2NZwChGx0Jzvewp7+OowbCDkl2J4otlB5tK9oSIkkJNgIE6ru2rtnGCfN3R4H+QdYQj3Ixz
DQwJk7qx7Jzqe+ojC4KXSJRja+0yUBFW9IR8242/+y2VaOWFOf3GGivGiF1Pm9+o+gm4AARd/VYL
LHgktA6i+7jzUKfL+Nb2VlM9QaTnKcquEplYgBmAB1lvRYfp66ECL1/c22454/foyAmnIvhDSCa/
LWhX6puut2s8kr1e9NAL4xISXsfFsXHt0sAWh5Of3MHdbPQ74Wv5N8dsZ6RQogTuRYnf/Y+gQDnw
zkCOA1uoOYt2KKxixkV9BGq0ScuxbeHigVty/XgLZzKW73uv6uO92wrtndQSKqyFj6jTChFHpLsl
fTpgGjU5xzoxWj1ZjbLp+l1bVxEdEhl430sHTstNPbbwkLRUUpfonTbS9n1SIYwNq7Nr13lr+Cip
9ZN/gJeEJVOFC+wecxtst0D3WPiuoH9dHJBl0+nLEna6zYh9wyMqPWa910RF29NkNT8g6D8We5l3
KO+Yc1K36Mha3UPGG9raBLhlBHQ3tfJzgoolTjRpEOrbPBjFQ9T70f2YUnSCqdTlf8gBps8EuzC/
ieyw+RpMOZolqKaB9mlFZzrKH6AKbupMUj4xwyL62VJvh6GST+13FBBtdNBVcr3y54yuARGAxjXi
eE9oGPNnjGUVg9vAUzO+xbO82tkgN5yn0dQ0E5V/GU8bqhO+s60VZOZxHmfMPVaWKJB+bc3O2nno
rqE9XtpNy47Qm6Zb6xL5tI2OUSUYMzr8HRAFPZV3hQRvvdYJCpizibTS3rYTgoA/3aACZIINOTLV
ntOVH0uncMYvYZA378YeRQJAVaaKFaFJtycrfQB4ms1O5/CFoYdaN4ELl3hbvzO7zsaAD+p8iwlL
639GqhrfHxKbVO4Aoou/S9b/v6zwH6GTXvzPuGLARmlUllH+u3lZWXj+t/7BFiN0ZnsSBC2VfK5K
VSb4PyIlzl88zLzn6qBF5skF/k9tQRh/GeRRqoViA7YFbP7ftQVgxwaPWIoOAFBNUq1XiZQsclLJ
j6K6oK5yF28VQ1/kbYktmqnuc/2+DhNtJ1yIhVAD6rsXa3KmqnA6Cg9Cw0GjhWhhe97iCQqIsbQg
ns73Xm9zmUQVljxhNlzJvc6NQpkGCVMqnCYPv+O7e+pbmXq9N93nkob13OKqJBuMtS7PZfnQZckA
QVMioeyvlk6on/Ei/URrQhYOJQva+0Wjb0LPbYKVa4XOR82gXT7bzvBHb+zqA7qH0OcpIEp7YzvK
ZyWiHfLKROz556h+Oyhh8iTkk49/Tmc1gQ3kmVmTDiLQMVT7CXDWlczo3KxVxRyhErJJKmGLxAg1
gxECKRahvDMTZFjRq4YtjwxnhncTygbrYDCRN+lHCD1rvZHZpxktMPR4q6QIEasQw+Pl76Dm9SJT
Y9429Tgg4PQ1HZLfRWqIj0/tt1HT30dz8cPNwUsadfELodDqSp69SAnVQIZOM0l3OSw8DxcDhaXZ
lpGo+vspCIufQMCiLXYCGQgjc3wLBuraA+7MUtucfNplVP1UVDCPv2iQAtKMdGbWuz0XbgigI06G
EURL0XzWcgUyAVnh/vGdqfllID74B4ILnH9vAq96eZFPjpRFrDHo/BCBmL+iP7zc6zwv6KmPpXuI
iR9Im7TTuuUIXjlSp6NwZuG18SSmX8fb9XgUIy49lF481NgtOMxB6fyhY+LcvnYqfDxm4FGXpQW0
rGxKGL9sy7LEVhIiUouD+0ckzY3Pl0dR8fJoV8LVoJAvdFqPlKCWMajuurLAUiC9Nw3QfTusQ+Jq
S+ejl4iWxwMKYU0D9NDnrXPlU520m3iLuWxPaEnIB/AkXOxT3Qc3MfMivEcHHf8fLYjBg9U0SA7A
7xGCsGe3eT+nZY1UZuiiyOM4gw0aCYFBxHVxlXmnyVZr3796QSie2/Q2JCwW/n78bdM+qwU+ufU9
ToAdCsNVCZYRamSu5LEruROI4v1BARHV3MsDnxxbVYmgNcoNC28H8szxwCGo92pIo/QeMDvm30je
w/ZHRrrR9fa+SqzgSpg43cRqPNqwus5lT63+eLzMQSEa9GR6nwWDWKNoPWw9F6GUy7NSy3W8vyiz
8I0NpCoIfMtgRC4Xl11epfcFQlviLSg1+BfuDCdll/pIjx94H4wfaLHGvxu3hWt7efgzkyQf4Q6n
3Kn+WtwCeCjBtcSN5L6oPW7XROP5UE7XmgLGSWy3ePTz9EcmQBeqvHG8lrrjZgFa4Pk9DJYMvpGW
JsAb51z7FsZpCU0kRbuwd3S42wEUlY+952afPQc2/jqY3OZT5pSwRpxGg8VQJT5eAAke7NfkSBYk
QJfWjklt0oAEqEpRYllZT8yitGHXYE9vhOLj0E7hjagRIXIx4ETgIe8/QauZPwrKxDcOFJQ16N/k
zoPV/Vlvc//WREZlg990eiUILStDdOhR4lX1C6A4dHqNxWeahj6m8hRPh1Rrw7dd0osVAnE5xI7S
iPaZdOZDMOlgFpzYubXmwdmGaG39euVeef4Rjqe0lSmkLEspVR0Mhqg8BGHB4X9wbT/bA8u6ulfU
uTo6EQxjM0mVkJkY6Cz2yogST2I0w3jwhyhAwAa8YQrlxQRGPViD9yEO0/Rrp+cmBo6T5SuLJ6zo
lS3FDt3WGE1d4H/XzsnJBnYJ/jT+6KDRstOdRfCBClVMYhzHgzba1IyAyN9Nthh2ZqXpVy7PM0N5
PAOU4SfwEzoRx2eFVng5dG3VHWIb5tgoJuMQUZw59DJy/rz6i1K/5pYGAwIpcjmUzZ4qAw01f6+b
zb1p1xYkr6i8MiG1NscfFLqbLjhbjKGTcx5PSJ9jPTORdD50INZu017l0KU27QBilu8qKiRXyvJn
x4PkCT0LiBf/ZTFe3qf4uzOeLjS0M8Yy2ZpTGyszR8STjTm58kw5SRGAQdEw4YUiVQhd5lTt4PhD
FbjVIRjREzFhwXSz8ak15dOoDY9+jjTG5c92ukOAXbFFaLNycdBFOZ6gUSe5l5L0HKaMbI7ko/G/
QrYqbvER099dHuv56xx/PRV8yJm5onSDq/94sKCeAt+3sWYGlNxjHhYZBYLYkMvx6qorfaKANKE6
2MMNjO7ccexQxa8MWVHAhCEN8GVuPwjoo2hNd7GHzQs0SkopbU4XDfVpDcsnhFxtdIEx91jrdu4Y
97UeIJtSNpUjkUDGrXwV96OWrNFhmqfNhLs1eE17UionHTyBlZYbA5QwvbS+Xp79yfXIM1o1JXge
UY+nwns8+cEDCdponn6IBQpGyAGkN6qvvXv9KDx86IA41BPomh+PYoVyyPPAMg5eUY2/s7mD6kIV
/ePlUU53DSm9YajQSjYLlG4xylTk6A/OxqGps+FN6nvjJgDgvPXRRr+yQc8tmyrvE5VtWmPmYkJz
4IDIzSYdmbYxxJAkqtemcxXMeeZWZEa841RBhffyMnyB9R593dD0AyxPe40UY4PSpWNPVPLn0N66
ONV95ad0b2E6W+u29IuN23T528vrem6ytG3AjSj4CHWR43U1QBKRBRTGwU2GYpfMBTVKKHJXlvT0
NcBW5A/XwV4Kh6+vPu+LKoVApFNPC2TYTNmWd4McO8R3ZDM9+E4NO6VqQdXC67HyjxLIloD9qemI
cMT4faCfRDH+nZnifvna/FH9KqAsgFgECg/LlrkouceH1jfAds3I+wzes4/b9C9GIeRZFk0j8JHL
Rutk12apZLAPMkCMvPVc/2FAJeuKHMyZD0k0taUCinFxqDrhyxX2KaN21ijbAz7K+WeNOgE64vm1
s3FyOyljBbCDKN4heUdp63gUR8tkg1v1hDprEn7Xc2F/Q3AEVDtJ4PuWHsZrbydsN8GIkzQKYQCu
XtyGcdQPlPzt4YDdlTJd8d36QzSn+ZeoM1E2MiH7Qq6urhyK0+0qwV5RxgJiSi0ADYbjaeoY37hY
1hsHfJ7Rey9zLEu9utHf1enU7fTGgJVcYr70TngBtjA0sT4Zom8xiAuyEvQr4hqXj+lptCBzJvng
Jcc+Ven98S/qRQrSD4uogzdY9Ery3mo2CGxZ79ymdveV7mRvnLgK3rRk0ndzVWfeCsVA90qsP3nv
qV9BK1mBp1mcZTKEpTaYK1mYB2iTOtRb3/IAQPS4twd+iOm9mFcQgewfCkT92oKJGtrjAgC1yYEV
i/1tenni+UFvHlycAL754xj+yLTo/eVlPjlEgGQ5pyQlYKNQi16UB0ZPQiZ3WnGYsxz3Coj2OvS2
wv7x6mEopUlCIXczaL7FDVPwPpgplAmo83H6NS0i7Y7L6Fr7+MxkwOazX7g4yX2WIIjRbZqwh4x4
cJo4/RTXFVbcvK6K14Y3Vc3QSeUo11NsW+5MCGtlDghCHGI/wSIqoPuK42y6efWSAS1g61GZEzYI
tOP9j6aB0TR5LA64QfRrB/v6LSoa85V76tySUbRSj0QLBNUyXUxc+mKtWzFKbCHAhqPepp6lfuUw
n6TcrJjkLlT3LlnZEvSMrX0L8aozD13sl+9j25u+ZaicbPSYAoYALvUGDefoSip8GrmJHzZvMklC
CNhrkUDVMPMjoaVo2kIgOmAA73wiWCFDjlf1TeBq4poiypkgCqKbyiPfjbItr4vjTwZbJcR/OMwP
bhMjn+1UyKdZCHtgriRuYe4lctWi67tvZ8s6QJJoHrJa69EFTaq7DN2C9spGfV7Xo8cAj19AsFif
kO7w7FksAVDqcJJ5lR0qp88ADQxl8d6pc+e+6PT+txSD84BZGj5TTucHKf5+DtKDSa8337E9C4KN
Fo1VtAXHFELIRKQkW6vU7WloRgTDNER2k2u/WAWCxS/mQqd9hykRceL5VniRNtVYyM6N72QHiKkN
rebIvxd1HzzRubEPAVztZNs04/BHgnVbw1TXgHEMLcqalw+fepItfgYv7OcytQKEL/laCZVeXGWy
8mBj+4zfJJ6pO6xe8jsQZHSAMcrCHK9AUPtNgc1xBQ14Drvt5d9w8gAgTAK9YTGoaDoUMo53UxcY
egcwwtxXjtvdQTD0Nh6pwaqbdP/K+TyNAiqecVoINoCKlhENiViohl4p9tB+cS3GFQbWP3Zhlyd0
bhTaV56CNZNrnPQ6mwyR8jI09+x396YK++rOj4PsSkQ7t2zqBgAqThEOJsHxsg2hHhXxpJv7qHbf
Atn8iWhvjp8kStiXp3NmILCKqkriuOAJl4uGpkASGnXm76086PZDjlJAKzXMBPrgz+WRziycScGZ
volOA4VawvGUvLQKsXJKvb3UovrG6EbMqkMZXFm486PAYeK5SdHXXOy3ieRC2NCQ92Hv1Ld24yEi
k9E9uTyXM6tGVgOtj8BMVFrm04WNMzxoU7mPGkOsqioqb6Pc09Cj8+WVCZ0fiuakioDcpItlo7MB
wGry5L7AIvZnVDU/XJaYIoQ1upvXz4qMnfsTDCa458Vl3RY0ULQwlvuODv5PCyjPzlQEJyNBYvHy
UOozHIcmcihqZRSwVNlbqtD1IkJmBlA3K51Q263RvUqB7z/FFFrJ2rQy29Bkaw8tklubAQJydWWa
lrowTgZ3lfq34GJhqseDa4WJhGVY+PuhAkW1JggXiMTMwvuetP0Q3RlZZH33ELT+NpUWGgNtl2i/
i8Ir70Bq69T02BRPuuOVGi6OWAauTYx8+l3cJNUPpxbw0q0Gi/kbPQuwtMRCEbUhVyD2pMcCHd+W
Vhn/cyCGX5iCYgJJcoc6GHg//Cdk5nkf2zmb7c00S/rSRSflmisivEmSzkVKyCYZ3JTIS76voI+U
6953g7f88yEWZpIosa2QFX0P+1egflwm9nfgT+bnOGyq5FAEmtKYBvHkXfmgp8kRlSSTTQoDhi7v
MtGryjrI5tJHGLTwPiIv8cGLphqYnvaYxf4jOtFXXphnzjmgFw8UC+gJdtHiG5ojvV49RW7XKUks
+0kO+8yvoytV3XOj8JKk+P6sz7c037F1fXJTdc6HJMKTAPb6Oq4z9wq79cwR562MGiwZA80HV/2K
F4dBjHYetEo62Acme6dZ5vCIA6m+ssTVc3fuMxHvqRo9L91zM+rFUGVdl87Q48yRtXO7cawxf0uR
Q+9WhtMgdobiyw5BjX+1jKTOAK4VQMhdBBYZB2iZpcQwP5HFTRKFDeowMPcux5TTdEdhS9TFrMhX
nquW+cXc5ngOzbnTJf4OVbhOIFrvpqns7sqh7h+DuTA4NeawF4EUt2jnTlcC9Zm3Ph1R3viQV1Ba
BFt+PH6doxtTj7m3b/u82fTUlm9qH+0Jo1dPn3kq94VngcIYsm3ZNdGDZ/oyv3IMz21YC8cD9hP+
UxyM49/QdoUAPYU6LXlfYaxEUw/fEnu4hho/t2Nph1Nno1lNB2Jx+tK2wC1tshhmrpDh60tlFuNG
5r2rWd6VCtm5z2ornWTeIhDllgB1pTWQR7Pp7dGz8r+mRju86+kb/4Z2Pt6a0CnflF33IyxT8aAF
s/Pz8qY6s6C0QKn28vZQPdDFRy3jPEitQdP2yhhYrIqyFdtgjFHX/xfjSNIwAhqv/2XFDAmSyjYT
V9vXZT291TvdxS3FsN+/fhSa4ZiawbMC0LC4dtEA44/3PH8v4rI8OMiBb1DEe33Nx+EkcrcqDJ3B
LX+8CccwR+itl/6+MzK56cRcb/J+tLeX53LmFn9GFAHGgbhAr+R4FGtK9MzuHHefR2Tjs5ujBodz
52OVN+GHxkQk58onOrPp6VhSAmBuTG7JoMz1zEU7rSW1HFVLhtLWfuhwGgxwcr0y1JldBy6AA4Yh
LXWzZyr0i1DWG34Y4s8q973ZWhD9HHnHe/ZalfbMhGBoUmVSLebTkxUGAjWBCTHvHBmXu6oqnbdV
GyL9XRTJx8sf68y9o0SjCc3UMsj3Fsdo6rug61zWTs52sU4rqW/iuJ4ek1Jzb/s+Mj6YfndNrNo8
O0EJxNLQyfNQvT3eImlPm56Sp7vHpDHfjzkODQrE9Ae/ReM+kbBD7/rWTZ7cznC1NTJNvUfu6Y8H
9CMbE4kl4XyhvQ/aUpsAJq2aZpi/jm2B7RTNWR+jyC7VP6GroJcrWXZtsEmhMHGvUhdAzr210YbD
EsR2bngcyHtvQsdkVfYdPqpGkjtfwduXj4i3jp8000m+CMKotdL7ACMjq4Clgj6XPm0uf4kzmTdX
JL1VWu88xp5RMy+2VjhOHQqEOI61WpfdSEgmd50lsrs8rLUbkXjGPolbIBBZEdlXuI5ndjVDk6th
TAPE4vlzvRi6yIDiV4Uh9xOk1VUFJ28/psM/jtr/o3TMuY8OjhWgMJ0OSpyLrZa4XKtJxQQRTCzX
oitS1CKjYN1aw7VXzLmhVIijC4ffo2UuA11V5GWSl4SgbpxvAyPptkaJQqFdu/aVHPHc2kHGU64B
vDuhpB5v5S4rdJn7HSoGqe8+9JWw4QOhJnx5c5wbxSLbpdSIFgnP5+NRLKzU4oRHzj7oxvq2rmNv
a8nm2+VBzq0aqHM2gMKK86Y9HoTELHKHOHAR4sOqzzdi+86uMO9KRmG8uzzUKQoWxDzod8w46QlT
FFpEAMIzKeE4EgHacEKgjS0Atu0+cgJER8dGrIIJ66Xaym8zgT/KPB3Gsvj0L36EIoRRYQEvyHPi
eMJlhm9FOZB0g5LnFVHF8dYqOn+jYxCyoXKGPJjnfKvGLnvDh9XubD9IbnzZN/qV7PDcygMFpqtA
qZzzt1gNafHE1uaIB/5URzd236e3nTbYa8d05s3lSZ+5ncmAqcDQcASMezJnw/fAc5OMm+zXNQ3W
4CkcMu8WLlV9sLDkvrs83rmdq8I8bAZSNQY9XuO87TMngtpEImC3O89F/MwzQDX+m1HAFaLWz4lf
VlRtHSJhHNjunsene1v2trEXaCbvXj+KCpEkGpx1GrfHc4lssw8LGl77Ruv1Ne0Z9Hh6+1qf6dyV
7EmSWlrD6smyyJ+0WExBpGvW3pWVcYOICjaRFk71AfTTdY0W9zbP8uaKKtXpDgTPw1uak/jMLl5E
TLDCiNFOobN3G6Nb99iLbFxYi0jpGdeC84lejELPGEQyVE64CxAnOF5GrR1cTeL6sQ/LvkAeEuIa
upl+7aJpnlI/WJWFl3yokx5VFsPtADdnpt9g34UEITanKbV5gQvtTWAN8IEdvyqrrUxyC3PBJm+V
g4nW4yBVVsaVF8/p2XHJlSjZq2atkkJb/HAoqSHQfWtvi4CeaTaVb5C0mG8HWFnw8mwknl+74RiQ
YgbtM1WedReNzTTqSjBduDJNCgLYdmZwNwa43F0e5cwDGbF93ouoMyF5QrnoeF7xMA8yp+i9b2UA
fDyosPGAoiZwMap5F6Nze4dMqre1Zebu0yAZ/nhRnV75FaeBgh+ByhatNFWAXC6u58c5PrumtTcz
qd+Mlf1zaoZrSda5QRSxipwThhWieccz7XW9QhYttvd9ikdfYct501pzuLm8oOf2CbkUdzXJJ53v
xSg+sB+tDwxnHyAxuAZtY++IkOU6IwXf8Zy81jI+d3ghCILpYEj+tiguhEZrNKbl2/sZMuCqGZNq
P2SafAD6kN5entqZBaQxTYmW0h7neBkCrcpBdKIkR6C71PWrthqQq4H+dU3I6vw46m1PgFH2FMcf
yhd1FU697+xxGTTfNBawECRL31+ezGmk5Q+HREAvkLqULRaRNp/SnI3fOnsTJ75tkXc0JnwEndvU
x/vRFuF+mmvrSip3WjZhQ/Dm4jxz3qByHM/MLTVv0J3K2wO5mJU4sN59muuKSsnY45Iq+L8ftKGZ
wg0Wm963dBKifrw873OLq2gy9JWYOk2z45/gSD+qPQwS98PUW09VaHgPdnf1HjuzK1VQISUmN6br
utiVPCMLz+g8alGD9SQ1YT7o1YijYov75qvnA2mPw4ZUC9nrkhtDK8ZuMiv395g4m2uImsYmyF3t
yoc7s2qMwrIpnhg32GJLljCEsyoO/X3Mc/Qxgym2osuUXcmMz42i1JJUX5bG3/I9kUbWzEuC7eF4
hf/WnBAjxaOyuPJqUV/4uNMCyhuAKdpV1ES5Yo53gGHF/NU7cp+6VXVroaV8Q7RNDo4XU7vrq/F+
qHWxEz3+Ua//VgCVEUQjS6MgutgVwyyxxfQSKl2lNN52ZlnDgB+i+trVqf6cxQzVfQJdS/FpePUf
zzCi45yl6VweZBTBZQ/xfFh5SYXToQ5AeINPR7Ot/A4/hVfPj52o4+3i0E2FK3Q8rv2/OTuP3biR
dg1fEQHmsCU7SKZl2ZZs2doQjiyGYiaL5NX/D3U2062GGj6bAWY8cHUVK3zhDYiLJ3YKfb6sDCjn
KLNGObTVK9fwiyjj+fQ2VUpu4G2nnKukuPawaNOc5HG5Ysp27HBMYedT4ken3TeaIxYHlh5WqWX+
7TTf/qzPVo5dlkK5vXFguEYLyil4TmgLpqn0t0zk+/UWe1pisqG4ScsV4eoFx7JnzcYHNcpaZPwP
01gqxJ3xXnkEJ2HpewNmSRLN/qhn2OMkg3EYfImTOm1mE/nxUZhf1wSBSTxr3doKR67DvxpQlXKH
Yo+jYfHsZTpfRBTqY0vH29rlZYoBMF4pCG4QYCdjVGSu/1DW+oAhZ1eO6VO2IsEbyTZI5C4Qhv5c
LHA8d3TH9fEGFXyMZodF1Vk08kiBwXfFNOxBduM/0gyQDyJrbvG39lAlr3DRybLn1EEAe1f7QzuE
WZLOzwvKRFivF/ZkRN6s6odkcuphhxm6fu80CP6G5dxbN1mxAkfP3J4re9AnLEEqI3/qsw5J9pz6
NGVxaeKDytvsqnvbq5xvuScn+y5FIwSjYPS2svd2iThIpFWy+SsM/5MHwsyvLNh0RaDh4NjPWVne
1G6Jxc1gNAHWmqRqwcHXJ+PYpF1AoxSZbQ9XgLL8a0msRNfOSWakI1aZwB7Lkqe3t/hLKHa2+TZE
F+gHf4N1nJfvfJXKUeTuGE+o338GH5TcYadpPeRjr2M+Isbh1l1zdeNp2nRwZ60/WKPmfrAG1HZD
p0yT0Gry4MHQy/FKwHzxp3FJEzXDvOflObukjbEeWP1qjnvpFB8XrLVivd2ctbUa6iYI6DHp/3bg
BJZbveBf0LYvhvo+KceC3eyV1c/ado3fiTRwC7WCqdeitxfv9f2+USe2l5/0DnjH9uf/qbVZiles
hkgaFzLRseSkyv/BcZr6Wkb8+vVlHJv4ZlMqAg5/9sbreD4FKrfGeGwr77avNOMTSiTmgTKS+/Xt
Kb0g+E/3A2O5lNkAfzuUDM7i3cYXfa3neh97wiisneFm02MwpQjlrzUiHPtgCbpsP4kBiQDTpB+u
+gm3EvbuF9PHYgwVfGLWHXol1Ye5Gms37KsRTaOZPBgDHn+BbT9tLlALslrv1jTHThXwdnZvGY1h
05qXAUxAQ1aYLPHNChThi/kZOXPkAei2pd07H0GpICrLqXOu7LjX7wxdgA0D521NVPg3p98TQ6sx
d9ERihUXws6URfUXM7XsqNYFN21IK5FX4fb19opf+rjowG2wnY0nf07UtMwuywkfxngpKvOd58js
PbieGbvbVLuS817YrwCqKKJCMwA2558VBmzkt+bWEH3Mlu6iHimo22Yyp3+OCqhGgapClBLJC9h1
p6u4QtKD4G50kF4MvNkbA4d6O79Gr72wbJCVeVi22Afqy9mZGG38lnIj6+LCmcyoXPwxGod6M+IS
1xLNi0NBpGU6pu+xQ04nVHopDrUt3tjoE6ahXiDvMuswE9sK75e3N8OFWiq57CYZQkBFje28t4yG
RZu5W6gDfdDCmST3986c4hasTeLz3DjDJ5oa/XsYm1kegkqZ1rABeb5Pm6o5vP1bXic3tEphbBL3
gJGGiHM6bZ5bbcgDDKPKWWvfOQhRfdBgpuLiZpUwxdKl7Q6NXNKbkvtir2NJe+VtuvQDIKJvxVzu
vFflTXOqIRoERht3ykCQvPfcedcX5lLtElmNPzTNY/JGHxwqztVBAPu/AnZ4fV628tDWRyEEpMN0
9gBhjjevNdww7NKQMKokXtVKs+SVdb4wytbpRNnFgisGMux0nfM5R+DUBL5tBiNuo5nT3VSuPvzz
qdxwvbQg6TZxsZ8DJ5CinMyFBBSz51Hbu9S9Iz24eoNemAtoNdoAQLjpeZ73i+FfFCJHvjDO7aHe
kKjjnndEuxIxXxyFm4x+KlhUkrjTFaMLSeFbFHaMDcZwu2aG+pwT2V17di8Ns4nU0KLh6Hvnxdty
CAanCxJUGaqiv+8mkd6tc+5dqdZeGoUmPjucj795F5xNBkvMYkw1K15KjX6TU1b3ozYbD28f5pe3
6/RdD7a8HTDJ1l5/Bakt26AlF8zsGKXzfNzbutI+mY4Idpk3oEno9sHHZZbjzlcSid9lan7bmsLg
TCKGvk+LUh5GtMGxC2kmMopxwecGycKuqqo94aUW2Xhj7EvbFgfVJc2eSpy6M1WrwmYDBRl6K44S
2+WdBAV95dJ8fT/T8SaHR1afMNE7T4AnzyJK9zCzoZuAz6D0cDrLMGVS1It2by/jhaFQV9kcZmlM
8M3OIoSxzrBPdA14Tyrwn4PcTaKGa/yLmWbalaFeByNMhdr0JlzA5M4DsXWmZD+T+7D7RLUn5MXX
CdbaY9HO+GynTvoXiwZ15Za4ND8QERQUuO5gYGxX8n8i2qRU3lJnPoM2S3mzTq1z50Bkk+EyGfqV
usVL5/ZkS9L9BLC20XxetIHOdr7VmJosO1fFUjTu7wqtg/V2LDDWjNTYV8ne0YoUpHRV9W2UuIq7
pPA1b5+1eHrsJoR8YxBi1rM5GG4e9wGCHkG3oqoHKB2xPMvsxRoBJ0n+DqJojR2xXxsHRaHpYeNg
9rpXekny11QmtLB8IaMLR3PEhiYbWmvYyW5IEUtUfRdEmjNZ5mHq1PL57f306vCT3WwuLOwow6HS
cFa7GXRK5V6hzbHlJdlHICErge3VcvyrrwoxAf4xjFoXkumrACZBJrOvICLETmsbBzS+0rsW1sKh
du2rZLwthjz7qJTtKIiCq+GKPq/fCU8fUMWzs9iudJRAdLNHd9PIjllrm1mEVp76qHdqus1lbu01
Z6xCgQhOVCObcOX1fk2y4fUGO047eJMYe9WXFtnaVZuiR9zqXv+JzB53QQ/obyw9o8hDoflpdcSv
1vnV+cb8BV3aYAj1tdF/zMtK4QMnLgpNb3/wC5+CQjjICQJXuiPnKcYgcK8QvlfEnbGk+3KYzEOJ
i8a+oL7xr9E+0wcBQta4Xfz0A0/PcjYtIxZjPkNN6xTm45JFuW1lV66pCzsYKANMelZ6S4W3P//P
jQHBzSMYcwo0EkovNMYSNzBPrvu3l+11XLy5tvANAX6CBicRPh0GUAsJa7vkMW9yjiXyZI13Qz/k
1KHwcUcrMihXjPvsIP0eqNXJcS3ztV9YQTUPEAcW+19jNn4OeDjaq8DbLYwITn9OIRUvuqYV8dIC
32jUII/z0F5rL1xa2+3DbVgiomD7LF/TpcSDOmmKOFnbaU96rW5bhZv122u7Ld3ZiSXb2BSofZAE
3BJncwmQz5jNBPvZbM52+Ah2e4D7/S3yLFVUOfhdvj3ehSMAWxmKH5A6wvvzqvGSWXq3uqhq6GIx
blGjnvfdvFYfbA3R3beHurCAHPwN8PnCZD8v0KgVpzi14qw7Yt6C6GxQvyuRrbhyiV/anLBiN8Qn
Dj8c67Nb3FQz2Q8qe7HWjAGcr96WX9LCXfBeRGf9txnU5dFGquC3ZyybCioa8H04BnPTRbYqjOzK
HfMqcqCgx8ak+QsmhFft7BGv68Et23KW8QD6Zj/ByfOjpaiHY2sEMgtHxgT1YNnXktdL4/LCbHIJ
4GshpJ1uJN9Hxpa7v4z1vvFufQsPXE2NSACPKwyQzFjb94ZGGnJlP73YX51tYIj93AybgtjWkDsd
N1mLvjXHsopTs0NIl6QYVHaZGMYDuxpPp9zvh48TBU3tK7qt5S/kIpoyVMJ2f2myrcq9U1RVbFTu
CuOnA2IYWYUon5lF8byW4/gJoeHmmJhi9qKBjjMYBgQsPcSuMuM76P7sR9ebiEPQ3SvxMNALeYMI
I/ShoUEqeF+bc76EoNLVuiO+Kn710qec1vpWae6mVnO+4MyX6PxMiDLINS/+Pfii5FZvlDFdCZUv
HAiSWRwEwKOSoJ0Xm0ojXfDHVRUaBU4SedRU98j8XtuA24KffhCkQXh2QHTTMXwl0l9OKEzPuJTF
WQHHKYML9AWYSPbQ19JuD8OslwLP6WL9XUjbxY1QtF/fPvdbaeL8B7AjoD95pNX6eRiLHEFnVJqf
o+6S8tKbbpuKMMhU9dt3yuGdRMLwneixJQpXF8+4twd/fQy4bYjnDNhPwO/OueWGVUNzWst807Qo
Qyy7b2yzNw4rbMxQTAu7B/25f/6ubHvGojKICAzQ19MjUBotj67D81gUg/vRymtYTlIk4untqb3I
kZ0tLCkkY4CYoyBzDuyoXXdtxkJ0eMZmwR7z3KBCvnAafye2h1p/h4j1FrfrSRP503ae9H6xZCQq
pf1s6x7chFYvCYEPOoJpOKFH+ssXgRgPPBTVCDnWRVpg4oH4MdnAo67cFK9fHnT/IFwDFgEigFTH
6SolARmt2dDryNgXhyTofyMT/pmYyLwSHlwciBABcXoqFK+Kk9YwU/QIOmq6EPFxXNa9ZoesZRLL
xvf/tX5AFMLXQC2BDUeAc/Z8I2ZtC4nARiwQno5VKfRbI9PxhH77029/zemXh/tPTE/3H+QfkeXp
2qkuSwKrD2QscjykcY5x7DDR5nzfSACWWa5Z1/D5FxZxa/oAbIGEAUzv7Dnp8nJsutmRcZEjb4Lf
8kTzYTb3q6PPVyb3+lpkcv8Z6izQUuvkNEsNl1x32m632pAOl/HfdScBG/53FPN0CRcxVIYlPBlL
ktBIX/1x52lXtQ4vLhsXHx4pkJupwZ+OYuNbh/49yybz4YtE5ypqC8Om7pKsx7e3xMVVowKPujJ4
QxgvpyOBoCXGsxkJi7b21tNkt4cr6V85tK/vclbtP6OcfRt7GcuRmrmMvdHTsYCv3QPuEvgSUFX4
VJhBvgNO0t9CIvpn+AZR1IZrABLuUM48t93Mcphecgrq2At6B7Ok0t2Zi/j+9iJe+Fx8qU0QlqSZ
6OlsekJ2hUVJielNgR4tZZff9Au2WrVu5vu3h7rwvZAoIjpDQRIZJP9s/0kHE4kGkEaszLT/WRLo
xwpTpH9OO2mS8MUpZrMnoCKc7grFNZ90KaMs1cgrBHRji61q7/HfJ8NFxKHdhPkAsZ0Og+/qVGGM
CJJS941QOThtIHBY3r49yoWvA4ibYjZa2hBvzwXcpINTt2/TESy7UXw1pmDdy2BZHhCT/vdEGgkj
gueNg05J6Dxdt1pH6x18xWP8m83jOPjdPkHo48ppunCNI3zHjMhPAYme1x8awiEBq76JVV05T6M/
NoclM733c1HmD54chys8hAt7jpySiGTzPQWjdrbnps5v9CVwm3hKR/v95nkfebLOr6SwF0dhv/1f
fwMZnNPNICotH0pzaWJMQpqD6EFl+roar6zd68COxhx7btvdmzfmtln+U+ooXR+dgJngB/OO7FOh
VvrZAv+XvPSG+55lPU7aVRG6C8nlxrMFRcZVuhHpz0ZdnHSu3TUA/MTeeeeaKm/DRDbpzhid6T51
0/TWAMJ+Z0x6e0xp/tx5qu0f8za5Bne4tHc2lVqQ+eg+cI2czt9bsGnX+6SJcQ6Hz1Xb4tjmY/Ys
R7vDU632r8UcFyp4fEugKYyJ0hnF4tMR4bltUe9cx3rZxJ42OHvTW7LdMrvNvtg8UUJk3bR7MfrB
HvuqObRUkx91fzbHaJbplfvzJT78TwxE6QnxDJ9Ai19FH/286uMarWbOXerELXq54ezZSR+aNUCn
XrPT91ivDJGHuthDns72g6ssuStaxPxE5s+P4MzcUKyB9m/h38tv4vmlM73tSypjp0uUm47i809O
jJWUCIsMqldvjtrhn+7Bl1EQVnvxW6L3cc73aqSJLzqWiXFJWXHTavAPJdKIu2SwjCtX7gvF82yV
6YRyD4IApf1xDpSXuW4MKx41MYx2ca9wZSJNI/DtItHa2WM29CTLSDP6PyerB+/d2p2VI7QztWk0
Y+1+UP4gskjTZl+FnSfbX3WlVyKcJErc4Two/3GZTGRIq2QIxI7KTf9Oc7ryz4L3+mPaGU6JF7wA
r14sFY5ZQG8X79B7tdQjvI51FbWNGdz63ozOm7LMuYAA5ydrCBVYqogAjDpzM0q6ZVVvGZiq2379
LFe/w4cimdd3qlwrtSuK1YidSXSfTHvs3T1uv3TLMtAg15LDc04AdWCueyp7NqvEwp6rwkicduxF
IkNmV3MNaFKWwV1XmthVkTuo/eRV6a3bLG00Y3O124Sg6sNaBtewRRd/B8giOtC0tLbOz+lepcCZ
InARGHHVmYDLGjvDhwLvpUY7IMLMmQVNGIyhDlUM5f11RTRwFTbatF7tGFd0DM+ejJc1AddAXZBX
HZDB2blBnwDnIWAPsVgUdkiWaD+OyDZc6UFcHoWUCfQWDILzfjjIjGHINZ2u++w3B8+E/jnrWG2+
fTrP78mXyfBZ2Xz8A9uWszeiAjw6WdI0Y00tc3YMcmU4x0lZ/S+wJN2T7/fGl4VN0oXJ0okf0Bw7
EJWLyp64P6sH8uI2D9/+TXRZ+Jpn53jT1YY7QbpIT/EsQhNoEvpgTNe4n6b+WeMj/Ia0nD8oAA8B
1a6kR3Q4SOa9i1CkDEtMr7CU1XBdPSaVlFOou2mW7hOBqRe1tt6aDoVGE5uaggB/WqaUGyOzmLQ6
1NtVp8Gn2ckcuna7clVY3uwdja5U+U535uLWWbz16zpKxGoncyhvvGJWn7B8B07YFehVRw48j/tG
6m0RZaYOsb1gr46Rl82qwJQ0yMS+U3nyAWgVvimd1WNR2In12e3m1DhMdo7j2Ny3KJBBYtLg/K/r
mO+WMW3Rrq1b7WFZ+WvDorTpeSmr9f/ghyadfdeloGn63vB/1YFCGkom0vzUMW17b6HgUYcAKpIc
P4agUbtu67zt+JL5E3YNzjc5p1xUeu1WKDLPjcL8DLDVNyw/xw2l5w0aWbrf30kdZN9eaS41r8YJ
xkeNrqoZknsMBwnOookCoVXWPhs7tHayRMoHS3lC7aTRscDtYHdjZHErdiFcgKne1YjwcGCzgVqW
o2OjEZSB8aE35+SHUdd/VG+aX/AHp8GqaiE+6JbqD+uitwc502YIsYabHuzcqz60RTc9YphXPbVo
yllHZE2N23GUHbvDTbKbzu3Hv/j3WPXBddbBDoOgpLFbBEN3n6Yjvg1VbqFKXfo+uZOtFb3xzp/z
+rYcHTM/VlJQbVSqXeajcMzpl7/YXRfN7do+6dMa3Aiv73676TqbYQeXHTzrUHU/HH9p2I3JWD2U
3TTcJqbV/xZdXgyRG5Q+EEVn1X9Vq6HddU1amlE9d8vdQA/x+2Dk7ZHeKDccpffa2W2YcREJva1/
0kWntqBlrRdTT1bDEfSv/rG0NCQOpRMM3/W6zX+26bLe52Oz/lAoB3xeMDJZsZC2QTSvLHDoLKJC
gVNm0z7L3Oq2sQvjsc36oUYmJHG/+JyDNRx6HbM+NzGd2FwW5UdKTeWdTN36IRgsu4iExKAubG2n
aaJhXpt7VeR6Hvaj7T2U0JvGvaZliUYoXaf2zVA64mtgVOqxlXryA4U2/0EqiDWHKfCKdZf7poYL
3qgvYdV0tYpMbbLqiI1sqk8LvZ3P0nG9NKqTrGiilSkVR7+3xvkuFYAVd1WtxjtZdPbTWpvAe+e+
sglowKz8md0UJEoD26q/SYvOkA+lLY3hTpm1+RMzgenRAZeGwePSIiPgGamehoYUovs44eP2gLbz
sAFbtOBbT/vMiWjX+UZkTnOHs0OmVhEtXh1UHwrZGw3PuCorDDnnpb1bhD18FLnk942T5Jaai8Hj
Rqlq7W4p9Qq9c1QHCDZUJt1wcBoYJTyvXQQ1SO11Jw9W5BDLtUV/au2+IJBDTbArnIfF1dxfSAkX
Ok++5T0WU1r/LlrsQ3fZjFtqaOAzR7taUWh9N9RZ9ruYEpV+TvvGeNRn3872TgqfKiwMxB7eGf3s
EoMPLbbRNsQumuq5PoXL4BciosU4ZJFCuOWnCWZ5Cbn6zB9gGdf0U+YYstgnUz0E4aLZPXitTJbv
ZwM84cdNQ1g/GrIHud/1vZeFTZ4WfwFkBEkopDOLfVHn/h8ee9WyK6flph9JLiPdrdYkSrnI/hqT
GueDN40a4CGoUvWvOXGQJ3YS9b0wtDzbjbmDQ3rAxEhszKT5MUAyB54K728HIz/4g+EmjRBpZbKO
kmZWKkwGp3fCoBWwGQZ0umXoLX3g7rSmElPYzDXvgJVpSAJZqAfc2F47dCGbkv0oR926sZyuGUCv
V/43sfZzZMLy6CKlp9q70q+mb9B2vS+9rtavoFE0/8NiBtp3XS+L/DDP5iAOFrinIdLyNsAc3OzG
FUROy0WfzkXytK52APpolNzMQ1KAYV7g435JKDM85+2w3pXpypvSq5wHQiACSAo5D0nz6C6LLG9a
oYzqrsqAoezMvJg/jN0MFWSstfwbHJfkawYePbZTp4f1kqKPH4IqNr6bmQzeNZ3GM6R1a/YZxxct
3WcAd2JDtboFPH2Y7R2Kewg3R1NbNVk8CtGoGw1ucnfH+caaZjLE7Lwv+nEJQui7Of5LiGsEYaZV
/ve1nPw5qu21JWxeE/+myvz001BZHWZqaPfXe7cAxwLpv0knvqh0RTRoqWuGDaQdTnDaVf4OJEHF
zi6kGxz9Md+cHDKep73WV332wTcEIJg0qMZ8PzAnkw/ZFHPkL/n6OXUgShDT93YeiVw3EUDPhuV9
KSwJUBzYbL7b9H3yUOZG/nc0iWfDXKsyOGTtahC4+4MbcDaT5mn1iq49Lgq3zwMYU1562eH1EGFH
st4ECS3dDxWUrhIvztywHuyk0lqijbLNboOm1W8kVelD67tC7PivCdKtA636Yz97rQ7qqJ9+10ab
36XDmBShk8JbiUZC4oE8NWW/ToUq+sioHcTrsPFzVKR1tvnU2XMbUPtr1jsbkG3FYxSs7hFx0/qD
7Keu/ix6ylFICZsI4xtJp5HX8Jl6zDInUFE0A4p7EShsUrzJ0kh0puy5FWl+DxPYciMdjRh8GaRw
y2gSdvcA1aPTdzRbRMCvNFaNQvFk+PBgzOkGcW+7jWhpW39hqg72fvSwazjO9dL4YerZ9U3v1Cxx
Q4TyvjLG6imgdI6DQ2WjgAez1L0LCjvnb27Ii3ed34qflubaf21Po9vDjabpnyc+1cx6ZBrGo0Ri
BFsrVlxRsxRJGiZcTEFYY2JchPinBlYEeWf6U2Vy+ps4dteHzdaaD4EGKjq9rj/vMr3rP81+Dvmc
8nf53NhaOu9llnsQu+tgXm4krntfF3LFGaRZ4ojnxO0rdectNHTDOSg5bQjlNNRQSAbD1McedU2y
BDEJ5ekiRAC76fZ2gE/ijhaW+KSKoPi5APuBByGm9zXgyh9FCnMLQdGuC4c1yz8nq9OIqMqURd8k
mcc6TKbG+SbsAoBF4gyaicnrYLwfszHtQq1HVW3XD9km/V8s4y3VkW5C1iyrrcMqNsnDlpClD/F+
LUAU6Ebq7Fwsw76WfVAMt0tVLb+IjYp8P+Hq967KU4MceUNk4Cw05PfoK+BFOzelVYSwc5UBgale
/qzIFWShRlu33mXjUhKo0WkYwgrL3we8IUWOpFCqHUd3tvw9pUQndqqeJxXpqbmJ5nyYb0u9wzxE
dwt8PcZWdPsJ86IqgmjU1Ts9SdSHIg2WYrO7Vl8VNNL2U5BLArt6QPopUrnGdrYHTIhDv54Tgrdy
2nCAmlMDQPeT7wID+iyEoYbCY5Kl9qd+DKb36dxkfQhHj6IMT2pvhwLXcJrwk8z/QMeX3S7vTOOd
GAEs7ZLSSjguy0DAoGkNApGwhadncCuDTTqvVx9Ne+LvV4hcIaNTFRy0KjNV9mBJWpoR1hpKC4GE
dMibpLOSN03pCzzagszHPThzvBC19AV9B7VkPwxXq3uAAG2AAYiNC1JodyjSR541yT52pD19LOaF
fLzgKaG+knbBQ9mua3coSfu6PTp+1e9qpuG9s1QW1LfIHXVPi5HXza4UGAv9XIa1to9WL3hE09Yv
MawXSI+FwexLXOU1F0spdChoQVcz6XnIk+uYXL999Uda1fgJLaQl2ZeiEY8O8U9zlOWkzQ+DUQQ/
qiFI/6A0Wnw3HMmJW+YFlfs09b6IXCW/3G4KjnkAW2gvhE+2Lmc+yN08FQtuVQJl6F3fujYKpCLj
ngPplOjRXPQrlCIcqdfdak3K2afws0AjUO1r9w1CEOluKhe3uR9NSpkR+eB0R9VzU4gc3eWLjQtW
c5ugFq7er2qa7iflbRCf1uIIu7x0H/HN9lQ4L5qRAjboRPLH9gtmnuvr/CHVinYgq0MQL7RyZEiw
LHDEF25wetacBjxwJqO0htCdDfc3DurySNSfqF26LNpXT1l+/h5pFiwWMD4e781EcQ1qlK0+m6L3
gmMPmlzcNHZtfsEHzv5gdYHT//HAcpm7QusRnqvyrPpSaT27S0ALtPZKJHlCiJQ0f7SqprSpuhoS
VA0KmZ8EWNfda0gedbfIHbj1DpE5YX0sPel+h7e/TFFDNJyEpD/+01Ky7GFKMfOrV/feo5OnuR4G
lb88idRfjUgUNBZUMBcUW7SVmF9rk04i0KG3P8DQ6O8bXx+y3boY+g+vr9pfjSo6pJHNxfngdC4E
08BcNno28VwStZ5b/fRJHT6A8SFIhLYzpaFbtUl6s0LYuOkH0++j2lyHv/PmeIZxjEzyWw2X9hSz
6bLSdw5SHAOE0WqwrlRtz/qHW20EhyoohIATN0zGVtX+T9Vew8kgGbvGilf+v3dVMzVb/XyhHKPk
Wsz7wC5bh2htCDI2TrZck9Dbai8nZRAaiBR3UYuklG3QQTgdnwIMCnp41ceu2zVRjsBwJFN9+K3W
pvxH8YhtrtSAwAu+IIoRxTgdK+1lhUVcrcd651ifUUlwUFdx3BvO1DV1yrNmwDYUYufMCpAvvo2v
UINbVaYE3BwPjfWxM+fqPbWLbA9403geg+pKlfviaFAgtx69Q53wrHJoA73um9Qx4qQx78t5M6Fa
qJM21F6OXbM8vV27Ml4PhyIQcEidKjSNv3Pnn6Ed3HYesjnGStcsds4oU+0wt1NxgC+t5zttSFPa
0FpfEkx47thFGnfukyht65tBGKvCMXFL/a7zRQoKr13VN8PFoSkUVZpcIwq83mAAQLY9ttn9AhY9
WxvpLzNWZNPKR4cdv5C0RXMyU4KeNPPf+mx8dITSKfNTzgNYQL/hbH/5miW2hlSMoJ+xn7W53jn+
aH18e/nP+mwvo+D94LKLmRLOGaejiMTL60XrltiFcfpuASh3P9l1HTqa2T1iwGTshl5d01Z+XalF
lx3rFigJwJvAG5wOCoXA6GXTLHG/6EaUGNMYBZQ9dm9P7dIowOIoijp08+BinY7iJ5W/Umpe4snz
a0LIwL6RYv03SMHL+lk6Gj/brQcE42wq46bUZmf9EvMY6DEKDWI/QZp4wmBiPLw9nwt7j9YchuGb
MghKh2dDtYve55IsK0YpVNw49aoefRd/ndGiO3ilonxprE1UiD1Ivx9Zs9O1W8fWyxAVWuOBjHOH
AyAlrmat9gyVX5nWhfMPa4cLDk4RHOhzp+6k9owxdfE4aikTmMNAvReT50QzEqpDtnFlU1za72BA
AGBzsvhwZxPreHorr0LhihdzwZpoRrgRjG7yodFzquNrXyK5ME9XdsmlrfjfUc/eCt3PPVJtibsZ
GlGPldk+Bn3a/vz3/UFvhU24mcW9av/T80oGQngDD5NF3ZhOK49JryXPy7yOf98e6uJ8NpGmAA+M
1147S59ZFRUVIzY1YyJMdpwoSab1yg14aWeAzwBlrLvgjc+/FXjuolo8nDu7SZf7dXDS25zKdxZt
hhlT2JoLKvP/ODG6zvRcAbnA36QrevahzCIhNknxgTEy2R/LgXJl0LXGlUv31fJto8D3BZoPWgPC
7+np6u1ZAKIO6LqWUhwMObURAXzxbzjVlz7y9ok4xwQP8L9OR8Ffp6qLbRQlsNYRRtOFssvH/88o
tg9wgJcRwOd24P4T8vmpP3hN7dhxb8ztviwbHesXt7795++CwjPgNxj1wCHOZVsc4vjCWg0vzkB1
79yikNFUBuWVuZzjP7YlA04M+ghwpw7s4OzNtaU/BzSNvHiqHPOz1UkcNZs1IDi366PjoyMvVtga
lbLNfVBm/rHFGue45MDS/3G+XLzg+kHQ0kmmb3r2Q5TMu6FHbzI2XEzL22H6anp9cuUufLUNt0G2
UJnH/4W8cPrpikTWbYq/Ydwi2B9RDtVC4eGO/vZULj0loJ+IlQmcbE7z6ShLVZe0QQwj1lqdDJrG
wo6oM927mVNfeUouXe6YvXMx4S3Mc3w2lGlTPgWuwg1omNQ+QVff6om1vCtgwt0zU5/Krlzm6cql
sb0Zp1kHq7fBlF7MbQhiT2do1lz9vcLc1S8MFyW0Th2pjgakWF2ZjKGjsvJrZa6VGVUGKdKV0S9M
GsgugU5goeaOnsjp6FgCiiyBzhkbad4/pwg92wdzHtODDooii7pO6mXU2G57ZdyXeONs2rgDcGS4
ZEyoWWd7tOkMvBeMfopx1Swfs06goZc1SZbtZ8Nq9WM19u13iWTJTCYmCmgIwVh/sp0KFSVt2diu
uZtCyRNBJW8QGHTo3Ft2gyCPEyzf0FtBwmvyjUHsetvuH0rgqM95Zro/EUqgl7ZUS52HXT6lyV1b
CwSqUp/24s4e9RL5nnZZvppaW74bc8ocuxUO6xJZMrF/6qly1B3YiCYNLQzWltCa9O6JEq6W7Up9
Ut+B0ZOgUh827V2XLpTF1lSgMZcU4FIjvVuG/3F2Zj1uKt0a/kVIQDHegu1u4x4ydMYblORLmOep
4Nefh77axlZbfaSt7ItIKQNVq9bwDg9FJWcJrtiOf6BtRGvIdGKEkstRoIVnNLQSc+pTuWOmFf2w
tbzPDyHGN+hD4lD/JR6rgQ43j2t54zQh2SiM7mc3GvG9U6yEGQTSSpS+ZGjvFobgjzkbRzkhvKFn
j82ouH+kEorHGpEY2+9CZfyCUEVrHZKFLBoam1kHJMS4gc2o4Sb4CdTGd7dJ6AXpQ6Z9E3pR9Eed
IV3oT6VWfywyp0g9FReV31kn7OJOqwyaWI6KJYlX19r0hZvK+YQlSp8+OnNZa7TTi+l5mrNa2w8K
NPc9E3IhvJ4R4S0jiitxipzGpCKFyIlj0CbxTfqcMamAKJ2yJQ5JN7Uv09yxBd4OVNcOEu/SXf0E
CCJb3JUTKciaER9OtRxpz0ECuEMkKv9QVGP7qJY2YAYU12/kONfKX/azDYsMwBfo683xFbnGdDUe
5SmHn3ucJzc/1Gnb/BGTXu+7oct8yDXq3mnF/Mi00zmgghjdu6I0P5ZdMSGoVaMS4KhajbL1Uu0M
a1T+9/aLedXd3Jx0ogvYbMg2TAK3mki2GtW5kTXyBDqr/qEqs/40z1H0W9H71l/G5E8qpOKHDD1O
bL1oLydjeHKL0D0O2A8x5nEsZmxq6UdRpd+9/ePW93Px2yBT8rPAvQLsOw9/XWJzaScUsIBHtOds
qvVPkaqvUghq/z0Wbv393eutUCZ8ekh40CvZRL1JglxTap1Uvs4xHdVLV4DbmMIHJuhjBf4sim6A
vK9coDTTSOwRi1oFJTYrElHMjmJZOxlh/78sc0rga3mzK+wyfXfnR2cjgpBfqVwrZ/r8Xap60fGZ
NeOkD5oDTSijBKukDIql6j0blMyN9S5BniTZNH7W7hYVLWC18wXNIaKoZXxwMnVgDjV6L7/qWqXz
q9D18YxO0Q61Fhk2Y6DUfsCWLg/UWpS/40a23wDNVUwmlJu0+pWatNlS4CEhtKF3S8d3S5qdVCAj
5mgbJ5o6vOy4z/YWdlD/3LSTP4Rda18laEkm0mXxjPNVjzB/ZwIXqUR5dCbRPjXhkmbvT6P4+kAL
V9tIoAmbV1WNTYtJW2yespGStS1po9taIj1GyLcI4Fc23Krzi/wSTDC8ztd4/J+UnicXA3eccWpC
8Uc1c+t+cM1vRie7G1n9lbOLzuTa5uLRsDnePJMrIyfNUCA9Lcmif0/ruXzU9WyfgK7dL7kW3ji6
V57rFY+/tu7WAmzzXDVK3WKEQXdyJH27uGD6hkzKwiRT7W5UEteWYvewg1b4JRo9568wCo0Cgmk5
nYaZmXvRSZOZ1RjvOy281T9Zf/X5bhVku5QKgi7xiv0/XyoZ1vcW4fGBxKN5ahlH7JJmaG+E2cvL
ka+kUknS5oJqujUPl6OZokSVzCfgGe4HlT7JSwTL9itEWuNHjNDmS+2MjFvfDrZXV4U7aK07hMx+
Pan/2YnaUsYiUu3plCPoj9HconZfBzSHf5ptWfxM7bq8X+YUBvLby155pWi8QubmtL3aOpwvi314
bHbTONCS7py91teI3BTtLbzq5e4Hnsudv8oNrMx5fbOKM+G5Ffao/0EY3zcMwBmpMip+IZoYn6Yw
vKUUfrkpBaquxBD6bHzNrQZ1NGozF4kcTzYIqruql+49TJHu4Mqi+vHuN4jOFpwu5HS4TrbRyjUH
01BavT91S6HemVjQ+JO0jPu3V7nyBmmisAww3Fc37vM3KCuQkm2ZLacl7rRPpiHdQ66PyV1qYEC7
LDVQ9fcvuCofrYwM2gRbtv9cwUhJK2c+YYwctx6tD/UuNNpwp8y5daxjEBFvL3hlJ2KTTJ+cNtv6
3+YAoBelKQlis6e6mKIXLR3nYExq50YcvgIWXwWdWAWmBcdtyyOTlTkwABYzA6YJnjxV0Ud1gEvm
xqXmR3Ix7vQk1g+rIW4Q6TC/OjV8pwXpGlVWcDgtD2ZpWIVvLoMRLUgrV+RyGgkHx9m21d1cIEYd
A11//1ulXnAxtdMMMNzb6CzcSLMnUKmnsK+UT+U4fiYxbW/cNq+uYJvADINlVQIjiEAm2mRT7pRE
lGrWfIq6sbqb1Tr5nAOeCDrHyT6YLaC9RaIOYDtSAe0cmjtZ1TqyKvlwL5k+j16MVmdQg6xFE1e4
3/U6m+4nobYfw5pJ/pzmKK+s7tV5pUc3qGRXMjPENSAUkusilAy99fxoFXWyoOWbTVBdJNN7XOin
ygc0nP4PBjksczhEoDGqNFSn57EFg3YHLUz7p7VR5Bxp+YTdqZ5SoCO6M1nj57dPxZVzb2Kdp5EV
U9ggF3f+40YL/490MWbIsBbqVFbS3IkR0FNiI5OYhrZ+IwO/UgCtA5dVzI/NyZKbBVEVhpso8vlU
NODTEBxCRQkkO5N3u5b1Rz3tAFy3mdt8mJ3EjqAiTdWdCLOpeujiUPutgDT5ywQeOOUsJ/d7b0+0
At7/UsimYMITENE33YQKoFQGd5Y7o9ubuJ4+RomnyfllHrJ2r8da5b97uXWi4WBERPcJCbPzb4DV
kGrFIJ9O+mI0SNUjpt1EYfIo3FT9pJX6dGO9K5cXXUS0ELBQWKXM1r//TyoQTe0APCqdT5qUha/b
ct6VUVL5oBRvWe9cWWqlHUKhZPRAsrt5NDtVDNnFs3HCHLEmEbUbANPteFTKKb7xVFfiOyN9AjvE
JjivW5rjpIZ63Ya6cXKa7Fe3IJXA5NXVf7/9ra6u8sp7psONQtVm+8LhssLYoMzSan24F7QyHvu2
FS9vr3L52vinnXWQvGJgjddD9J8vBCWgSIHBihMuQBlwlQgO1opVFmHu3OiaXD4QbkFgTSC7vAoR
bh5IrXtzwAJNP5VVAouBISx65G1zg7bksqXOAzjjyPXgr0IWcJc2q1izOhqDdDTY/fU3J44fYdQ+
4VXT0RtE4Cuf7drr9Vsk9SvPRmZBc5Dbfs0/N6WDWS6KzNFnPpV5WO1a2c27abTU3dsfa/3tm2ez
UMym+F6JatyC58fJAI2VlBoj61AaKb2EOkgsMaGuped0dLR96jjvna0x5yJ2AizhSiRwbwEzU0rS
oGeZe6wTd3qk6zvsCuQEb5yo7UdbV3HpXwAqATfBhzt/sAiIeqrp2D8WMlvAW1pp+0uHmPhc6npH
b1lZrOdKT8ujAfySpmV/i1N5cXXyC9j+9to/QKpB335ALLiNslTy8GhXVjqAzRLwUqO5MI4IsIN8
7SJ558CbeuyHqXzR8N7MaKFq1lewvhPEkcF+buH73Pjg5MWbT/76u8juVhVXi47LJh+pLCVBcVIL
j2E9KJ9N+F69N1LzhV6qLYPwbZRU2sAuDASYcjzz4HV0GZbpzjA0UMZKDYpn3kWYQgL9NeJd3xsJ
OldyqDNu+d7s/UjRC2tXol/yK3Nj97OSTtK9W1DiDbTcZMo5gA+vvTRmMgA3yVUe4xX94pvALRsP
docKN2OwfuWmZuXIkyeOBU3RGMJ78gn1CDHFcA9qZKc6nFSAC/ehsJVH2UUh8Fqb9Ak07Vx9wUXA
1b0hXUJAwGoMyWVElWqnSkWLATemS+5noWPvNJF21U4orgkvTZ1r7VikZn6fNCL+1DaD9rE26uFJ
zy24QdLIHL+r6uxvrdGxomu/YLSQ5Ij/7MNayY1d7naVSc+qNSFYJIMLrqBOss+1EQJtXJq+cr1C
T4iOMGeGtcfbT4GNAnGGg4iGoD4kEFt9sYo0GR+cJRGJr3fG9CVOGjPzi9rQkXuP6uSH0iVD4tm5
rv1yzK58FBFMFyD+OtZqo1O0GrVqY0mI8/Py14xy8VjGWY1sDG4o/xqIA2DGK3N8bPRFy/3KqstT
lytlBswW+xS/T3uMuXAZc3y3nNPvQCfrL4s5hz/rcIih7kVKftAhXISHvKYe8cNOlDEOD5EjvMyB
+FYbkTYgWQ0UYYeW8/zDXoT5P9yiZsJlOErDt/IJdHJi6/LgjmU4ehAs4AowTMk/5jHgx6wX7ocu
ww99L01d+V2poTt68FwERJAxzr90PWRvTwz93PmyirTOc4DEZTsN8tNz29fp/yRwiO+GO8DVE+HU
mrtKqth0964yhId+MRBQdIa+GX1tUJefyN8gngm+u/2tQY1EirdO5JcCIBgaZ+sEbBdKe/k5I0uX
em7e5QUZFqkzbmkuncomHvXpQMEpcpoUSvSBXHFhzqlhQLlvqyKP/UFk1ePgZNWLNKQJ1zGcF0gS
oZKMvhKX3a9okJD/umzMPzRzu8DabLX4f2Y1aOYedLgIfdFO7f9y5FO0nT0Z4i8480reaZpSnmLc
78p94nbt36woon9dlK0OAJgGV56WKtq31Airn2btFp9LbufY78pcf5JFOX2HKda/9CPDH9iLabbS
9cAgERmytCbBNyXEt5YzwcmRResl1TR97g1Hf0gBULSeOXfwWevZVpa9zZcYfaeIUnHQukZZPCEr
gJcKLIGvRpLk/6bMkMMeaLf61LjFXPqdY1Tfo7ApG48GmdMesZN2fjuN7TwZRh5+ZgoI6Ya2l4D3
KeXQ7YRossGPajmluFc3WcTIA5jXA2aJmE5EIJGfVHWSyk6tXf0ZhxbCXBK39g87VOZxXyha9jy0
Wrjsq1GMGR5WcS13fE0o9opbWo8hM6Ifyyj+TCDIa15Z6S2ZuarYsa9+0XOSqT/rZdR5HQr/HxK1
iL5Qno9AzNVKVzycDarooACfLx/MJko+wDiIYBwMYdF4gJXpWjfIsH5vc1X/O45u2u7bsIo+z8nK
9elFMURwm+boG+QE6pm5ioFCxYaiGN4wuGyXQnPSZyVWEDNMrD76YtaJWUMvTQyAv3kbfYuMuPug
ZWyaXZm4WCAW7pB/H8LEPfYE4H4/FgQ1T7OgXVaWtCGiKEldebmZN1/ezjO2pRpngCyavsJaK9B4
3Vw6LTSvAoteaKLO8jC7ufW1s+LqEAt9OJZabN/oCG3TmtflsDVfFVJX7YTN7S+HSRdRCCtVA/H7
jO9z+JC3RviSUaHvkH01oLcn4lbrYpuyva4KF9hdWf9AbTa1SarNExW50AJ70fqggeJ1GCD63ijw
rq2CNg6509qjYRR6ntnIpqo6Vcm1QKlD6MVpyX7QsvxGar3N4tdnAf5krQU2cr6v9Pf/ZPFpbjgo
OEg+GPDmU+zqi088BT/Zg3l5797gMKOaCzKEshoDlPMHimMEGVf1j6PVmvPdpMTDzz4pyj8NDfmn
Ns7Sf2+vd7k5GBGCCiERgu3JNO18vakwBqjNGnIScEp/F3bf3UFBqB5NKDPCm/sWccYJRPGNMuLy
uwE1XFHDa8sJA0/9fFlXnxakMXv3aKZEB6Gk8meczcmNGu/yu7EK6EliM5UKX/F8lSKEXSXVFClL
XKYgXtiuF49wJdU0vVX6X32g/yy1eY+Mf4sio3l9tKpl3uUrjkcT+S1v3wsw1pqvIkezChrQ1GDk
ev5EUZ1pRYLX1NHKga94KsivR8mLGzxi36q5WKtm4lczDSovN1quCSeDKuQjTG88gxavixulxZXn
tgF9czboyALK2tRM3PFq5biRe0xgcB+d2dE+5lWp3Djmr9vwv6UZz81YmZHA6pgKLHYTTWgaapjI
9/bRXXrwLCFeEskhnxM8oZJGS3bStKaPbV9CTDELC211skjxLFTArPRFsuh3Bdo09FXDxCEab2qB
TkqDGgFAJNgwRy035Pt3+Oq7S9H12u58rTz+EzMgGYsY1yLnqDSFsdOm2d7NPQzAt4/v5etnJE1Z
h44IFSvb/Hw/JLRDuXxr87hUyeTjU5f4Sa2HNz7yRS98DYBcHAhKQrUAAri5QpAhCE2nzfQgh7T9
JFQlOTUA275ktU1pnERRELkmxCty73s9GpvdiObtjcH45WGm6QoCibocY3uC/fmjZnihtGv7MxhK
GDSpO4f/65Ii8idTKb6//VavlKsgGbgqKZbXUcNWwzBTU2RZ51kNzEzlDOEmOz9hlmx4kx2CnurH
8F6pk/Sga3YRZGh/P0hLL310Tspnt8mqJ1tUzt+3f9R6tM+PAH0XbgXeATSBi1K1xF9Eie1WDfRm
kEe1yQEZ2a27c8OaXrQOP/Xt9a68b2iW9PyInRw/c3OyLdQHBwUmN0K1BRr6bmF4/bykewLdrTbt
BeCHnQUvh2EmrTKTi3YTPfFTGQxsRGWgKW12cpsGEbVQd+90yU4DSZv485wWewAa86M1gvIK8VpH
dqKbXiKMInbtYlJTT1H6Ug2d4UNMdG8dgXWLb14/0Qd+Bs1P2oZbSd8+jZUcPkgfUG/CVZXGfqzz
z8qg/VPQC3EwaDFb+aWK4TwqvfaoYA64f/uDXJ513BOY+yL8jlUjIOnzA1DGwAT72JyCOofYb9sw
/mQIovLtVa5ss9deJZquNEUvyABgXWW6iEYGixEOHwyx1B/JjjW/lVVyyOZF3sitrj3V2hnCDsxY
r5HNpwdYF4FzFDKo0kx50WEewrTN3qtStoYuoiMQZsYgtJ/Wzf6faLxoaV2b0qC7YC3DsTeb8dDW
3fD57Xd35VnQV2WMTPELcm37hQYUhHSJ4mlguqW5g1tp+xXc4/fvA1ZZ0Q3g2NfG4fmzqALPxjTk
CxWVNfhW1teHTqvei61BoJtOHXNAez2TwFnPV6k6U0lxHBqCBnWdHRo86p2dGKU/0DO5EWkuXxvQ
opUntE7V+GOzsYu8SlfZCD0Ih6gMZtinXjGY8Y2NdhnPAHCBzGWMQZ/c2ELGUI+ZksweRFCTjz6O
WhPdSaMZ7hpstu7euw9YClNwuq50/6G5nr87bFs7F3kSEehjbO1GvSp9JMBvITIuTyqr6DqN+BW+
gDje+SrCkKEzzqySt5olEQ+SyXNia6WPgVvjDW2VPL79WFeuRVa0Ed9G7m8dM252nqE3cxfOfCib
LtxzM3X5qYyr+RhVwK/mCtU/NF4UfDGy5LlBb/zvWMx0DCH9/1SnITuZU55+uvGb1mv/PC7zmhHC
gDaC5PvFtZjORMR57vSgK2PzQ8lk7yFW2/7OjNb2mF071r5tGrmb9Nb6iGdP7Rulnsa7XAi0odRe
m55qpa2/R2OsPyWlyD4LIW0Pyd1u16r5LTbu1Z8LrM9cp+C8yU0WYyuZKyWSjUFmRtFu6EX7g9vO
+QC/0rrTU9PyO2XFpivVLcjkte0CFoHRO1AlGgGbTdkZ5lT16JMG5Me245HtpUGa662HIofxmDdj
9fHtT3N9wdUSnGkoQ+LNbqmdBdB54ujBFE3qMVcUxVO56L9ldM4OAsm4L2+vdy2MMCCixUF+hMPA
5gGbGZv6QYx6MKOg+DyGrnYw3OTWIbgSRohS5J+k29zF25oSaUDkkqxCBGnMVVX0bXwAC0UreXLf
fZusoQqowfo/8B2bpNvCzqJAqFcP0CDKg1yhcV6k4y286ZW3ttLJWAYiNQyRzYY066LuQxVdCrOx
ikOcVGngojR1//a3ubIXaCKAFWCETAC5IGS4VRyWzNAC2k3GiRI2R3Oktu5L1OdQTmv6G7qHV77S
2Xqb22tqyiUye1psVdH3+zQyZl9T0DEYBiwy3n60ay9wpeLha0EJjFjzeRhG2zzFoi7WAhqM0o8d
ffQhA9wydbj2QKTH+GiB6QZstflMkqYpKWWhBbIoEnDk40hu1o93ZVq/d9jKzY+XCURu6npyjG0y
niLNMScQl4Kp79udinCJl1Yojb392l7BCZvAzRlaSdxsCChd4vy9tXDcM6dT1UDFGtvaqUjR/6LR
13U+gb45WD0G3X6LtMmPoqkzk76epaC8heun7tPcVp/o+JmrUs0UzZ6u5TPikjACpI8En3Mcorxp
dn3iFH+MpVD+rNwo5EbCeoUIT4J/CENRZUdBwzQAX+1leH9Ss2ZNZFEw56jbNtFoqocYirTpBJkx
OLt+HmPGP9MtwYUr54oTs267tTKhMXT+Eg2jFouaCTdQlBlVR+ZQhHe38WecWg9FHaY3UoAr2xAm
IAU4EYFRxhYlZlWKUQP+tgNJUDmonTLeTVas+lNniRsh49pSK1aMvB3QMNn0+aMlzPcn00icIG47
cZgYZ3gGU75DaBb/3t6KV1biOxmrggEXBz2O85XgDMhx6l0RoMMFdWhAlJc7WXlYNGc4vn8plLvX
MTjNT8qrzVJROtcus79Ancr+Z9mprhdCjPqZVon9/g34KsQBjWDVMtiSMiLFtlQlzu1g6PKUearu
7nvK5BswsCvRzyHrYmoHugDGyeYUjz3GgW3UqEHZlfbBQrsSoUnU79792tZBib1muYzpt/IbfTdZ
i6F2apAB6QoMTcn2eVIbd1G99Pu3l7pyovA4p7+6Nj0cEJjnX8jN4cNBU1aDPi+ye5eZ4t5FImFf
aiOi7pn16+3l1ovoPAo6VHGrgwUhglO1SeJ7vdCVyu4q2grleABzkB0nXY32laIy/CVIS2S56IS8
verljoc4A4wGmBWYGng75w+ZraYPKfPFoDSsah+qRvO1LETxzUaq7MZSlxtkdR2h7OIpmYBu63t3
0jvGgnUR9BStJLw1w9AOod23H+hiFRIYlBlWUWduR3bi+QOZ+mJ2w2wtQR0uA3SwvD+ZXXurJXa5
Cikfkya0M3gmZ3t68ZUvGW82YRDaEB2h+ZeooM3GjR24xoCzLbGq2QAYI7nEuYCHOn8Woaf41Kat
GzQVFMLEndvEc1LL3EH8z/ctGp+5J9SyeLQSYd0oki92P2sDu6NOBkNGlbLJ2cNVsdCsijCYE/Ta
ishtPUtrv+m6+SJ77dPbH+1iF74uBHHHRuyCB918tFl2zTAL6QQ2KlLPKsJiH1BbTw8oKLY37q0r
Xw6FOpIMdDvo6Or6+TvF6RX3T7hrQQhy2msTpfcNKHE3vty1ByIRZEDI8H3VCDlfBeFnQnFoukGW
hfLYEukfkNRsd5NZjjcS3NebfbNLYLcYYIHWD3Yx1Z2W1JpGROgDbY7lfRMhBDrMWv7Q61b0D8F1
6x6lhhw1Bd16QJpslXl13U92PKS+o2fFc9i75rE0szhgvLiYHoJb6BAicB0DcCjbw7s/NbNMmjxr
L5lp42ZfgRkqMWm27UBxlPne1Jo6EPye7047Lf+PpZjSmuxgax29bK5Y2bWo9bUNHwEa/y4qJvse
0A5+h058i4kAC+DirK7eV2v3gb61cLb7CmeRGIyEQUSY7BGX5LZSe5DOy4SWpLpiD0pphhoVDmjw
A/cojOKpblsb5b5K/yOzdvpmyTEXXm3NZXqXhmFc+j2Gha63KIn5KUy7ggkWVO7JU8ANfYuRiXuA
Vy9Kcso5DAMtVjIQ5WEc9jukt83FN3uua8RlY/uLhBL30ZKYcq2kxeqZuDYj8C2b4rPeOzTPyypO
PAmA/kmJIw0Qk1pbQKb0oiVdRfbjH0C8+ntYt0m7o/ljAvKSkf6kxWP5bCxK/2AUbvajHzQt8zQk
T5BNLhsz2ilJNH61JloA6Br20zfmR/VHS7HLn7XTGgVRLbL/JVHRpPuJuY7+UrtaVe7gFquVn6dz
f8+sv/tbuk7vgml2FXy+ALbkR1nORh+sc5DnqTI7e5ej5RB5BVYYtd819cCCxliqHpyBOLqX4GLg
SOGu8M9OhAJ1IE8l4NgqoUM2Q3rwqml0xoOlzu29YWWdjjxyJ4SfJFL5uOjg9T3dUMwduNZkOohm
ML8JNR9eYsZU4EQj8U2gqJaAcGr74mClidbsotZEqdlJ9X6Guu6qjwXAF4bCpdvrnovxQee5fbU4
uyg1kRu1yij7hPRr2O2NgQOJGJ7okC1XO/yfhwbTFx9vmXB5sBuR/bD6BRygki3Vi5UayZeUcu7v
ZMDFAjFW6v+zkflqdrGCNyA0aMs+2KLpnyocAVe8YmM5QS/qBhDgKNxmH5VW7e5B7Qr1o2Lmq9rF
FKt/pK6w4VwzRG48I0cQd02JKLZvlwakTjMXkDJErJXjuwMojRUEligtVozMtulsIlEKbU4rT+hW
I1Vrse1zL6sdzPJ0gfHH20HpcpoO5oGsHwIYDHoSvk0aJIER0ssv2tPS1/qLOi+aRIwjDG1PIaH+
nw5W7K++cAnunIUXDqKrnGFhZq0DXKkq0GK49YMu48lKXESaBhY1d+L2SgQyACh9Rki5dTLT2g1M
IufdEDrW78q1ssp3pKqclCGH/jNnlhIe6fra6oMRoZ+I7LkmRk8vxlLuGQ9SHNtdjoqJyiWbHoST
6L8SiYcxMhFl/KvFLqa902Nn+AqcdPid5ZOAsD5XWbzXkzb/3Yx9ijJj1EUfkBNFTgvh/Mz5VFao
oHcLYtbco4tWBCOg0m8NBWd4yqNQTamgzOZvYbgNeFWAF8pdolYi3SMfqmb7cXLAJmRtgcZEo2SV
E4g0Sz/YuBOOHs1E664Yuy7d5WHk/lHpd0XesNjV98bSigE+caMNu8y0mw+JVjY/83iG/Sjg/9+h
xjvXfo7lCcLntsjd/SJQmfXmPO8yT5SqEt5ZTsZ7mlK3lfd4FhhwpRs0Qz3NKZyHrgoxa3D6Wdwh
PAu2La7CFEnPjHrDJ6/s0yPiveXXepCYTJOGIfE6xDl61yUWzzZI326ofMT20Zim86t8aLXCina1
M1VyV82VE/t0iow/Ix3ECHl5iRYFv18p7yPJ/eJ1Zt66XhOmTfVIJYo9d9EqQE6t1JXZnYuIyAe5
Wln5UnNKONiiUb5IiWXlzu0V51vPl/yJuUEc+5GVLB2fPW1fotkmdFMrDQGd06F5jKJ2ZHgdRQ32
DEL9nbnjNAduEkb9XemU9bASq/ryOGrKAgo2oy99o7C/KHnontKpIMdEgQ7t+01+2yco6E9mVZ26
PjIAzEbdVxI2474Fz+tLHA4OBX+UN87WZQbIqrgCOzhZMTHZzuZk39Vj5poVFiXJeCjZH5/QE65v
BLDL/HldZa3jyAZsUBnnGSDjBxGWZldBk19lQuglqM8ysYcDyJjxYdD6W4igKwEDa0pSKwpwoZpb
X/K8HGRjqXFzQkxtPoEFLk6RWNznLhvUG9/t6lKr4hS18YqN2OTQQpVIR6A9fppG06YFh0nAkqpM
onssRt8OhFeXYlLrumtTyzQ3S7VFjayLtTQnqHzYIpmVv6gVDrozSIC3V7qyLYAbwJ1ipMVYS6yb
9b+DYQH3PZdJfWpMczwW1mJjj2Qp7237cNGsQ4m1zn815T1fBSFfaUOWY1ukSN62dC89DTeWXQZd
98aru/ZA6ygMkQJhgfffpL+arrbhGDr1aR40JZCJ4TxWqvX97bf22tY5rz6gQq6IDdIwhklb7bG+
yhn+GV18KkOlK7yyKta8QGjLZyvGJgGYP80cTy5memqyLkS6V7TxSyZ6rWZQV07qvXTdEmWWyhjV
PUZq8Ch0vHHAbU11HjTYYiP6jV2UIP2y0j95aE0/zUiNgrigP8mwUccy5+2HunJ2TRB164CCMeeF
akqLvEWnT3N8wqmm/yPUWHj2khefBLjm45wAKnt7vStfCimz1QIKmVq64JtNLhe3W6zRjFF6SHuv
nwbtu1u47o0G07VV0Pl0aY9QzlMRnW89B8+ylReSnMpUiffzlGOtpaJR/fazXInpKPbAsST6YSe2
7UNrfa+OWdyzCuYhwaKRFuhWZqCwPY/1QWcs/ZWRwi0ZtSvPtrKmwEQyUiIibZqPWK4miqQjeNLs
0sE2SSywKxLaejd2xqvIy/l2Zw7n0r5a+yLs+U2UGIzZCFunj074GTSGp419tNwbYTNMfqSZcbQz
syQ1Pk+WHn0Ppy4SnoO0GerfSzt8rcx8/BZhBIXZxjAtj8jJt46fTJE0vBJRqfne1XJypbJx6pc+
n0MXkw/mct4wWjhIIaDuDWqxwtIXKf8gODHEvjMtzg8kvcX3lPpq9PXYmD4z4ksfLWiAfyuNatQb
0EJ6wSgUW26NQaz0+kzpgTy6eNh6WlZP9UMUd0u/K/so/blEo9XtTOq9kVREusVTVJvJtKuaAd8T
o3SsyLdC+oa+tKM+36VVNv6uhmKxdngk6E+t3jif57jpnJ06D/OLVDO4gJKkBsl/qUWFb8DyxsIl
zPDAErBl+n0DDLrcFfTf3cfBbvKE5M/VPlaRknybzEL7oE6jax1wD0jvVUzZHrI6qt17F48U2+v7
xEy8UR1ysS/dcul94VY8zWBo+R+1w9QeKoljtqdkxuLNI6UrJxzwhuiZWrP6PcyVAgvCTXTNwywB
q/TZyC3iTZkssWdV7TCs2ML5gyXz6MmUvfHET+owuKpdiP5lmRrEqJjXj31KhmTK2yfqIhrRUyMW
0Wy0kGRlgnR+bhvGBxgpyzRQDDe9S2JRe1OpG1gBzOHdmN+CSl9CPFfF6XUKDMhNX9F45+vFVVOp
HUp1gZMu9smo3fYb2IrxT9hAOCpEru9FW2VYFoSKknl8gegXjeviRlvr8kQzGlkBCqsch0Be6/xX
LPHiLGkdpSeEiodDOjbLA4XbLYbxZXpBMxDRzBW5jOzttlucmHHHwWv0wK3daN+FWBf1oTGR09vW
ez8jEB0DySCuSTill3I+aRShQteJoIsj409hz+pTb3LC4BsXuLNb09e3t80rymETqtgsaJJRRAKE
2I6j0wqbCwWl6kCQid7T46clA6X2qNbsVrNwq4Peac1dgznHk5JY8yfXLMNdgYXKsxYaVEpZUb2k
Q3UT47lu2PMftk55ASuTaYFd22aqIV2DldKYnmQqtK9LGFoa1xEpuJcLQ+T+MCE5uE+WFKvM1BqM
vW2P1NlSU4YPN97ReudtfgodBoBtpEecL3uzywrmCIvdlNFJ5InFE8fh/JWZuPPP7GXxpygM/Rt4
8fIRs0JjhCs24ZZkq1hxeLY6iN9UmIQBF+bCfTjay588RfhvBxdkHnZjMeB9U6pa76AOtoz2n7d/
++UBAaSh0tdcMU8oG29uIpwKFzpwSxhkZcouUq1mB/9F3LjwrqzC6zFWvj+coYtiCWn9Ap2RMgyc
sED2rwj/qJH1TjtfutZgMhnrAWkg7XK3p9ABvZ9gu+IEToz9Xy3C56GDxbkk7re8rG7MKS8sKuk5
rzx8lqH9zMhhkxdn/BwVSYrwOBdVTj0etqlftUXxnEZD+g8t29xjyBnuKxoWxx4y/a4bTPVZd+f/
4+w8lttGtjD8RKhCDlswiaRkWXIcb1AOM2jkHJ/+fq2VCbKI0t14FuNyE43G6RP+UIR+iu9Nsn/n
m2TISJQjD4ZIzxYvAi4c7GD0ps46inSEEGkSdeshD1biz9Wb5HkZm5IASt4E8i6XAbVTRGB7HaD1
DD7cru7R2456ZU0k+NYqYMWl4qlU21g20oaqDOeW3TwZgTuhSReEm2DQupXh1FWSSeyQEF56g5hm
XMkql0Ybqp1bhjxLqx+G1NWlpUzIHZxV2yic0l2Um83K5OjtGF4EC7kqxY5syhHD1cUOjoJeqKXX
4SkCla634xcxehtzKD/C5T21HjJA5fBYxMMhHcs/Pdr9TphgKdN8EN38obbMzWwkx7az9gjVHesm
HHZFggVj6ayUE/IAL34nARbQDj+Rn7qkyHgZ3ixW3ccn9NwiQcOrt36Uo53+GpFO2BsQBn60ZEYY
VuHqubJJVxeq3CMH8DYa4Yxfl1gDEADyY+fDoUvh7cs5SnamQmu7LvTg5f5ncyMv4kuG08U8Safj
sQiAjQUHau6C8NQLhE8dTLVgYcQZgF4z+hqZWAuu7OutU4foGMIT1NNUAIvLIgh0BnkBc7IOcUUg
Rqbnq5O6h6+d+HirnLIqeK+rwRuU4q8lF0fOLhBKHlAHPkVR9r3ONH03JZB6EjdcS0+uP1xEXZEx
pbyhBgWGfxkeJq/jYOQjuzlr8zENgh99U3YrzJ1r3LDUQScRIs/gVuHGvVylq+pBda0qOcUDMdav
TMGUZxBuRXjVun8DzUuHHdNgYft6G8WDD+XRpMhX0kb3Iy1AlJhU2H5SUwBP2/vn6cbRxRhAQsIJ
KqQCi71uNVUaUfPZUEyEOzAo3hMlHXO11k7/vb/Ujc2mCJeXtsGwgT8vt2Ey4U2lxhyf8jxDiw26
/a6t4rWO4M1VbIhCYC5I/5aNTsaRBl+8E5+sJpm25jDmz6Hdau+ltyFRiWYNHSaTphn19+WzDKWt
BZmVxycqMnyCnaZnoD5YK3nIjY+dGTd8V25IkhF1UQQR5ztRK3ZyEqZdPQVCtR/VMVQeRh0rX1+o
5rByxdxaUFYELvwK1l0yfRm2wvRVk+wE0A016F61iNQoYYI878Asx/3+3UeCyRNjcVISOMzLeU+D
zqsXFbo4FZz7TTQjljfFifn+bQSuIgkpNCDleOnyZZVFU2VTJC/OQYv2SqMfE1MXu6CoXvqYufH9
Z3pDbi5uIktiV6BA2ISVJUFF9EpvG4hjn0Spp+IhrIfqGc+/4Gso5v40d1IcAYyT9tuqlbTzGbgO
f3CdR0jDy8MCEVkvzfW97DVk53yeEFrB9rXRHlipeZFOcmgBNLYabRi0V1jY91W1CZKyY2ZqSbpe
gYEP2PqpHQ+dOqrpGXKZam2YWY/2FmpTtTWwvbR3zaQ5nS/iIPvRI8r7aulpOq3cHtcHSnaNQIOA
f0fPevk1MrKO2tgJtNOQdM5GcRrwpzlYUGpCFNTRZl85UNdUOqo/hpZk1VK3G47B5bueI9HimunN
p6hQSnPT9nb2I6qCqtiUoTGMvu4MpeU3StFr28gwSxMz4UQ39l3beSHQW+HIKaNefdTL2Aj2iYrD
qqPHTLwTQQ/q/lG5jlX8WFnMAGShoWwvmpNR0pUUp/zYGk+tx86Nn5o8GN/bU5A7wg1OB1TC7JYl
k663LXowynxKaEdvbQNnd61zxpVv7PoekSBfyWSjZUPAWoSqQC9QrKks/ZTEnbnF4bR8QMu3f5ZQ
nPd6RUk6BcGQRJjmAln3IgeKtAJpkakzTwOORH5k2dlWRy9o5YluXNuQ50kNkHAACkbguDxKLnCI
nrllcyLd3mRKlxziWmz7JD/BqvHLROzlNLVrrCe6QY9z2Bwj+XHNXrYGFr9xTuhLUS6iGixBrYvN
LRUN+G/kVcBsSLBRUUc0JDPeaw7DtkKtlDGLskyOni6fl5w90aZOrxHKsN1vNZnQZgzjd9NUWIVQ
QDgG6gAiTb9cBWX2ya4Tuz7BXvb2oVK3O8is4fsPPdNVdGBJy230xRZhAGyFqA0lqE62K5x97mr5
sajoSdz/fm90DdF9ZdYEJBdYHd/w5cN4umitTMnrUxtawRH7g+IJe2obp/s0/aBkTXTQxs6OfVR2
wv1MOfykDGPwcP9X3Pj0HHqGwAdIEkgyF6fD6eupwqiiOmENYW1sXWRHxbaDR03v45VB3jVkhK9N
fg4IFJOgk8ZdPnBl6IXOjlan0JpQz8qzLWgWc2ME8QdsWBWo4jEYTUVjEFGZKbTpsURfbWi/3H/k
6w+CWk/i/2RzxuFNX/4McuUqKyajBidihIe07qqtAnd6JQJcX15vom0SiMOUj2/ichWnwhfbsbnI
rTpUaPvb7t4Quoo0jy6ewrmJVi6vW0/FcJkCFoFJxr+LgGNEg6KG/QCkRETRNkfuZDv2prN9994R
ntGMl9o00D4WZ5bBOF0nRclOXZYGG3cuUTprQUvdX+X6UELcgrDNhy4F75b9e61XnExL9fxkdYgC
RHOk72Ibc0+B1+pKfXW9FKgGLjlqbyIkkevyNUWp2yFdpBJRxtFQgIFF1sZth2BHH2BVsfC6zUCM
lMYXkgBHlbFYbDbc3jLBV5/UKOg/ghfRsB7D6sEuKs5J3xqfy6ACB+jVrv3x/pZeHw8GmbK1IWUM
5dZePmeQO0hMiarjePQGhtpF9pLltnW4v8qt3ZR6QiC9uQm4zC9XGcigoiK1u5PXeu1TOZrz1nQn
2DWOWa3VN2+888tU2WLEY5KsMXWGzb0IJzSdUtPqsx6waqlvU1xjzl0CHgL9YtV5kgYBR7rILmJb
fSd8dPqQboMToHwJEYr6N09G/KqthADb0srM9ybC7ysx4MZ2vOGLsUwj1PBlXm7HNErhyqTvT3U7
AjAxk+zQ26DfsY5KX+/v/I33C4mODh+Yd5LBZafFLLpi1Ee1OyFWme/K2S19B4Dw7v4q10HtbQyO
LYBBAKUhdflAHW5lsx4SOhFTfQkweI7zJvDn2tinGYpu9xe79Ui0t5lpcV1wPS4WM0u3c9H2qk+4
pZnPrRK4h1Jka3H65irYRcDlkMnFUgUmrSI0LHWtPrnzNL3OdoH/oNm1K9H51kkgoaCSQWqSxsyi
gx6Z89yCbWKVyhs3iTN+Q00x3tbO9On+pl0vZBPLDFq80G/IpxcLwX/EBB2ZtxM49fQYT3N/QNxZ
3ePUvkaSuj4MHGlSW2SsYdGj/Xp5GBTmkBIXXp/CMcz36DiOvm0kAOa0Od15nVhDod16tL/XWyR/
KObVKMezh9jI1l9NhC/8roqDz71tZysTD0OmPZexBYsIhMSkg7AFQGKRFsW0SCZ9jBv4UoVa/0hA
AHywjbTyjij9eTkIa1zIQSI3pCiJSOc/OUxkEzHDOUgOCUW1wCU9xgi8MxV1pg8SiJaJupbEj06B
ovWOg2+4G0PNHHMvWnP6GtJTkfblnfeioasEhj2zpu96lYtTCtMz9WfbHv4Jolzldu/K/BvOzvoo
XcGE9u4Pj+vXpWqXdkTEVePyxVaiSWfmetmJ1+4e8lQMW0HY2t4/qde9YXDAtDroszFduSIEVYMe
prko81OmTcanibbbR2nhHfpBb6uHzlXT3yXo7q/3V71xaKEaY/gIa5FW+FKzDbeFxpgjJT8xWsZW
vUcAcgai3ZOb+k2xxvC7kfKCQGCGREsMgTMugcutDFO99KrCzqlsw/SRahFnYlA3Hy1PSQ9dCi0u
qlH9VGKocm0rulOCTzu98SLNV17qzQenoEHo2qHiWBI1uR3ylmI+ZyxZqaGfmJHxSo2a77pUFA54
XUVdSa1kSrH4hgwZVRmgSYjgMn4rPVYaVmAkdFPY3CjJ/0FN7aXOLQDB3T8NMh++7pn7wZjf37OT
iC3SRzmplg2My10P1DbSrVmkJ9vqxSGfsaVLFC3fdijz7RCBDVfy1eu8jrKXzIK8R0IHls4rlGZM
NvBPQNtDy+NNzbQD+cHJ/hHQRy42Wp4IFIYxJnodtSldOdHXFxiLc0FSxVFmEIwvH3Yc4wDWo5Ge
DGRZvoUg3R+1LH23WBp5o0UXgZqbIh9xo8tVcsWZhVnH2Unp9Whb10X5VJvDtNJCvvUsxB0TIw24
QVfgktItUneA03NqAKzv2kAzHiNhVg/vjwEQBCDEkguDHlzsWGj37tg3MZ1xrMAOqjlmR60W2j6m
z/zgtYm3EuluXFwcDAmcpu+kI3RwuXet0cwCnzXgSG/iMnafln7mgPWagtD+/P5ng4zBLFGKNbHa
5VpDEXCZQfk5VZWC42IJSmQfZkE+Et2s6YhgG0Kt95e88dIkDZGCjSYkycRiOz26F+0MGfcEetbb
ukbjbQUauO9fhYSTrgwTUnkUFw2mCHhaFYPHPyWRXvmQ74aPvSGsldbPjUvpLUEDxiUVRJcIoNCZ
1SGuyTlVo8mehaEpx05tp6cZf6gPeqVGjypSH8f7G3jjfHA4JF7N5IRRh16+MyyIuQb7ojoBs+gf
yN2tLZy3epsH5vvLXTJpA0tqAM68sqUQYONElt6qVnHqDTXYNGb+Gys+A4KbKN5/6GWJQKeOHhe9
wcWpiPUxRbg9LE8IkGe7Hp2AQwqv7JDF7Rrz6dZL4/ip5GvM07A4uNy/MRdi8kYTWqRoh23UOv2z
gzIVpJukSEJ/1sp+n3VirbF6a1k4pFhFsZ9cNYtlNS/Uoc61xUl+81ulTsNN5NQf2yFmyOap017V
inczwlF546bhSVkZNdPFrhYjQs5qMhWnQk9eUhRcN6Kb3JVXdyNV4DID2E+vVdo5LGKINbWI5CXs
pzLU2bGOJqZArqI+YvOV/ptErViZh97ohDLXlpZGdKeRZ12awcHkpowu6vJkD3k6+QRu7cWIevUZ
ck+YbpVyUqKHpB6ghBLQ9GPvRmPh40W+Bh64Ecre0FSQkMGBXGFx4INZYzTY5amrDO0RtXfnEZn5
d1PhpRqydF2UYgmS0nB5XvUinpQeSw6+98Z7qIwuf7Drttjdjyq3juffq8hn/YudMRWlEXmlXp6c
KbQnHxBxs7PVmB5InppHMUFmHiA8r9XTt4IZORckf7i9MqBdLtsz+g90cJSnUJYWiDyBnc57Rtyl
OYq1Gditk+rQVJb+MPTVllmJimyvGqlMHaIYyv1owMVOxFD6osL0syKxX0mib5wPPgfmYSB1iKDL
yqiGK4jDZDGc8tEzebap2rpKtDYEvvFU9OqoUthF9KyNxX2gG7VTi77sTyRK9UMsAHXaVRdsY1XJ
NsW8Cia88cqkbyBlPE15YGjyJP11UqwWMHZc1j0jbhL1HseAh8aMsr3b2tb+/qG82kB50eEayC2E
TAgl7eVSrtvHrZEp5jFF5y/lSzesvVChUr83W1isszj8KRjrZqpdznlVJWc7AxYQxG2w8old5f2s
IrlqVMkgx66UMXMjx0aVJPKoOnlmPZaJrb609tjgdK3lzWNvtga44bCuv0xWE6+cxVuLS5VkKe+D
OMCy/QlfI+vnPjGPbqjm361uxIixqu1U23Zx73kPfaxrD2M/et1DVmdd+en9b5ITg9aVVFKgMrh8
kyqC0T3qScZRdAKNS3VSfMsI/5/3CE2KnIW6g67y4mhWLox1wqhxpN4TGzNKrB0KpcbKabkKlXxn
sAAlQg3eMNCV5bNYgeOVTnC0SlUcpjB2ng13hOed1W92NWLTp3H3en8Dr746uahsymNwBQNxiTnU
Q90IaAQHR88S4yel4NtGrFEcISivteWvge2EYxIVmixgx8mdFw/Y1EZaG2PuHHu7NH7iJNgfQOok
X7TcUp6UMMw+BHUinlC5Lw5pWSuHWNj2IfWycp94qvK177WoOwyR3ax8QdfxgB/GCeL30a5CRupy
54NuipyejO1YYjK/T0Vcfpwne03o8sZWg6eRA38J5qVBernKoJtN5/aRcxR0hP4Rs9Y+drT//52T
Tl/JZd6C80XX4+3mQ90L/WrJIVicWKN33LktddYS+IfbaUyYawGOtJuhxFXXH5Rcb30VhMmPIlTr
Zwtz83GDXFZgbWim6w5/Iw6f8Hup+i0O1eIry2TPTLFKONCTF/3GU6SpNvyb6MrNSo0Gm5frI+58
FR3DBtaQkcQ+R9cMNjm3hQULUA++0eWBWiWyrKt9DEDoA8WQCvwWOMdaY/g6n2MPJFoPNgx5ObCD
xX5bHiclMezjrHRoOjv0Rr507VTGfmcZ7d71kuyBW8180sQw/po1vZrRGNXD7f0v7NbhoiAAWyuB
+GRalz8jNjpIbhkGYQITIKmlEcNwG8TKKtdQD55Wzl2RhdLRaVpen2MadUMIX/s4a3wfdKOMzi+y
qsZXJcr3Im3GzwGsc+BEpfeMQHQy4VtfY/A+67qvU+idQPmIP+9/dqmAhDCwDJ7LxmOaxqo2pDi7
6hGIdb2o9V09vL8lz6O7hC5qSXTlAU5d7nCfpiLyrAmHToCwG2Ou0NGr3HYTd95a0nzzUHHVoRXD
xI/h3aKpN1kzHJscN9A67Z3GzwoYktMwWae2V/HyakJro/VTDjvH9fwucdFIcDqnebi/rzdCiRTK
J+eEEEGrb/ErFBCVZRXkzAGcyvyOf0D/6kweUgegwaJv99e6ygMl2UcqO7MiFgXLtaY0wBWMUQ/J
Ut2ib+ZqO+SRzcQXrWFtzDnt360Vx4rSqAUGFPptQGwu36ehD2HjIQoJSAnZm9Cquoc2Cb7jU/Ru
hUJWgvAKZAgRS7Ani5UQkAhdPMyU4zC2+G0jBaHAUe8NBYehWfs/XprsfANcoEznG718LLIhZ5pT
XTmi5mY8t0E+7HKjN18StFpWLrRb50PeMFzsQN7xLr9cysxsoVSmF55GzB7PjmJGh4EidhdgzL0S
eG4sRfJHfKX7wNW+bPW1cuKdZWl4iqW8y6gg0aSjCrqti65aSZBuLUXRjZ8BiEM6VPL//1UhGMMA
F9mbxUmdtPJhcmfz0RWz9+QCIF1Ja+UGLe5P2nsyJYKbTFRdHIzItUo9tsPo1PV4N7u1cA6ojFS6
X6rK8KlVi+IncFDRb4Kx678I4a21WK7zatrCsH2st4kNYe3yWTtpmTAHdnSa5jbYO5LAK0wEwhDh
2k4Ky5FhbEho7N27v3ZHNpPQI0fGBnDN5bpWThrfKUVwLNMm/hmHtfmoxFr6IU1n96OBYsFKpnLj
nTqA0JnzYYrArHb5nFrfKUHbKUcocD/0qIqwJW0FOWisHO4/mbzul6+UCkHSKvkK0SC6fDKqoBCW
Gtx2rXFnb2sarVc9zJ6XoYKTGvrnwqtn2H/cjP/cX/gt0bhaGXCd3E858FskIqJunWAgdz2NdqJv
BxDTu1nrkAAs+mCbxvrvtAteiN/IQ03PKDDsHFfZIRkJLkcT+X62ohy/zbDfhzr6y17uRSsv4dZp
pzmqSW4WR+3t0vvrw6J8LExjMAi4Xq2d0lCYP/PBSL/ZXa8ewt6rfBfFmzNMreCljBDxub9BN24Y
IE+Mp8CnyEHIIjHO+AwMteLMNY1abvgq0lfc9ppHlGuSb4WVia/vXs9h/sH3TaOPQ7eIjpmLYRbF
XnDMVPydcmTAdzD9k+fYHfKVQydj+uLV/73UEtjY4AeboB0RHIcUoyO3nJAPQ8/v/TGYVSjDqazo
qS9xHV4xEoBjVnG0NnwZM9XdzopSfJxGPG/v7901Op2eLP4bkIB4ZyQgi8Oc07zPWz0PjvGslEd9
DIp/odBhq9pWVQv+KUYXfIrnAy3+ggKjrh6KzJ0PWNG32Jl2jjhGia6fgzIx/Rj08VcnrL2X+z/y
RvAENoEYJF0kef8tDpQq7KFWlTE48nP2ZgGiYSiKF2ccTiquRsx7g+eiFStDm1uRDN4efB1yF9Bg
i1PVsVdhhZbucRI4kHZGbr9GwCIenbg2/5+l6LeAcqag4HVchrKGNpkHlUU5MnP9YlsJRCugfPtW
D9auoVv5LiFLoqxQ+KTnv0ha5kHtW8zIAuKzPu+iIZuftBxIYu5kkAPNsH1W3aJ9CEQ17t0hnh6a
AT7f/dd56yOSMiuSRIS9yJKbOnphWVbofh0rBzU7ruVgC/l+zcj5RhSC0gUpSnLcQGcsbiK1SKFf
Jq53TJ0J4AvT7vKhYci5Kwy+oy0CoMXKa7z1XEiLg4WQKSHX3+Vr7II+BktewbkEAL3FnxAXKKGs
cW5vPRdSsLIQRosDhtLlKtB28mkG4n0cAhjQTJ2TR9Xpk+OYVdGn2O6V96e5XOMwy/CLZjOXki6o
WI5xCTDsiI7h8D1M6PIUFJkvA0JBK9H11icHV5muA7pZGvt4+WhRVdSuYjvKsTKn4tEuk/y7g5XI
FueItaVuvStuCwiG3ByUmIvT0aBWivZnEsLaj+xTJ6LmZKX5Ghrp5ipcw2S30LyoZi8fCM+h0sgR
gDgNGPdsis4QP2HTJJ/vf08yRC8uJbiFLKGSuSNbtEhu1Rw1Pgwi7KOZO/Njo3jezqk7gaJ+YQ4v
bYqIG/lAtvaBXb0tqlXuJ0ikcu0rIlVQtSIxsxE1l7h3tmMVGg+xUrq73M7mlYNxtY+yMOZc8JHC
nCB2Xe4jZUocFEKpz246Ok+Gh4BNVQ5rVMPr4Ch9DxhXUBuDcwTyfrmMPaBCnPRhfQ5STcNJFwGe
cjMJvYqwjsrSkSlGaXzAKDfuacD3OuB7swm3uekq/73zlfJLyN0kE4tYfdU7bmnNexgn80tsa+i2
ZMEjzlVa4jzHUy3GgxE7HlD8yEZb8P7KV7kj43vJQAaq55AVLNHkXlGSA8xqcwYWj/5jFKs6Io/O
oO3cSdcfGrcJ9paa2f+ZSaM4+yZzzRWY5PXLZnjpwaAgZpO7Lts/ZdTVQW0W+VnLS+83CH3zUwKT
YyWsXQO96a7JJha9W/QekEG5fNkRl3sZVmN+Noq2/ugVgbGr1aH6BuTG8O1MxB5JztSTXtDD/znZ
LsWhp+EeNXVOu7e7AiJBotSP4MAzaFaps7INN04jJQZJPHktYQqpjMsfaAyp1qhWWJwFXEhEDDCN
30IKTz6Vgl9hgT/4p2eM+WHEV+Bx0sVwAMj17oTXoXSUCAgpLsctKm+jv0qJxMVA3hVlcW6bdn62
ks49dXVkvReh9bbKm7vdGyFweaeho15MbVucY8WptnWjZE+1MOLt/aN9jZuUyzCLpJHy5l2wKBnp
qHbaIIbinFja9OqKWGymPlJOZTHwKc9Ff0j7Jny2PASWKtMcPmdhNzz0VJnvjmdS7oiqlSscNpi9
CDRtqenZ1FvJmea9jT4yIo4/NKtsv91/4BtfEjx/QB3g0QA5XXPBqDDQNEnPTtrS1bcrD2maVS/S
63uALOsNjwk2kuHx4vqJAzcp3ShPz0mOu6oP6VJ7TsfJgvabp+OP+490azEUL3mR0nORAHF5HtNE
ba1pRowmn3TnC7hW5YlszHsYyrlf+QBv7R6RgUEIGSTE6cX3F4DVHsrBK84egtvG1FYbxYUaeP95
rrI5KdDBIAGugOwmLEGevZsnTmFn5bmhO/zbDG1t3475+F88z+FWNTmS99d7Y6JeJAssCC6anhAp
OB1853IDp9B1sIsR6TnAfUwBy+9pIxJmZCmbZDKS3EepDjFMM8qdxzLQPdzb0xkLoGwYGoSrhGgc
3JQQrQlNNAX9eWIGCLcJye9NPSTWnynuO6ASbeV9r+i4n6p6sB76emijraZVNVJ9YeAkvlmNwYlR
SoVoQDPEz53bMRpNhUnbdipm42dc9LBNMPcKaA2mavVBTxkuotGQeIhBK1kUbms0I2M/6a3Y3IZt
VxyroWorkN5RCdmvnbtpWwzV+MluDD08GEPf/DCkOJwvwJbVvtoNboJLslCHYzd4gFtTlFtLRLbr
ofPdXi01f6xEBPUnGKqQ2Jvlv7KhD7KXpnNKcVx5M2z84sVATMTaFq0Dtm4pPmnWyLiLCJnQkksL
RXho846TZIzVVpXsbnxENMolA17K+IIZujwDCsWFGGCdn9UudnZeCenAalXIouYaf/BaltQh+jBg
QT6bbPsKGsjwUB3mhqUsytJtA//1oR9TexfUnXpCzds9Vcoc/nY7ob1aXlDv9MI0X0M07n6UbqNt
sqLXG1QI4vABVdjkGRWvbJPHmeN3RZuS3M7iEfJCd5pRvt2ZTmL8QejA/Hj/3dz4ShngM4vC15ld
s2Wo+OsWtDG39XIp4RoqlkFaoCXbqWyRRQ4Cc1PG6ff7y916P8D7eTUM1R3Ow+VydapoUJJVgpyO
ztlopL1fVK66V4Jijbh+3cx0wKShpAZVkQgEp/tyLYOqdbbqujmbJfe/74bOlGybNvdew3nWmp1b
lG1xdImDnV96o3tQPTENPtWputUrEJ5YngeJs2mdLnj10OD53cBQp5M0a/Wus+KqW7nFb7wL5IFh
2ksBEq7zxQ1QBJnTl21dn+PCHf9jaGegUdMj3EfkUuenMHfW8obrlNgEk8IXScOCyciSODpzvpqp
ytVzONbaDvUhHAGGfur/1Uam39sMNPRjinrYMZqc4aTZQVPt7x8IGZQXsUFShrj0eE2MEBbPHMC9
lDJ26tlqna1hNOreFc3H2Ez+s/I02YMAWIPI4GB9vSbXEZwOSJBMgpa1K+qLdZ7brClEivdE1Ubg
qQj6+vwYpsKotqWNIe0h4SQcnFwEHNTQtQIkoQ1M6rKqJbGZwXDz9TbjYPk9mDYPDooV/UF8Ljlm
eTWNvmmL4INix2N8UHN7+jZjv5T6wUiPrbJxzKCNgo6CP6lZ/kJIn1/DJOte0VDv4Gk1SAEYVlQy
R8E8jmMwOErPTeU2n00rm0CdjfKnp/rQv9i91/8pjXDG+wNO8ydL0HH0q7kYvqd6Gv9w4kDMr4Ot
xAm3TpB8ysGlf58GU3yAU+V+rhq9/WWHZhlvymSIn3ItjJVd3QXerzkp7Whj9GGIvng+9v/WodMM
foZmyuuUZMBwbDP4BPe/Qf/fms1fIVRarlhVU85qHAU/hdrlnd+LCZiqFoQZgv3x0Gf+mNKr8hl9
W19KLyqzbVmH/WdDdGjlg9BI/S4SbA6sBEAQdQTjCbgGW4UubY2xxaw5DX5ImUc312WUrm+iup6f
28zp/qXOdQC813n77KhKGOxsqxi6QzIEotl3+eh2mzrJGl5b0XiD38NYa7eOCLQD9yqqI9nooGMZ
xwaT8qoZ5k3MDxrQyxnwEgiafvijZD3TLK6xrH6ywiwZn7EcKOpD0CH/v+nUOOXyDUx33lBbqzp3
euflB9EDKQWYWIWcKpSzsw2cufSHO6A/7huJ5nxIkwFdGbBnPL822g3K/LMb7WIr0X6QnmQT9Xhs
txtu8bbYdFUZlRvNLRNtl/VuXG1Ho7eyTTvk2WOTGnaxDXBkQIlXb5X/KOx52CYKFBtyfaFHGxGM
5m+YgVnmK4GuBo9iHhR30/Ofzs8bu/kliUDCL7tY73Ygn1LdD6I4t316csqTMyZTtEc0rA/2saKF
vwDK261kZk3qhpeHkrBqBPzjiMK0eMK5UxVhGmj2X2PkuYZNR7bLgdV6TCOiAr18PyinID4Cg2lf
0Y9OfySuk/zp58HqfRKrLl3JT28kwXQCyBWQaYT7sZxbVhLkpGqdeq5huG0qT8SPQbEaYW9ceFAw
TBTpILIT4WTM/+t+RVdz8KbenM80f4odde+8TVG73JaO1qyE0ptLgYOlyUP1A8zxcqnCMOapmTP1
7HJ3PWUFYkte0kwPoYf/wfujtlTKohUMAuBKyg29UtGQwc9nXc+qU8oIYRu4ar8L8rT/5SQuHK7J
qn7eX/TG84GdoVXLHMyWQKnL5ysL+vszwe0cq2r5kitAfn1aWMW3cKrXgNLXICWHhhxtKtkg4JpY
MvMd7og2a9TpjMFP0PgmNwYhDtcNx5/nrJ42cKKU51mzIgSy3Tmc/Qg21n94uWiT33OpfmoJAf+Z
aZMrK+/5+uCChJTwIYCJkhC/yKGyNgybmdySS7sqvlvoZ5/QIrR7//52y+28vJnh88iH50RJGOSi
izS5ThqGodudGwzgN6bJJLoostwveb/bUhDE769347FYjzwaJSk5H1xkAmqCMEZNS+6sBlwxlTDE
LsYfcXd/FRr7t54LDTT6Y0hKkHYsjhHyihMz1fpcMkeeNro+KCda8fhnaUqcFruJS52J9+DFzVOi
i/DUOmOMKoIdWN3WqoMo2wASTsutZ7XjuLdGTT+b1tjHe4CpzufczPQvDfqkzlZNy2b2rTgOGNw3
rd5sQ9CheOc0hfPFMesSOfIyYoIzJtqobkO1CspN5JnFbzusStXvh85NdlWhiF9B0NOlawy3/Kw7
U6BvFLX0pn3lOIrml203lhsbg89mk4yKO+5azLB/dEmoClKJTM/8OLLBMY55j19Cq1n1q5Nqw2tO
iUuZOXWGsc/rsYl5ysT4kHHVjjjhAMze6kqX/nTDqPmR6qJJdt2MUZLfx6aLH5DpJem2ZVAzbVqy
lNy3Rtd+rbCzSjZtFg3tOZwUGnxBGrmJ3/PLImideJI+J95c65/YdIgOSmK3f0bh6cqhEaL6PWVt
9DMs667w7TqsGemPWUsOFlSO6oNQQMTZkXU72irhgAGaURQblFvyl6EE4bNhJNKlmwRrFARXulI5
C82cviggYX4NmjU8mOUUhj63UffPSL6k70WHI2CXt0q69yKLVyDqGa00ZVDVDilrD51gbW49dSc4
UM4hGvoW5Z9Q0ebzmCSyeGiRZt4OYBh/B6keNSg3zwhL2lnaPKhG19VbwJvFn9yqo95P7ZZipIvM
9JV7tat3KrpXn8vINn5yqip9i0yHom/gFyf5xjZmimUN7Wz+THoPmRWlJyO6/03IgLH80hl4MJUH
zS01Ci6/iM4ctVbzxHCuRTRuBW2TI9VUXPlhHxZbkQbzxyGoI/wu/48mLEA9wKYaDBhezFJsq3bS
QcODaDgPeaX5QF7DjVq1a9D/G6EMdj+5vgxl1/2uHsV8L9Hd9pwbQfQINaF+MWQPJM6mdAvOuV25
Hm+EMjp4gA648cHJL/uG6uwOmkiiDiJFbH2Yh0HJ/MgNynf3lmktgBoASAE6hEe7fG9KEvZ9acTd
eZ6C9DwbErZgou98/3S8adYtjoecvzENk/c9IOXLZSrXqZumEN0ZBfvR2HjQJT4gB2jWPgq/Tu3D
OB7PrtLVP9Qir8k6R50EgC8gC33FSe1/mtQJvoPXMjvfVKoadsAkzK9aRkq7mS2EZfyZiiTfmGrh
RDDr5/i3HtSiOZpYK/7I9SqOdrhuzOl2aBWq4SaYqEfyoRsCP8YnId4GDehu2mNd3e1SZ8A9oo0r
xNKVPnwOzcx9HtSk/d2lc/Cf2VXJnoNYNT7s4uh/nH1pc6U4tu1f6ejv3Mc8vLjdEQ84k/E8pv2F
cDptQAgQkhjEr38LV99KG/v43HRUd0VkOc0gpC3tvdeg1nkPF5gwK4qAxr4OvdjQ7CYYAGGL6wI4
SKAcEOEI2cFAAyy0QzTdj7nojIMBXuGVu4RTzWJwYbolaK7LJG8DASuPThMwqinITuSmuYKiVPVS
29y/+vqbfjxK4a5AeeN8M4OoljKFvK1p23MLC8Iu0+tceeIYPvLOCZiU44HTyqcvOBOQ0UxFR2DZ
dYO/UekG0ygTpJkuWZtI7S9siPxdQEM6QIkzaOas5lB17rMXBJ8OmGOMK0B7iwo3Ka2hTFNNJgxl
mjFMdZaeTKZFb7TMMTdfD+ZnJwokbCgBgv+M/NZersOMU7Rxsdv5FnPGaPRTO+xR5486t9KiNqsV
CzWrEyHRs3aN7UM/l2osTzqcoCOT6ME6bft2W3aF/oByloZaBK3OYAQwbr3SDH7atMtOWtjzXXhu
Xh1jbRhHLbOrA1/qkzFDDWgWxwQRGWICiwOY5faF302yT2w4xyTIS8stUrLxiDdZvv16yD6ZFDMK
dwYX44CNeuD7Wa9zOEIOZtcnpsHELYoQlMZIB1Ed0FGvc8tUiyvbgLb517f9ZB9AuQeitJAqBIhl
CfLPA1cqIoc+6XTgFh2OUoCfiipxG72/KYfGP/CaH8ktmMNB8Fd4Bg5tWdGT6D4UPrX7JGuE/tMk
zoRYpzUuiYxmsI85cP+PhS3FJWXTFA1wZe1V6T/NBQcUORroR4Ww/azvSzvob7q0ENkKrIjulrs9
O4W1O1ynW2B/b6s87dhqTN32aJiM5kwWmnbNpUhPpZHLW8hX0qfC9bgZGly7dQtUCpDxGlWzVjX4
lNHXw/xx+0NMnBtns34h0pRFTPO9Maf2VA5JowUe7FfrHP1l85Ah08ePOaO5AeCZUePA1cw/f5NZ
Z24ndavyy4RW/Rq9fQZiwyBuM+mYuwZtiAMv9XHKQocKDSaAugEZgnjD4nY1ZQ7w9iTp0nzE9jKu
iZ4yIGMpDUlq3AA4cAiG8kkSimME9OfnOiVIR8vGSVbC1apxPZowiEPTyO3ykcybLgiEYHJM5dpE
TvzYZkP13CIpbEMb4sM/wKeC5LlZD+BQwe5S61ZolnR/7P0GnhAw9GB+oxM/2/m8Hw+/BOAOBXQJ
j8MeNQ2QsuaS46EV+3HU399l0dc2KEyWdIXQik3c33SVpghysKxMTOQLQPp1/XoIumrz9QT+BEGB
nQq9dCAD8NERK96/HJypi567hUy6DoK6BGf2C4O7U9xrTbXz0Ww/du28BnKUDDtLesa29Qt1p3eG
G/W9LjdC75yEBmVwnrKCHni6j3F6fjjk5QBEvVJC3j9cgPcdPS+XSQmcEgD3pgONYb1bBZT/sWQ/
PjK+MA7PcxkAJj/vb+VpYzUpj8mkwcEIPmNyRJm3O6gjPYf79ydM3AYt4lcI7LzA3t+mri1TZDXO
5zYSzxjVyPSuRqfzrOjHBhoRBNq4aSBX6IqY6Kz1ZKWJYbzhwi03wLq13xhfGP3h26P6g0LBPP5v
AovINIlc1kDymk9aAk5afw5DRb4eoU99YMv9GCnRIQf4FywGuJngjPT+Vpwj+4eXCBaRsGSIvyUi
rxnJ6uvp/DFSgkkAwCgalfN5b9nlMX3Cq9TAxo56d7FFmt+FFupZMQcqcdWKSRzIJw/db7FoG8gp
5R1yk0Q5VN6CaNPFtuogH8u0k9FUh0QGPgG/YOoAlI96FXYEtP/fj2IPF2HBvKBLQMeBdAo88prQ
y81qywTLb9NajCh95KO3EYNbH3ejVydQIeeRLrvuEO3uk8UJSDU6arMi8kdFT5GlheE1DqpmaP2E
mUanY8ipQmGy44eMcD6ylHGEAnzbCUDWdMDUmmfXm4kqedA30k9lkmqtd12CTl9EQnBYtHtcumhs
kUJd+RUMySOtU9Wt5vn9LeRJoDxZWigrRSNDPFsp5Dyw4UOx/5AP1xwmF+saCmoQ0wLnHw3mJbmr
rrzR6iaUEN3M8Y5NqogTtuAAHlVW20cGNfgGVko8cnpjuvp6zn+ysuC/BJoGbOZgc/0a4d+MjQ3V
awM7Yp9oFTLLLK2sjdnKQ8nNp3dBCwGkTvRrQTl8/wXcplKlIdI+yaGeEFPeNxtnTMsD6/eTOQU0
NNq0MzYSDJPFd4YLH63TeT05FEKbVkbubcW92EHr58Ah55P3wZ2QwkA3CkS5pVxx6mXGYKOBlgwT
LKLqgfWxhGv1gbt83NR9lC2QfeJfMDlZBliFB9f9GlEP4Q9RaLSNGNQBOEZZaorQSJGbYtIOaSR/
dlOQ2jGIyNFQl1mcVyRK9IQR5KEa0E9r0akcUNOGxcWohiNrqNxLXmr6Adz8xy8H1g70LoARQVzC
nvJ+fgBk1xJQmeCYrI1XkkGorTWbH/CGKA7c6EMjH8EPNwELDm8H/fxFCGyYUopWpgPrB97fp5JZ
UI+qoCdjUqFdFzCaL9esot4pgVTKcS60Nv56vX14U5B750ICIIgALnzoFrQaCqggkLeJaEs/5KU1
xdwUVkRwoD4wfT5MUtzKnGESFjBFuOfiXVNdCzrNy9pEBgONstEzommAU/sfvxDwCBDlgYAUCMWv
Vl1vAsiAhuUQaHWReLp016CWXXpwV1/JPLv++kYfcSpoDeKboXowdyMhevl+kvQVPIFSm2SJWQI1
BHvV3GNwsxohe9CMqqkj+IpSlM8nVWZrZfnqLFCtuoV2V3FWWH1PYc/ewDjObiuvgttGl/1yml7N
FMzGs8Flh0DG9utn/rCY5mmNjiWANVjDoC+9f+QSVo+FnfnakQIi4REaVEKDi6lbJLkthzM42hVu
xPS2/1PrL4R0YJRn2gtujZ7t+9u6wQBZkiYrEmo5NVSSeBexom5X8Oumh3BRH6o6MyIGZCKUdRB7
Z6DX+5uNaTbmgz1ZOLcQ+liAanEx1SMycjNz4OUeUIOSrZpUdpSCV9RHwNdO1Q/RT+2lIbipXVjQ
1LHPuyIrdmWhVSzUTeXWsWNXzgAFHK21UCoNtCAi0PuUkFXVPRmmpS6eoXyZng0OARpAr0DMC4mm
FCCKFQTFABUQxEH/x8tg7FtWRI8n1jP3WAaNMeMWODIxL7VZeSSdrLzIuOfVUdk3KbxWXGLxtYCq
LhT8m6mPx2xonSRQQt0GOE0bsda66YvoTXUJw23Y7xoSaY6QCv5qQWqMkDyCeeBDzXpN3+UV5E+w
IIjNI6/IHBr2Rld0UW661IlgCt9sh1RPYZ2TtTHWjfWzskk163qU/Dg1aWZGGa1YGoES5IyQXoQ5
1roHgwmONVMBDEc19v4RnDqzn2jFBM46cwdWIKUFvyuiQjnptpw0YDUKlIpOa69Asw3njVbErTO5
Z07aTnIb2JOcIscGomDlFh2585uSiS1w2K6+VgZlcIMUnawv7Y4wsQIILrvV9A7oRA4/ArxSqXd6
rFvohWHMuSgAXcmdn2kwpFhgIABDNYHaxAh90TQtNmczf6JgEsB1CL4p0PPSJth6ppUc7mlVCVia
BAJuPGp0tDurKv21OQnjRwtpkWGtYAl8pnOt0ta0qOgVbNLEWhWOvy5VpefxACHac4y0/WAUwjxq
u9bbmcEQrPrO4BfBMNQ3yJLtdSBIdVHLEaB6z7tRE6vxeFCNuVWu2YsIwnuYOqDVQNld2c8QO0Kg
0Sd570F27IF5gCBzmPeVa7imoxjZmHV3X5tuPq01f4B3OsuL/K7KJXlC4XwMQpMgwMU18zhIyh1D
nQIq2gAJ5b41RsrkuQ3/0goI7RYyFU1s1sKvYGBouSIsB5M/t3OJCnxa+cKwwJErTGVzP/l5focW
bINfLkE2WllNmhahBlP7cxHwHhZuU3uPnqr5aMMx7x4DlpVozU/OlUUKv16VZjMAD0srq4qB0SFu
lLeGnfQTyYKoSE1zY6jMaCBzwscaH2tQaWiLAG1tqPJLcsFQYMERurR1GTIffK1WKLZ1PabTVQVp
+scqYPNnb5pyBIOBd37oEq3Ft24AwY+o79dql4IlB8xPp/NHzW3pHZ8C2cRI+JChKA0Fz40FiuI5
lQXlYauAoIlangq0dCdSjRExxnm8R9mRXQ1Enhn5tZ89FWVhyNUEA+MswnmnvzEQTCoYtKb9aabZ
9b3TtbxegxeVXRXFVPtRBrRicMqADj4NslYlZmUZQ5gDr2TCvDEY3bAOYKke+g5R48qB732CVBJy
GSLNypMBJ6MJbOABffHeboDpae2+vM1H6FPCq6eQ5RGyWFEQHO4dSCs4yrJXDIuwi6RBu11pCpeA
QTWal9yHAnkkqSmf4AfodFA0yyHhk3GcidYCrxRsAk224wo5E5Wxwbz8Cgux07cTWtWnwi0qxMQM
ggYh7MC7c1ulaogrvFQQCqGEHbUq9cOR5EO/ZsiO8tBpid+uRuLAu4SBdBI25cDGlSetqQ3lMBKI
Oad+ZoY+gNruSiE6Qk5bCt+GNFBu9IA+EYZl0CH6hn7AAQQEWTm7HhgpzZB0gMdE04gAG+lT5Ter
rLKAOs4JxNSqvDTsKNBc52dmE/+qxS6QnvQ96Z8GTKELe9ImiCA76IFGqUX4ackUzHNsXoynOvca
fFNpuVcl62UbQwCkRL3a1ajamByo2dhTXtqdMArRmRNJFEDlWmpg5wUInp0GtVH/GAwGy3RSMHYv
NRMwdNQBIB3AgZwToYQXBNg1IEeDQJEKuKynhqoiqyJMop/PvcQurTRfScTnODOnLI86MwAm3oPf
2o/eN4Dg1UYHtTA2d9DcCtzuTUUL/dJFWE0s2JHVsUS19BT4eruCzj1qLUeNMvUS8cZuf7jp1OwK
rHY02OHTQEMtbxTsJShUtiKAxrDeOzNLz2wfRjChLj19oyscO6J8UAYWmhisi6Zu8FlyynIZwziV
uiGwdvKyZaXVrXHONgUM7bnzjO2bnaOGO9lbA7GHhxia4RfgRoSvuxSl0jO7C5gdugGRWRzQFOuZ
+97UxFwX4gXNdxc/1EafzX6rgAQU3UQHbLcAxh77nYduuePA8z4GGL/xN4R4cD/11Ki9eKnCfzYJ
/llDKtRo43qC3zvaprTIz3MC/cz1kMI/aKNqYyKzmUn3DDk8nazbLmicCLqH0tmCO4btKOtb3VvB
8a7mK46z/QN39PKy6OzhxdAAK1lPQGaoyCo0IBI8CWZ9m43ssTNp8wTiBYHddQ2+PSjwZrmuTGx3
GLvMcleGk6t6ZVYNKWJiMOR8QWtrVqhDfQvIVzaOZ7aeFWqFOkRqbC34/CIDpS3fwKBBIUSiV9GG
PaQr7JA1DJraxlSeaa7VobNjVd6TmEjwg0Br66EZptaNDbSh6rUELeEablsATVUMMhK53g6gQkL8
fRXAvWDNrB7ljFLLgBalRMEGtZuqVItgEGDJGK3b6hz0TGJGUwGcrSlaZUewcbRENAAxmEcusyCo
RR1uORA/Yt4Py6ztU2B0CLngwMeUcYtTIJQ9bW0a48ppUwACXMKAzgXv/xSUEGxtsHpCKGTMaIH1
yNHKjaa0BVW/aBHXncHvazA92uBch4DoDykD7cahwmlDpgljBCrINkmoGS576aCGdKcLn1qAxLrD
ceEYGNxRSO207XTIrNNAaY9GaepnhlUZQ2yNnUojKM1Micun8spUJiQuRGcBDxtINpkxWpLZS9lz
43rq9PKnphd+sLI4bPtC6fPmxUVJ1QobJIQ05F6pqxDwXrgQ5bS3nguAdCiiWaGKsE67Novg+soS
YExVtYJ/iG/FtYPMJBo6CxPcaoz5kEcRimNRFekIWj1FBa1XZvmj7o3mSlO8yyKPzlqVWWNoP6uM
AoxD+9TditQTPyvievcKmwzmv+jQJ7VRAmijjjtGihWhOAuhWeWCoIjKFyqiqLU/5z1vqu2AFtoL
SCQUkzeVvbnlRQCnCEcFEkAEQFyvtGpQKzgg4BqTXtQs8qoMSIBgqBvwWysLOuwGa2wcdigvzgJQ
DtA+G7ISmC8y9tMR6C+QL0GJtDruc8v44WvKhBry1Ds7XbXSi1DN1K5rHai7UMiBPlXpAHflRg+q
ZsORCV06UuhWxGiNTTCVHmBCA4Hv05a2oruwO7Ozok6U+Q9HNoMMYbbAeFhCPvAInVLyVHdT7sUF
pD3uSe73CXdIidrYhLJe6IGM6pzX/QCfgzFlThlmEHJ98IVVXYwA8mrhOKKRGAkza7VIeDieE6U0
OIbBGNDYQrxWi4hjjnZs+4KYGxd2Yj8bDyofqw48iYcSTvJBhO03Taq+ccuLNrURA3IxSRHp4Ak+
jKg/XKu86vwH6hbipalrWURGClFGgFkBsIkUhdJY6GF2FhAfKpxb3gfevSk92m7zdEAqCvy8M61s
WopTQXzlQ18XOyewVJP4CUoEdBo8GeSgawFddu4pXwPUq2dOEw5wBLg2s4JoQAkTckk7OJmGdk9Y
j2+tG9coslu/OgiBsHVrepmz8nIFWjgK4sEhCZMPZdc5MYT8izErjKHPudSxLjWU6HXsL0dFPuQb
Pc3kLaqgxonNOT0fKtiVhIPttTAUKrJp9h4ZtymV7NGzSR/5XupccHRN0TWsHXUAePRalXhbcf3r
2cAax4aJHuXSKrep+n4q3N46Qikhi7Le6WBoOmKHT2WJs7xjZM6apz4Mw0u73bQSIHnKjGxdTiqI
9JEYF2hT+JHImbVyhDHhRCeHI2IXfJPpUBT1dSS84dTycd2iPvBXofP/PI3/N3tuzv96UPHv/8af
n1CS4kWWy8Uf/31SPPFGNC/yv+df+/uvvf+lf5+x5/pK8udnefLIln/z3S/i+v+5f/woH9/9YYUZ
KtVF98zV5bPoqHy9CZ50/pv/2x/+4/n1KteKPf/rn08Nylzz1bKiqf/5nx/tfv3rnyhTvamwzNf/
zw9PHyv83uX/u/rHtqmzfyT414ffe34UEpcw7P+CVyT+caxXcQI0i4bnv35i/Rca4OAEojwCJbpZ
5bxuuMz/9U/T/K/ZAXJ2uIK6DHhX+CXRdP/50axQAnIU6uTo4UJG/3/e/92X+v3l/lF31XkD0Rzx
r3++r/8BxAlJRxTAl6BzPcurIec9GEQOwKcTNJ+gnqj9US3u98Uxhm8bHL0SoNKYg54MLrCgnbhl
RbbrA/Ovafdu1r199vkyvxfN78tbi8t7UnllKfQk8JDpIbToxYFO2PsGyO8rY9TfPrivM2A7c3AL
2myCPha2nxHon6nZqPHExOG26J/fTJf/fI7/zSssaqE1PEzMFDt/wv0Tgx979p8p2f1+g0W5vOnM
ySygxZ50CBsjXCdNFKoafzpQt94z9Et8VgFnP23AmSdpx9hlNx57/Ho8XoWTPvmmS6UaDaQjpeOo
lhj2tLYhFBYg4+tRURm8ZuuU/RmEbAFThvjmmG01sz33eAuSbwBuLDseA+csMwCypX4CtcUTSImH
pn7kuk0ZjgP7oyLq30O7VO9vmOP3XqPryeiQHyrV4Tidx1P5EthwkHIO0aL3jfCifGnQHmfLBiNs
1A8WUN4Hu8p7VvxS2zCrNS6owIr39FtVlqE7riv/QKF3z7pZmi5lYzNKF9l+UnXWClsQ8i8UQZ68
HGUxc5segra+Amg+myWLlZ/JxvQaOoF1aD1DfzxBqgquVrFSFJBSJ0V5SvOPrMaLjYYeNTpKj0Z3
U5X1SpVBlPliNSjg9bUh5mm66Wq2ht3PWevmMS/KOHeydZVpq8KuT+A1FPs+TDXSgW9HPYh6k656
pq1NKFNNtrbhOHZZPY1zfjuqO4b+Xj460Bw7qbHPamaJ3mh+qvT6DFKHod9O68YEuL1DTo2DE1iJ
IWhqTWOuaVuujEyuvJJvEHjiwnR3AjAgUQ6nWvcAimDs8l8N8mic9lc2kCKp92uEpZ6XkmhC38C3
L8lkhdLiF18vxX3zZBED64E4uQ/qcqLqq5Y/2OTYaLQD8XVRpP+9hhZxj5AeNDnQ5hO3LcNqqkJb
0iKsBpRiBNmOaqekWGX2eWHPRYt8zWpnZcH4YyjyhI0ghSOf9Kl2bfFs60vYiAX1kcJeFmsZiVR3
yHHlfXvu92MuomgtsrYDkUFP+p6tBvNHCdFWrlC+VVHDf0ww2yztQ2rSr72+Tyb1UiwQy3KcDPAc
EstP7xQx1sI/dwWPUt0CwFrbKfpsEA9LyzkDU68KpW7EmeslFgwZUlAieplFtNPvMkozoLChZ4sJ
zw0nYS44GCiZlJRtvbSKAGeJ+mKK4E4cEXIUWG3o2ffoDKKiqB0bwowc9mLgIrwfIjDjoJ7XhiWK
VzUSJXOcIumiJKlfDcZt05ykFuwa0mu/fG4MyBTL4Y/ahX+P/fKYnmozTqvC2JvgbBF9RNH3wJVf
BbE/G+m5PfamN9gYdBorzcBnhYgySMRRV5uhPq5ykFXAxhw1LQJFHIa8kW48+GrrTWWkDDs2OxXx
PAjd6W70CvwnaI3rxjEpLmokqkCPrVBtyQ+skT0bwJIu5zbEalG9UAnOwNvMxm6mPX29st93AX+P
7Lzi37x+UJAuZbWJrSU/dgJrpdlRYf2q2q1RGQfOB3uCxxLaAo9yUgQDNhmpYce+7YdHS3v++un3
jcsi9pes6sGKxLwIgrDtt+qQecC+UVnEO0YZ6sQA4iXAaMcpCnyGACSS73yZb21+9fXD7xuXRdxz
UVnpDYGbDOl5456S9sklB2wI943LIlY17uBOTabAiofCn7WVTvz1I7/25T9ZLUsQRBuAQaL3o54w
JJAV4Zs6lSsXzJtaD8CO83decc8FC01+M/MejBQNUft6kGBlI4ctQIgw0GfQijREI2Lb9wUaXA4o
j7MdOodCgLVGz3WD6k/UllDG5u6u6M5FMV703qnpoJlYPcK4a6WpHQoyTLJdka0Cfc2yOzsjB850
ewZviQ5GtXWsVOrhUMS1tdWueXBIrHDflRexxmVKcLCs5yTlkqhj4I0PxIc983UJhmd5SoGxd6ek
EjIE2WCt9/kqd1FO8tHS1A99fcSEzz7+Ila0EDaALlOJUJlvNBOUwQMLYd/Tz8P1JgZ1VUGw4nAA
gL1dOGXHE7mb1IvKurCsjAMjtG/oF5HCthvpFCSdEpo9dUaStoc8RvddeBkqCGeDWWGn5vmqz0KU
ir5eanuiw1I4ehhzw/NSE8ViwdYu6seqzs+07EBM3vfUiwABUxIurALDAX5mLPu11QTRt57bWeA6
slJPGx2U0KRJrwSgJHaKU/hwSPhjz1RZgrkhw5fZXHEc9lF088rrUT/PbeAIsGebw6/vvcFilRbK
qjpvnO/Bt9K+8UoRFvLP0Nh/77dLJArkMHinOqzUpo5brNFDOf6eD7oUS8qnHm5jFa7bPVISwf7k
67HYd9n5v79ZmkxCDqUNnCkZ9G2uVukUf++6i+U4BhwqNRSPK8HRG4wr4R7Y+fYsm6Wqt2Yy5nTz
hbPsrNcvDORgh8Tj943FYr+m8OsZ+gFjUbOd1sd5c/m9sVisRRMQD43Mny5AXjNtHed7324J+M9Q
x88km58333iXTbf61uMuGXJg6AneAhCAaH1SWFH/Zyqqf6+MJY+xROdw4ALXrSAmbj20w/P3nndR
PJElK1LAYxH5vUcQ9XJyyPVvz3xYQl/1cWht2iCG+mNsZ3Febr73wIs1ByH8KaWvMiPulTld/aFl
6O8BXqy5vBhUjZ7MlBB24ZbyAmoCqIRBv4/7O/hjfXPWLfbDTOYQlmlwlxyCBUo7gm3ngR1x33gv
1h/rAQGfBNOTCTgGtRvH7+2FS4Z3lRcl/mdhQtMtWvQk+N5CWUpTdRojXWvjugpJA+Az2ffOp0vL
V5jftZpVIl4M1VFtr9NvJg1L+vIgK6ObgABIqgG641ulHZgRewonyz6Wn9eN3zYYhyl4HDhI23Sj
OhFZqYgDfg1byXUhz7+1dJa+cqXBjbTn3oQ8GaWk7tqof3594T3byhK2X7XAG0gG6R+dFcjz9Y2p
sA38meT83ytzyZkqqzSgOlA5yWi6oFLYUf7w9WPvWTLWYjEScMZZ7WHoe75yvW36Z56xvx94sRRl
7bZQCPdxOPWgpmKeFd994MVeqAD4N3CQmaDzd25Vu6470FTdMxBLlWJudRXxYGWDvTChAJzl6pAu
xZ6ZsYRPw4xAWMEcPWYRBQ+JbWee19mhaPqq//BJzrVUuIHL3JDBwHRKDPIgFDBGAYXt8VoBpwKS
ySpwbmakcFuKKNPqUEFzITMuqbFR9tpCq9hQ+rYosgMreSH6/Pd3Nxd7adHBus/ieBrRe1FaQSCV
deFoHHUS0E6sDEmKqPMugfX9Xsyfu6Fvz599U+AOFVXQOs/PW9ac8QNBf99nW2yyY8+dHGi7KfG6
DTEAYkvPcnKIV7vv4oudVgq0rrp5tknwsVugb339qoAQzNeLegEQ+P0VFquaeq7FgUofE3NmgwHO
BLTPunaB1m4eUgEVeKDMM1M7MhXYWoYZVg7M/6wiHmz4pTAvdExz3RjFaVNrMAJyw9LTj6Q6ZGa1
b6ktYsPkGsKFuOF8AACOjuxAe/jmZFgEh3HyWorDCqKOAud+V3vrrwd0z+daylrYU5MKmOZh1zCO
xgbMa1eFeq4Ofa49OetS2qUlXNXuHNMGIKkKQoEABzzDiUqI/3jmtBmJ9RKQOyBzVqT/WXvXtrlx
Bnym2o3r9hfo2ElvrxW7s6dqJUQZwxFiw2DnQyYnCqi1g+yCo11+PRbzSv4k3rwSXN4kfFwnswle
pRKmZ2FZXAg4SleGjMCZ+95XXPqqoN0DWL8FNbbGbkDHflF/ptjz97JY0gSp4wDNrtcq0dHbQ2Ly
zdT6FUP0ZkigwVBmiqFqN6BPolUkVC7/3lH/VTTgzaULykZjhHJRoprEKSMYKn79FfesQcN8HzYt
w5k474A0lJ6LzuIQ+fSbhTRjsbxbWoFm3TYqgUTCxMPu7ntPvFjbQW9rAlQTlUwiNs8zvvrWZZcs
IzBjqDJ8W0GTKnZOv33Zuef95rsFpJR92aZj0l9PRf8TrnVPXz/vnlC01GdiDsskl2i09jA/1+5H
SIamFv1e4rBU2QAppnBgOqsSuKKiZ8i/d8jU53d5Mxi9wtG4qXFZKMKhgNt+82mXO3QqIcsG0lxi
HTuX5JDb556VoS+25kHXCsZtTIg6P3c874FqcJg/8O3mufpJ7PygAACFt79WXSogmtnfB9iaHRnB
Y27tTjttUiGcWi90wkONO6EDOoySAZTonkUKh9yGrcr0StPYGhKfgX+BiRspNDjM65LfuS2SaQlm
N1EQnq/DYmp3IxlXNYg7XNuBpbL1063TXQLh5/pbFuxS4ssQlUbolEIsngOw2QIB7q4qKYCD1cNK
52GQG5GW33D9x9cjsG9wF7FBOl7F/X6A0KYXCTdKefz1dRciKn+H9qVjqhcURasyfYScf3XkelcZ
fIpKQ19Xw49Uu9CLX5Q+a9VVO9w5/UOG48/X9/38faA09H5m56MOv9QWmTYUhup6a6s/En37n9eB
bPX765bFoNd2ANXP8rFvtup7uwkMY95f1gvGMkud+bIvTgMP0QPHo8+PBBDee39Z7HiGovNXTcmd
i8McnS5d9wk8iwMHpH2jvIgfVjVlQL/isZv0FirphX2gFPz5uQsC4e+f27VZ7Zp8GtHarsNeT/F/
K7TJpVPfg6f7zYdfxJOASgsncBQBjR6elUA0H5jyn28EAIO+f3jIY4qeg8iQlBUA3joAxkFkZ4ea
S/uGfLFQS+VDJ7PEUzcAcDS7ge2+XjCvFYuPIRCY6vePnVIGTJnscLhLj43MujDVUTbY8Ga81vOb
HGCsyR5ivYfdfUPOQSICl+LUCLR1kYPNItqtk/OtY6sj2BiEVgbBVNbFUBK8MDQn1jRkKQx2Lc8d
A2PgGhjmuIbKyoAG0JRBsgHkva9fw3jduz55jyWm0e6NHhKbyOor4cZTNqw6ZsdQOI+G9heoVVGD
+lKWWWgPV+C5+CuwTcJpzONy3PXUD53O24047Qt+2rMBkLQ69u1urbl0W2Jj5+7K1CeAeTKg1OzY
AnSLmfUxBE1Gx46aBgG7BGnGuBntXxYIJ6SE27Z2ZRv92jGrs6b8qctbiAWtBBT188wBmcldW6AR
1X0RKvuJFcd5rgHR4q5lcw7yJSVr325PDKg7jSPwYc4Ovn9goV/AxRz8B/DoAHQHbwO8uRsLCu58
fKS0i3r9HurwEHKTaMXryCl5pClQ6TwR+T6k7aqbyTmHAHkEa4WNU5Kw9tN4oKtJv0mVH1WZvSp1
59T1b33ruIQrhFJBHCgYvw0bUFKinOjnPticowuNetOAc/wLKPyrnDxYEtRQq4usVnwv5r7CB9+c
UiY7zZrWmbssVoQOGSh+B+bKvGY+mSreYi2hqexDphJnbcauG//Y/9UccyjZF1CZXzNjm5W7tDmw
vPYEhaWFXuFkORCFyCRTetR3aSjyjdse7EzuiZdLbEdvaF0DcQPUOMF1dvkjVDgL9UKtY0avabML
ul1qwcoELBwwwLKrhg1HVFxp4J45s8azF/UuKC7gcAf2CZKmrU/bK73rtrmB0oMHvgFjYepf8qy5
zfmaUpCLhQvimhGZQFRrwapiJch2RwPgdd3KBJUIhOjYNo9yclt4F3W2kd5GA33z6w+3JwYuYR7S
9sZU/X/Ozmy5bhzp1k/ECM7DLcc9T5p1w5BlCxxBAiAIkk//r+0T0VG1y7Li6KKq29FuigIxJDJX
rk/TMSHQwwiTwmE8f+/BN8dwjo4krq6Owi2ak+cTH+///txPvv6tHHopXKNk18SKL3YV30zVSpu+
0Or+OUUPl5N/b9uQhzNnbnFUjuDjkvonI4CCDkZIiyodsWPPVzNCv/zibPskoPBvAorcqrtZ5fO0
rfOTI+55vbfRPz585TDx2eNv4gnfAGpj7HAG5eUUcq1M+vlVBGXkqq/Mlj9ZKbfSZiFHvZbXiEWn
W5u2aG1b52KDqevWX3yQTybnrYG6CQdr9LjggMZVDc2vjUr+Poc+e+5NWGE0ZWPVPZ5bO+lUpHBw
+N5zbzZBZZnSsVxkPIFMmXT0qH9xCfzsW97EE7TvuUE5mbdIqMYep5BPt9FvJ47qK+3UJ3P/VmrL
NTna/rXcqthjw15t7cBrFVo6kIpIgenzVXD8VWDxyfDf6ljRjCc1CjLudhpoZEo/g9Dse7uOd7OE
5cw6asO6aouWYbiqgET19y/7yVy/lZ4adWPN8DOeUFITe0PN664rIybhRqQ3G12zv9gTfpek/nSM
3qxatyuHsTGxu3nWDm3NcP/YBR6LFv20dAP6EbusD34M80mDlt4vVxacUXRxdGBOodgSVj6F43ia
cyPUFxYrrczQUwpTtOW+Zw/UHrIFlgY+/VW3ew3+9VrJU8bRgf+VC+Dvgsyf3v/6yf8RX0zuRC2f
Y2XR4RkeOiGbxqiSuGO3Y0KLHxUaIifXDDsUGVh/7vNj4549/wfveQQHnqhqoTpe6tis2XZBXg14
3BgYggFGGKI4G/UjiDGt99UO/MlRcutlOwEswIMBBUe7hg93PMI+61uFtv/Y8vqFAZPS6yFF+A85
ybji8pvn9c0EyQf0xRXsOkH8d9qdNPXy9wkO2OSfI7hbbhpcSQu5BLjgchRLYMcAC4tLrV5b4wjw
UBvO5JWgItD0r2cn5NKJPXvT9I8GebXYjI6EKmJIdniLntlA8ZD5Q4G4oFfPjWIRugYgU3sxVBc3
TSJYVhEK43R0lXpjZA5OAm/p0CVA+BE0lkzzr1zbNXwLfo3eXox+77Tbnu4BDGuc7TD/Gviqt1ND
e3Hru3I5aUKUaTPcC4AUQ12b975BLh48jkKfG0+1XeN+t+Huy6yOBD5Bjv868B13YzI+wTS8jPIi
SBY45bTLhzdcbDRfD8V+ceEmYuOCYkPx7kTMAsvLDkAjFPti0CGFu/fm+7I/meqeqcsiZSzJSad3
C92xfK1rh5quSLvr2XFmd5W9da3NUvoxDE5AZtpWDK4I6lhfu7H5Q21ve+unsOE4YWzKOc8AaY59
8bMZVAKDsqPPxBNcNF4L9wkmIJHQznh1W/78+5f/7Lvf3N1HYinW6QjU0FhSDYdS++YauDlk7dZF
F/mE5yoTzSj75aut+HdN+Q97zK0mlKEZpCDFhAfreYqyaAgYVVzkZ9JqYeE8NEZs1c/V0wvYx8tO
81405z2vl3Dx14H/5Ja/nKm99Lw5O9rKGetV4d0ZsMwAUTzuCBrsvieMAmXg31thrg/wdjKgwsj7
NnS8rU6+WKrX/Ngffv9bbSlbSquq0BmzXYDBxGZYsGycHqxpM+qgTH8V3X0yLW41piWzasnBEd62
DPXzGPeTb023/1hpu5TaXn9VCtS7youbMf77c397v/5pWG7i6bpx6f8T2IzoTuUVTQLvrRhTMOqA
OahjaVwm8m5572zewME4XIQE4GTT0jnlfAWD75AJCdsjFCfHHHiUH3w+IKXR+MCNMR1dTbFND5o4
wFkEYMHBLEI9b5LS/DCDakXbX5rfryWlh57nYWNsQK2Jcn9JCQApS/8g+LHJk0HuPSCLrYPjwETD
+d6RcCt6DVzYLrU57vSMXWpjBwu4bz74OjX+cZhX42TUNsEMNsBteJdfEQ0+m1k3G47luJbWXnMQ
usbDwn3Okbn6+xz47Mk3W87sN70mtRzFkneNGIfJ44e/P/iTSOHWjJLKiehKzFB8+B1cqWCG5N6P
01d8qhvfxP9lwm/tjMHSsfTCAXMENt0hL2BTpNBMBQQDslJDSqxfcGOIcjoJgPKAmwWiSA361a2l
Ogy9iaNZe/Vo+SvQ9O/t3bei2QXS9RZNDvO2BcjIeios++ffB/KTL3QrmyUqr23HAIwBpAwvj2Fg
8r3n3sT9xDfL3uJ4rkQ4W8TFr+899mZPAXNgmasa+hjTfeL65puiZBid/HtldVbrMg2uQRjfcPJT
+WXt48/FN9++jvs/luyoV7IvJF54gF+f58HjzH3wWyvs6a72QB0cP+iMi8UQVzBVsYszEpkR+IYA
Ul2o/17AzThXM/p9zWNXoQulee7n8U6hjRL8rRinTN6io8/IJt+Ae1W3EhC9jc+LeVi6E2FZ06yk
kS0jbuvDUYlni+jr732Imz2jAlDaYj0GzH61+g1T6fcee7NhiHmqlnLBcGn1kYyZLr5YP59cF28N
XQtQFQCgslDHt+F6OddhDecz8BhR1oF/21B8czXdhBhEWbNEMx62JbAoRm9IhXf/rYG5Ve12YnH0
3ruup2klRex9s8p1q9rVupwsnY/nGvpOPquv+h0+Ge9b0e5kWZIs3gh1O7930dsLw0diP0iSdOLu
ewNysxNYndm7OpHIDQ7tXgqkYOUX4dwnZ8utWtdhsxE4Jt7dtV4YhRmrteP+V+jo67r/Q1B0q9iF
qazti+vDFyeRcyq+8qD+7KVv1qPZ22QAFQ/7ePXiBh8NyincK5LvjfXNqizhNzkpE5OEoRs7j+yv
XvqzwbhJz3k64mavg+phSO1pRfvse697swqnAMh79woY8vI3Yuxs8r1aza1ad9E4DxjIXVtcDC09
kV9RIT4Zhlutrr9MyATpNTY9uJSL0Gm+EJN+9tybMxhUjVlYXoWMc5afxodvDe5/tbYO1xcXDx13
PPkKI/HZm15n9T9OSRXYwQKL299virTP39/0d977D2vtd2LlH0/NwUX1e2Oatsrp4enrQ2HSuiA0
yqizxaZpRUTz7eAaadUAVwATmrJF9ZPCos4/9TBDCoXbZR1uGNUZtrQRpXtGH9v+ubHJSlESl84S
l0S9QyyXMJhEeA2sF3IZwaMN7sGWuRGwPHDKB788Veg44WsHVDsTKZRjBytG2TuRx5+aka0BT4Js
5gUKkYjqi7WuCwfyV7cxIh2tMdEEpz2N9Ou8btcgSm+KAu4S09zvxXBQJt34Qzbkl2lCQmVbkJVo
zMwUYIEZk3m1jCQxEpdxn5enRXXbUktmV61MnCihAIvebpd10Kk1nHgzmxgZiucpVcF9ULoOrAiJ
u+qsr7ASn3zmq2HVPz9zR+C5nKsOpaI6zrsQXph//9KfbH636ikGv/hq8nAbKIedMJ9dr4bzxDdF
CbfyqYDIsqcWVmfv/JTm3dzef++lbzY/0YO2NjQLuivmFE6niS2fOSbV3x/+2UjfbIGi5Wp2TIJj
Bn2MVVzaX6Td/zzSMPb69xfkLewTRwMjXYwZIvGwbdNrFPX3l/6ttf3vgvVuBUgcFsUDDJRwzkxa
uFhGPNAAO+0jL7pwoWPEwdkTBonb1oylDxLycw/day3yzB7HM3zWv3iRP48eOBX//i0rnxjg82Cj
1/1nrXtsvxezwOHv388tdVi8E6gdtmb/KPwjjKj/PnB/fl8oQP79XEOKqa0Utk8rJQ/zj+891Pz3
Q+E5qVtFUKIolJL9/MX8uf6m//3C/u/egX9sybboAybHYt56YD3byGkvAxQyAG4uX/VrXr/Rn37C
zcx3htxiiqE1w8rdlMIGSXemuEG0X4r7Zn7+1tjcSvNLyErtCca822bN9t+sUdwK8msjd+36qgGF
0cMDwz/ke6HyrXheE7rj2sjDbyt7SFrr0qO54u/j8OftAKD2f88RJhWfdHQgbwe+lpONEhJk+dVX
LQqfTOtb5Tz0feZkSLw37Nyj4g5kzOh7r339gf+Yhaa3zAWZsDtW3iso52e/kfCgb/7/cOP/yx7d
yufbnAlFS8wOthzFfOi/0vRcN9k/TO1b+bw2d1Ot5ail5n4e9VCpoSgU1eiiaXPYZOs6cChlwr/q
//5E3erfSuqJ7BZ3FKgKW0W29EE8dK8TMm3gt2aqEZndjhGsJJOeMyRlUZWRpzr/3oZ2S/6z3E4p
UWLvqS8o2XwRD/7u7PzD+N2q7nkFkVnQY/OBw/22kMlQd6H0nSNFRh388JjNfEVtByAtEc5tl+i6
hkz1uofpLaU0m30fPScveAIwmlntP7b6cek2NUG/8vhY+XJN0JWSQ0GYG+MPNb7V4q4GnntZSzam
k+dHPPipeV9ZS96Yxf5vmunXcsQ/ZnHVWjO1HL5sLQO5no0NxXjXt4mCBZou6RYqHLtez/UR3Qut
MCJhnEvz8vcF9Mkme9sPUBUOWp4r3DbbYi9JGebLWphPTbBV/jfrqrddASA4uTCmR6xYPy6XOv37
e3+yo9z2BHBeiaax/GnbgCDUesk4f7XmwSC9Hoz/nV7erU+praC5aTqK6NYZw0GCivMDBtxEf/bF
u4K6sLVWZDzWfRBR720sCIruG2hI4AnKI1l74TiuCrLz+wleZU/Ke/LdjTKeMWNBaNEy3+hioaGX
EXZrgX4yxM6z1hb+L/JEcyjqnUhaPAPQNdMg8OvclePZKwEztKHYBPincS+TnW/6oN8a/N0LxrAE
28u1jDCf4LVi/+ocsTa9e437h264AoIPSLEnAFdmsCLOzBIuEF0ZgyR/WSYzrsFCzU/KoEg9unFO
81jX8ohrK1hw42f16P/2Q2nRfRewmCiRoOQMfg2LeXVpkZhoFxAX4V42EnUpej11tEfa/+o9AwVt
/CnIVOCBcNEkZn5Hwb9pzG2uynSyTsuyg7A5osAVYJ162r7rNiNIyIWyomH8mLWdWZRRZ6zgKp5y
G2yMXIVd1yUs/6WrNzX5oe1B82lUHz2GyB1lRKRKNP0QtCtdVQmYhavaIGio4rBk1+HtOevraRHZ
rMPSUPul2uk0Y9dl9IPpm3oQK8t/VVflbdkhhZs6qKVV5lPbbwP1q9TXonw0uyrSgecZiiKetcPk
jxkIO48iv9TQ8HPeXpwWzb9YwAFK2USl8EOIVe3GjvxQIIjRoUfPopnpzikAWrG0DqxZQg3bUqjm
1CBB2hA9djweWdiNtJxHQzDgvd/ram/3Rgbr6qhH94Mx9bFfLrHt3SFrhoxRKCY/y+chkmUDBPkU
muaWw7N8rH95rDzYC+yz0M2prMMCB0RfOBG0mKEVvDVTBv1xrLibLYURehJu7ssZahChw+8+sZPK
vnNMcFTuyXQ/VruxOY1zOuGPw/W/O+DPsDpiDM6SD3DBx78p/j3eB5lMFpaicsqDJKoLECNwy4CV
uQe2oslDE/fscTyM0KEUqN+5h5Zvmfk8zAyqGmzE9MM3X0T9bolX38/G/GXOXwz50eB/84yshvVd
6bVR02j7pkqqZp8vr7m5qhzohFuYWZ+m5tg3B7NZI5yONAyoEeToXYYaM87Vvm33vEyUfglKPXTR
ycK0Qw4tRVX0iT4fkcdJicaAaiVwr38eK4rzBZ1SiC74awvAiuT7vJlhVDilunlFE0BcgaaXQgtW
Pp1WrX2EIDiCV78z7pULRMaQqBYt1e2b79zTuYs9MDRggH8/wbrMRE4CLnl7xEnJYBxbghcWG74A
bFE/AXvhgEU4kq3sTIA9gDByNmBiww2/i7Q6CCfsOhoc8YNrYZalJjYiD71+QJUIu4YkG0OuKrAQ
RIDUCAQmyxT5JrhHfmbldVhiTRWN3AflybGPnn5qAboeYwjSURMzZAHvhDePnw1z2hHbvEwNVCiW
HWr1Y4W86gKlE0VtF/d0n97VQ7kKuBbDPiKBQSrVUB+GCreRl7b/yaf65PrOpoIpP/glmWVdcr8N
m5qHnQaTEBRIJkDtXU2FZuvgPirjQN0HwRz2wk489uLyGp2t0J/3JB7I9NAgmSI7DgLFHXx5Q8dW
IQ8epIAGCmvPJ3YcAL7s+YcaIxC0byW84QnzoqpvV6jxAwsBw2I0M1vOzoXSv+MPNjg3lgD1tFk7
6Dv3xhj9BhBa1TG3HgP3LjcfZckPJqwnCfodA8g6TKtPIa1PevFKRuRdqHjm+vTDgKLPC0AwFTgE
6NJcvTOjzm3DnMtVpYNEZw1rjhvTWKMHQe9fOkjgm4mFOkQSsnHi3r96N9WpLe5nBtCAzNNpBoxl
KWOPOmk1rwWYiH2TFiQdgA3C6qXT3TKiLbVKqNw24lnZR8keXRMN/GeNPiGFqvUbBwEP/sYUtKGl
vdLirDCDWB7g+na1jG3DCpL62joamDGmvCMdavIgbbljVvDE746VQqLqsSrvbCyWgg4o1W9yM9ii
OBbRoIrd+nXq+g026wA9Z5pVIEOnQ39tJL1+GQ0zq3DyjdaD5V0WAbFlAxo0Os/YUwegqAxq/KS1
InuQWhKb2UirFYlnTvel9Ur5xtCQri36uNWQjUN7GVRacKDV1KvofwLkbQkEff26c849eQcOCyti
BxOdVcVWQ/PDGDYVXqkjG4il1u44ICLcjo4Z5tW9mjNtlPGcP0JBZHRGHNgmGB6p7kF7Vb5PaLIL
1NkRMRF3AXvmftpOR23cSLNcD8MFyR4coc2s3hfbCEdeJaamZc2CWfTi0jeBu1RhcCTpvM2ILbbq
YahQrc0KXdV7Ct7W7HUIvviKdCCbdGkzHzoJPhLF7lXEwjgZdZdRuMECv5vmHqjehCSlc0Iz4Loh
hwUZ7EaslPbLhYchRDt6h9VvIPHJI6QJcTNy4NBH0OBH6Rz1LSBc2G+WTkS5GO4lDnlxbut0Jkfb
iqd6V6DN0isz3cpwGEM7FtVlH5ZNrBtvur6azK1jPyzyaNiPRnOyGony2JlpEHChgVnaYW4eR99P
DdSg4INR4ThUxRMwOZyuUEqCqcOlHB80nH0g5qBg18P/eOFI3uJnoPUjoORICLTUlbblwxsZNSxM
O1QjX5syjysIyzo9GQMEZOPK6+TeBzqHD21kg6bEFnY0ed5gQh+aFnUIRC1tXcewF47IsMb2fPD6
rcTu1AHlVhISFYHINOVEpqcQasFWlY6JidZ42d8FGkgH475SIguoBoc8GQZlij6yU4HkVSGQnkXZ
tyw+9Hlfm9u2+wWrSM04NcVmkHd5KwGTehmWPCHiVDLswdO+Lx+XEpa4C499KxmQtrbLF9E+AfZT
K9jNyVSiv8YHKaojON5llQIXF3VKxwb+wasVGpWikpaYRF4scIdZsANMT0Fw33irZTgwp4tZ6WSN
3HZBewCz6FAT6LRgDDRp5Y7BUwwAvlQrcb64k4eb0S90LmdTJy49Y1Gf53G5NFkx9u/DxFYTWPD4
pXMwd7uc7VoFgpF+RnCIrcBPobZxmzcwgMKyLON50GLRidQw76H+CQFWiRZ/Nzo/TGPd5tdxtU4i
N8MRa0gM9XbAELi4YZRa5lYj/KQzqvcprd8XnG8topcFMb0FSFWLSWwhwmZWkaraic35h4YDzoUb
sOSHmbx1CKZ1OFR4xWrBKFMmosJZjtLRE2rb1wUQFHJFRLAf0OhkOT89LtLa8xOioSssp+th1kG4
DiLQfLAyu1VjvE60j91mQCAQGXtjsMLcMRM+lKlRuskoVpyzeGrQTKhdvTA2tdzXrryrXAB0Trl7
qdsTAtBBiIx3KlnqbUAgLzFY1AFshj4VF5Qbc5HY39GN0u4bw4ltwJZa19nbXR0LhtiwM1dtP4Nt
2GYd0FGcNZlgaAdzDCyNLjKxPQ82Rk2aaKuys9H5qQJ4/c0oPIxe/2R5B2t66OdnxAyrUVevgEHg
x1tbYoCbMuXY3BT0W+9zn+kAoFRIxS7uYRo90HEQzktMRoTlPRtPYAsCFHOmSsS+02NhDJGGgEq6
E0TaCheCKTO8J0Dg0kXS3UiBTiom2DuxM4dbZcGNE9BN2ahkKFi9NS2Ku4CXkGpbsjhHLiJogkiM
fsRamIS5NjLCXRgsiG44yCKlF3n6mnFEizUe0GJQuIidOl28Ca7S/WmWR9bTtK/FvgS5svWLFWTk
V9JY5OOhHvQZVQ+jaHdBkc9fWX29G2H4bWGYgVPbBRT6Mdt5AeQw4bDXMRAULebHgEY/N/fCoGvX
Qq2dqYkYOojA38QssEPTaRKrnS71ojKKxel3I0xY5BV2FE51cfKNab8MMN+wQH8a6E/X645mueXd
m7DyxPVNHF4qdmex8gRU+sVBdOhx8rc9AEEwoU7gpIe7LfrcugzWxmH+MeZlnA+P0g1WOqMp7Mu3
VrDB79EYT4VTZMWcBlNiWVOSw3ZotLK59X9VI6xyArANvSkurtgddEzvpBrSbk4H7+hZeHF09VEF
obqUB9YDFaYupjlnA3JAne6HcOJLAUU7877dsQGCSA4Jq4+LYx+D8Iji2MOAKyJxHwkwPAzieESO
FckTn3RJuXhoV1Xr0WcfHrzBQzVga/Ok2Pf9HdxbQtc8y64E5bM4AfCUoAuSMqCcQQnSd20LX+Rp
R40RwR3swME+2pZiousWxjLg1x4CH3hr7N4gyYHSjp6tDupkf5X3F8H3irjYHZ/L4AeM+fqwh5Fn
XRY40nADKgdI+LGLwxPYksYBhErwnzjIiGxKDb2La27tFTwGPAM0K2lm/fJA0S1JcPA66g42iknv
w6o87+6VM93r8O+WTR2h6IPGxkwYWWPjBy5aWE/zLtBUMiovBSsCQoFIqjxhhQT48d4gTeyZgCDN
uE/gIqmqJVJYglNOE7k8egIhQWtHreuugsrAgR5oGYUIssVWWQ/w3ufTKbBwuhrGAFBm/rjwOmqd
4rDYQWzqa72uTwH78BmQWWjgFNYUL2hPXqA1nyYbnEWkGYD1sef7xTpSlW+XwUzMHusRfNf8vOBS
XhRDlge4BQPHag52BM5MRgsP+IlxBy7Whw1Xerj0s+40WKlHD8TYwBM6DIwXs3wci/MYFICO7bBv
Qc3Oyz0DhlYyCSV06sJa39Xne60AyDA3o7prTihzIX4Ak9DvM3cOzlZVrPI5WA812dutSh1i/qwR
obpjsVPe4zwyVKsQMQQtUjBLWHIrDdoyomiNpTU2D1fLrKDY6Fe+1QiyJ/zgEJcB0YC4zrLgwNMS
MGTLa5E3dXNtm7sHCzcN4aGYrO6lt4BPg2u/t1gZsfajiwbcq5c92GCNyxMzAArU7yOwRkPTNo6l
VuwVSsZKj220gmmIdFoAlRwz1kyABmb3dfI/gqbYMlGHRvljoOUDqjJHZEVg3mBsaIETrpHewbf5
vRjyDHI73BZO4IUe++JcTZfrxTRqEQyXAzDZat9QFJg9c++qOfJBKSux9cz9lrj80Oc4BpY32CJG
HrVCk2rJ4r9WyCkqrCLkjaDHbQqUyMclbFAhpq8dEHP2NZNTXAb+ViFd49o2IrMmZuQD9AvktUgk
sNYEjOpn622CMNJE1dcN3nMgN/0RM3jOHOmvXImrCrN2RW3FvQugzbWVhidF62RtkHC8mac+Os8N
NeGtnP6AjGNk4NPDShwQt1VBvdBtRkAwy9RF6s0ebVzwsSaABRh89GhP141nbRGxgluRMzzlLscm
+7Fg4xzQ8lnl5NBq4+pKcmss3CeMGgrkKjLL5mPqRQRpOuAD52taxMA5Bnr9XWWufHZA0Q1dMLA2
o79K9haIfFvqQ2YwnDvGfGJFm3jNh7ZkTuukZr5ufCubiiAqFp7pmLWVhfhzclYOogfcjQ1rSYp5
wZ6nW2vmgTAqurhqyaptxhMNXqkhDx2yUQ6AinJErE70w4JXG9DeKoBiKL3ndtno3tMIiQ7RfnXz
CWmN2b9z4jpR5U9u+rsAWaHaO8wiSGvEVFTV6PJ+NZ23Nt8oZNr5Sg2AMdupQC+yVu9rRHKjeK7o
ukMSw5aJo+/zcggHyGJV8YPCSLkq3LDHYuKlnS7Lx4SAZcHtEojlzBK72lAJQ4K4gqmSg3Yn5Ncg
21bHVmlPHMaWsqbgxfdoRQc8oW3WBUNHS7CERgU5Wn+m4xTXJeCCuJde4Ym4aUP7vSOjv/MKa9Ui
hGtdEgbTazvIrZ4f+7JEJ/6xIz440zIegjdb2HDNKvcVShc63pfoLkZ/XA822JEOQ2T80fpjNORj
MjJEf52I63GMR1KC65MjXfmQL/kq8DMfNS4XVJ/Sa7Ytf+xpHgULYqvO2UofLTXgHubD9R7p7Fkx
bwIBYKQVcRDMBreNtAbSEtECVowdrrZ3/YRNPOChW4ik6yakmgw0P6ioRVQwMRsZOwhRAVxhoCn3
zEDfCzqVETnxDpgx+uiRqzV9dSSzl+gOdg0wJEGWjNte4a/KuKgYINlqp3xMlLbekfkwmc2lYtPp
yiL2HWxilZbaRpkB2408AHr7qVrV2Kq49+q5dcigf7ExXUwdYYhW4mnYN9ynAX1ZhmacmR08OnB1
QXbiAV26Ebze92wJHmqq1rYw9oM97ud8ygSktDoy26a2BqYwqpCAvP71CjhB16CJN1Xg72lrHIfm
zAvcMRGOkXE/zD+miz9Y22EYXkwFKYqJWygoqikxc6R0Owf9wNpdIZFi49CjGUiOOIV50rmP6Jcv
OODhyeCN5UrN/F0P+qw1l5jpaNlr7U1raMnQOVqm2tclt7cO5AYzAK5VnZhlTdABheZ/ncRz9zIJ
iKLZfDBzI6bjroNJx/RieVNY5/cOeSY82Mi+3sLb7qUAK1MLVMaXOQIMGa/w5I/A3RgfbHxi4HPY
hZcsGiA6Q54UdZ+0pjoK3oCl7hYXXEqgDohHiot68FwMwJIX9G1SkO663X5mztqoORwldJB/K29A
SQp1KFyEFDaiuoIOXmF+zQkoo5HHdpqhdhbHGM93ZN752nGq8MlWomiLSCcPlZd0LsL8YACmwIdX
hdm5se1wwFwWPWL87MDDTWoVQRDlAEV6uLBy+ejtrOc9UCoasm8C94yAD6nCvb8IHnR+8aruDFZ6
EtTmhooZ+WuWCtj6EAtqqOkuQLgKhOmG9ybuZphh/hjAMKgP3fJVibsWiYs8MDf64CGzCf7lwB3E
TKDjavahqtcEou1rti4lvFuZJsDGhwJafF+puAOkIbEadmXXXgCk31UjffOvnY21TIvARBFMptc/
AxaTWqhVMfzngCLB9c/XXtG8W5IFwaAyfIC4gQcu6fXeA7ckPLiVBkLEBp6S9lWPvQa1OrTYbkDA
IJbi7Jky1JwCuVTnY8o7uAvBika0fuSCCru4J7QzxjXKOvVWtUjCcITSYAPfic7LJgVGMKrO+aSn
RCL/FBxJacU6RC9SZ9EwyzugXN76AP0HnEayfc1Rcp0+HH7v5e+LxDGpeeng9BmzkQ6G18fY//QA
u/U2bTDizBUJV/upoKmQZWLJo+trqYe/3i+/cDtORqffSCEzEdgxzF7RQxGECAC2gwRHas94lZH5
FYjxwtm2Zhu2dBe4j0wXSa+MkCx6rCFrUOkJ4MExknRR6XpozX8TmPs9UrwGamxXlqzRIWE8o5fC
gOrLKLJS48/laD72ymmwHFWG1Nel9Tdav6o9kqhhPTvLm46wk08DjKbQAEnWuVrljK2kBmNPqqdF
iSyVlGluOKmOhTBjsGXxc6rpWylarLAm1lyFo/anP09RN/mPpQWbycCr7/zKiADgNkMN+rOlMvcw
hElJbSC23oxqi2NjjQmeDVxfcwP7QD1+uNilOtGvFuOeAF3i4v0ZRn8uJVKMgBTPvv02DCOUcuU5
IG5ojTijHQo3rQ4JpGWhKzr6bezpdjwtZ4CCjChAum+aAJO1yh1cW85gxuyUqHe+u6yK0lznmr7S
qY9bnb0rSno2IOQaBpHluBOMrZ2yelzZ/8feeS1JjmTp+VXG5mrXjNiFFrSdvQAQWqSWN7DMrCxo
rfFQfAm+GL+oaXKrMJUZtJxd0tbI7r6pjgoAAXc/fvycX3Q4j9C2kJKDr9zF40MevVnRW9S/+GwB
Etom8b5RXvKeUntz4WvHXr/qOLNlaAX7VCIpmAhCsoint6h+sMaHuP0+QLfKxqParanhAxMUzSUV
VCXQFnoMTeFwal9Xkg8F85KGolRlXOHSl68wNrctcSM026G/iquDXxzV5CAFh1A6iOPbIJ/0vG+Y
hm5XxMtWEK4QBc0ITZMYOYkHMTnux8cAYmdtHDvtIjntgLdlEF+POgfSMl0kZefwMr7l+VulYdoM
vLFmxx0Wg2cthtAhEmFLTGKpk+9qFOGzAI1P3y0VvMeBpiAQuDVUDmBwZZWtkhxPx8vRuoyFi6ql
epQdBE+5npRqr7Gl+SqtwDWy5LTeVrUGbZjsf7rU+o2XfkekFLjFvhXfJMFfKwoLqj9E0aIW7ofw
rhocWdpSKshQjYr7k05NvZO1VaFYbpqPW47/iXka711rKEchPNbNhaYiXUK3l2aaT/Vy18fbrDWV
p2iSV7CLdkn+LA/WXmmv1XpAizkTUaOxXtq8vdBwGnSt7kUT75tAWnLSWvpWiOMhdlcNDqSvxPyr
ybfWqqAcTvI4SXtlBg9pC7C9vRPC+/RkhH5jFm5UmFs12Jqk5mvV+Cb0N9pTFm2Eql7Uo7qqxaOU
XkDlp63h1CuzA27qL3wPwZ5auR1TyUmIx71XMm+PStJdhfHRqIMFAumrRPae9OAqICKIGgI/5Ig0
DDj4mbhCG6tqw3Em1fHVNm9aIdkI2PumIjcqcGa6BSm5EFuqksJN4X9L/fTNKvPF1Fl7UfF3ujzt
5YLWc10rTmmA7UWANSEPt0JzoRG+w3Kp03zECSWkCnATcyRVs2jZN1joNGa7qAJwS4Hiyt0dvoDo
BNf0nHdi8yZX/RLclC1T+kgoZGip6DaScDMU36BflTW1jIJPsuiu7fMbs72RRGHxFZyCMdcIUwO/
rtoeoGBSu0JG//6M9tjv8Q+GNQMKRkOas/9xXbNeltahML6EjDfmsmBiGIq5NnLdiEZmuxa/Cpic
YWQzLMzkApPs3VghJs0QnQGAfUDwM+aCYH5aKkOTCmxKir6JwudO6BaSLrHH0pGV1dUQl46fyMvU
eje94SYJauzn6b9ZletDec9e9Tg+8ywfjMlc0wuWv5ZEp99YarSm3PhrQz2X5eniXjfjnCER0+NI
K4sG+JfmpjkDx5qTbnVhmsIYktw2WoTnAD+/h4Yac/mdUKnM2JPhN7PZZFq6Uswjx3bbS6Yz4J8P
BKoN84RifHu5DjMft2Hpv4Si3whdKPSomFKuwxJ+alZ+QY5Nc7yTNkYk2oOAB6GibDgx7kJNW6jy
gzdiaz9dZBa9lY44TGVE8vKjWHUXTXqGqfHho50mx0+PlnTxJAY+iOOUqjd2sXDV12gP+EWxj9tv
9KA3ZbvOmjvQPqp+KJBQ11GxEEoDGYfYTjhDcBLCFXDvpbey9jX6rjGX+2E4cooJFjK1qUvNGafU
r02hE4Lqp19bmmlb1yJI14bW7Ci/t1/TZT/5Tf9y4T6vcqOauLC6EhobD5+vPe8MU2z0saQKlo5k
o+yICsdQ90vXnWv8GJUal31Y8bij7PqgDzXKIF+79AwciCOenE0tTMSs2YnJMhy+Funnej4BdgKZ
343jTnqbHvJvnz+s8ns8ofE3aj6hLBjaaBCOVdBZwDw67aRGS/lkmEIa18lFmCqkgN6VJZx61giD
VPQX+2RfqE+0IARhr0bbkGyiiLDFktUNnYhljFNuOX3LOmRl++F46s6HorXqpEfRe+nKa0sWV7pw
G/gdgKitNOnID7OYUun68591ete/AQQas3hjyFEgyVT8d0l/M6JV0lcdXgx1/6QU5UtY8BMDb/ja
FJ27WY6xlupJyVQyooupWhrm/ee/4YPdaS7Jo2Rqm0lqSLT393l0Oit8ft0Por0xCwG62hZobfJu
OiEnEOPCKHgUlkwcwM8JxP6Yk797/7No0EWiIpYaayCSA2fKrrJ8L6q3effcJBZVRo8G8qZT9nW+
N5LnrL5gW8+zh1IQALrFNlVMSteJk5dvafdsCTee8RDKT9ir6yMFWxw1cEKvT11LAZkdn9JOnizz
8l2hT4oTti4XbOd3YXyvhS5YZtukZRNZKwnxJaMMnMY4yO3K6C9F6ojiaxhdadKbNT1RfXa64EIa
Lif95MV2mVbWUah2Q3QMc2AHeUmT8bmgvqOX1aWfKeAiQfD418gZmtWEx25+M6iiW6T3nbctwWdb
W789w/r+ABNuGLNIqEMKa6IWTaKTNgeHQYBPtGrQ1hwHCv064EfL0XwJx43cLTgJqxTfLT/4kvwc
zrK/hvd6sHKhh+i1G8qD7637c1DqDyb5XHNRzn01EMAP7Nrv5m1xZk//KKjps0RpDIXc7Erg+ln3
oGEvChSU8piD6pbqw/ytKce11XLwJVcadVsUJxym6Uj4hlvUmyDecNrvm5WWjBQNedl0NQxNPvj5
9CiG9YWlZqAN9CszC1yUBVcSxeUh1Df+tE59xQnScD9ST46VfYo3S6icY3Z/9K5OC/qnvbtRkz6b
YomcYIsCQf81FRpDn8XKrqabXQVcNjzSjQvPKaacvv6bEDDX0DqZDcRpyozxNNpy3yBOrPXqi3uh
rvz6KsK6b6sS7bldOKHBsEijM4nqRw89i42SkMK4Lrhu4KeO1VHpAEzSf8070ZirNYnYdaRii2i5
9EZ39Gunjbm2Ui3IWZ0McEWMR+9Wf/18j/hgqs11lWLdr4UOmM5Jm6SO3PqLJ665kpLe17nXn97A
9Dgdzyl9fLChabPVnrbotKteSi5nlavKAo8OBskQgUmYjfu19zFbempEQOkTZdjlz62bvX/torOF
F6HGLIYmk616LI0FVZyvXfY0pj+FibQKOXTn5ImgGGlzWU+fX/ajtzxbcrLmV0IvyxzhlHZtAABO
/cIxamWlJOcEeD+6xWz1xTLamiZIXHTlaUq8d/pVhFG9FZ9RLvog1Z0rF7ViFCiC1BA/x34/+J1t
Jf3OpJw5ypeQeb6Wps8FjKJE7fUhRjlXToGZr63GX34+AB+sybkQkVyqXTvWEpz6e/9W+NrEnosQ
6WpOw1akRaBJ3oaiPpz2z5/2g0iqzhal7vleJZ1OK2G8jgE5kV/lQbb4/OIfvYrZcpQtLIVT2I6n
am3fbUbli29jtiKLMdKojPOK63o5nvDi9ufP+8HMm0sRIWFQyuiHjVjCAQpuEK6PwcxdlWO08NTp
zE0+WD3qfIHqsek3ETehLHrCddBfUEF9KfXXNhp1tjoVDb8Qv0bTQS/r0NZVyc2BG37+gj4a0Nl5
wddMKW5NBlTzUIND+eFM1vzRdWdJs4meeDqOPLOsuf2bEK0+f9wfp+PfJDdzTSC16TUrtvphJ8IJ
G9EEjMCkDf4+Qp1VGL5NfgfiEV5RDVdjLF1hEKFwbXQwl6Js67Szkhw014UumwCAoXmUwSoqFJqe
6aqf7tRsPHX6d4EpO4AlT+qgShHcWam6MEd9lU9UZZWVpHcuBTNHRULDy15P7AghFoEqPE8csnBz
2OsI9g1TslPFBqjmTQ20O9Tpn6MmmxovtOgXEqcsn1KfTsslSLLVlAwbuakWDfp+ZuYKk75P/HFj
RXzcvms0U5u7SfKXAcykLr2s0fP31GtTBpmQyvBR7xCwA13w+vlr1ozT+P/uPc9qKVCFJYnctEe5
u4Fre+8Ndxp4IwEAZW7e5CPvx3vuI2ElW8pmtJplE1fbsdbpYWyNZqQv369T45B5KJeDT1VRLh8s
WuWF3ZnfTlWJON9WBmQiOV+dJEgGZREDA/DFLVDBla9C2OHTcboo42+R/AL1AYbDbUbjMFPXE73n
oV0OKjiWyUfe0O3L1A3BeYf9Ww7vCwkjR61rOwEsbAwDPKC1KkXLmO7GBCgpoVGvfcM1Wu93SvvU
JdYqNfuVFlAkAaE9vubya4RTydBvInAZ0kWTLAUL3A0921JyqmIzyN8p0zu93t7FdXZRCM1ujGkq
dXQqISnXSu5UQMo8MCaxggZsfz/WIKW7yxHIvJ/yJqKjQU8OghoYKVTQQmT3hfa6DkowYOo6CVRn
GIXrvAHz+SJJo91y2CyCfBlP8f2A/3cS3ufTsMirnaIvc5FePXqOrVS5Bh/26f2EFXKv9VcCDPJS
5cty2IGQFURXATDejrLNMij0IzpY9lCs9aKxq/oKAw0nC9uFor4l5V4bNTfSM0fppYesLqEpgknn
qbpQedWRccdqah1aqK73XbsUJ5yt4aSkQX09lMUJ/aVo9fXYNa4Jk6KVBRfcxmoIL8FNG2m2SBAo
NwTJ6cNu04HC943EwVZyKrCdCKaNAMFKPWKw5ybA0S0txijDdCQeQePWJUiWzgeKdWowLmTVc1Wv
2khevex6HaVTaytB9bS8AU5VugiMZt3Sa2vCYJEAVoirYVXq35vOW4ahtc7Q1pQD5S3zgU5D0PJp
0JqpuNBD2c2Sm7FSThIxji4g7Vslx0T+FhqXI1QGiqQO5RCgqRb+ealjGu2mCTRnPPEOJw8w0WNi
FVfmhCYTHRTNFuAjCMLBippDQeO3HBap+jhivzuFewP5u3bNQeiSetmFOfV7ybqWgvfBh60pAUko
QLZruTOot2Lfb614RUWJvqi30sBbcGt78Jd06dDgcCww6MCCrBoLh0MvicDFMkCY5aJPptvWhBBU
AhsVVTtjxNTsoRoeRGYi0KiBJoHXeU7q5UClUrv2Baca0SDB9mWyDFvpH9A9rsPAiQcoJinI1Cld
9spWBOagNwFwNrqWBWjfBBLASx4r0Ao3ZaTYgaHgk4jMXwqzsdqH47BEBQrpwUUU38SpCXDgvVNM
G4caqd4KGeR06kRDx4B3uqOgF6SI1xqsa4g7yIfLyGfV2nOdp8uAboYZ3abjdS0CMPcth8EAY7WT
YQxbGXh7i3lMMbKJH4S0QplIgYshr5PevPI166YzdsC3UmDPRbjtUTQvhqVe6YeWAG3Uj0ICJzCG
KxrWrlgg1hyRWqG4RdsE9GwSxIukeRw01mcLTAfHkU55R7HRkUUIWKPqFtpLCbq1Ge6bIVuJoUHv
9So2kc0014CDpCZ22gDvyBP5sYu3+XQhsYVJ4UPdgoqPXixdXReFDtywWluGSHWus3OonInW2YLI
ooPwc6GnV3nMNB402wTXL1rr0Tp4BnZttYFidO50zZ0pgd4EY+/mcfAuRsnWD25S+uuspdOG2GsA
oIwHtc8IkdliavwHj25XAyw4tdKD7j+bPlB4JlwDfq7HH8YeAQ0VLFHRvI9AemRY6OTxdKmX4l0K
Jn5MoRcPGXE5sp5TgYgYDHG1Sgbd1ZvBqTRqz1qVP1WdvunEPaDUALUYNB6gDqNAqmdLJdw13atU
HcLkIItPZj8so5xdeaApWZ8kc/udrLLtfxubclMXyiqOrsEaLkYvO3ACcFTGDTeYKr7RCjSZoQE2
FvjahuaRl64lwzpU8qGrXks68n7vNIjX6w06hn6xGM2NVg12adw15jO1JTcKO7fU77X0u6LfdNET
vmGuCpXEJ+los1cDHsOE845cG1dVdFnU2KX4N1F1n4ZLVtSq97ialoQHPx4vezzBQmEb9wZYOiIw
GFy0VR06LhDxtNKOoxpOsLmtM9HpU8ADaR0t2ujay5tdl8HTAIujA/MuwW7qZCYcpnTLevLGazHO
wOECYPGDW3+64TFcEdCRaHavSuftK/FKUO/6cNVQE4ZKNYT9JhG2hkdN2DrEtJAKQOwnuZR0NN7a
nB2ne8/h5oVjskzbYd8YUN0s1m/56FnSZgjostYgOwUmayKK8GU8W6NJd7K0FcKBVLgnUbvW2nMK
eh9oWhg/dP9/OmcHmCd6EGL6nTUem1pyQ2JzXcEML7+rfbTKSK0agC5hlWECBZ0d/gDuvwtfF5w+
gPsWfp/k9Dr22Ny8mypN3VTzyfNkN2d5Rjl1R3PTtB2gKwjvYeNUgbCu2hxUuAVX88ZKQIZm+VJv
AFUBDP485VK1D1LmHzXVn35W3gRtXAQdld4OvGIC6x3xmvIqkNt1LZRuSDCGabzulVVZTHtTeqrM
b2BgbTnRXSPv7GCCewkRqwDlMUQajOwLHEbsCVpEP0EgFRal2u6AFYbDVVQkiwLJeT2+bDNIq5G8
q09YwoIElVZfo8KKNwonyW5j6apB+GBqetfMlYXojS5n1W8pJFQrnpahjyoVTYPxCsP0ZQ6RM9z0
8MTC5lIDxaSMeBCJdx3SjAZkksg7JMEbUFqt6La9fh2xT0V9tvA5S5qtcYhiEGlU8z0yKwhs9Bny
GJvEHup0vUUpSLLTMoRSvqyg3Pd0pytAQYSDqXqeyh2aP2RC0JWN/EEUkL6mlHiSoW2FvVb61w2B
a4QJMNRLqzxY2rGq3Ca8kvNpLUabkXGvYXN5PqhiIV8rsu8ATiMv2HrFyks2cl87uh64E+FMM8Bz
QrYwVcDZUrFQzYuMoCyWrS03OVEcyCdEIuVFba/79DqAf0YVNj+VqsOrAqAcihlWZS3DmATUXAk6
PDVF3IfJcRKe2TJAZPauQuZUdNdjRJ/UX4reYWLzrMobczJdX14Jg91fG/WhHCbbO/VaxJ0/XcnZ
rSFdanG1wOzYVmmSh+2hNR5reJnJZiCs6aTLmsRMPuHi0ROIGfcpfDYRm4ih/dc3Xn8vileB/9pV
uzB68OBWh8yFlPmnaMfCf7UquFRcOLrNq/DkeE2uQcA1oe7T0sJfwfPNywAWzmCAW8YIbdFCRKxS
8XZIrnL66gbOAwBtF2YqbyxZWpq6d40p9yK2dhhhmHG1LArg97K8b/Jgk3H68YCI54kOcorhsUba
BeV9Xj+n3k0d3kmptYUkhCCgcusN7aMgFruEJZ0bb5M+XHV4f+K8gM2bm2F8VlN/avNbtSFCiBAZ
gnzrgf5UQl4AbOlQ8G8AeDk1NNFOZBMYr/LUw6pssDvvOOLeWYB0K1886bqTc7uCiGEZ6BeodxoC
tWkIW1aM92px1yWrdniM4tHN2y1yZSejUNJWUFgqgVFSDhlLUSmucB22WWRw4OExY93AYn+RouuW
9EJk9K07+F34jjT9S+XtFLrC8iXlEtL9hQyQuJkOmroPu2FlmpaLAkgj7kb2j1R9jmA6DNa9ar5L
WPrpYb7wu/zaUP27DLJ2iMwIGigNMvBu6wGND9iBYs6fPtreK/6nlCDqMAarVHrzmnFhDqQBoMKd
Sl2rwWrsS5jsO4kmZqJz9q0f4iiHEB2Dm2shtSPD0NV3plDvxBzTmDJoODPr3noivc7b+jFAIFu3
WjhYwUq1EDKgS6TDQewacJ5ps/BhHdRqeau31gZN/WMPq98YQbUmbqojnyZBvJMsp8diJzodxXtS
Idj/rX6pQf4PvOOJRYN4imcum8GiN0cY92ErIyyQTsESQlPJGaA/JXPY6lnCsAyA+2b+4JqQJox6
G4p7Ob8fKKApyQhRZHJij4wcLoekm9fFhE/IaTytcZV167rbnDYhOSm/h2qyjjzFgXLumBWECPVm
pISQUm0SoGRNie9C+ECyYhO2wKD19TBs68i8MNQUYm14UBREchNAhWWzCPxVhOiKWafXnqSuGpgw
ftUePVXZopu2GgOgUz1mb9WwnlRzY7Tirk6Yj0QkEyHmXnsSoP14GQGqvvYB+FfVc1d5SyMF33yL
Z08xevsxM26SuF9LJshDhHDObGcf1A9mhUKYS7wMONO7EWIhvOigev/8wj/05n5XmZiVCnup03tV
Loed2TZ3BLOjh0zPoJOHKghD4BE1kv+bKaBP8x25BnIQ3YFctpsE6SIezI1YT/eB+T2y/KPlff/8
oU73/t0znbb0n7buarJK8PM6smGJasckQSeIcl/k7ueX/6H+9rvrzyqMamx2XZnQ0itExW0m8a73
t5mMVVH/PRRu/FaiMb+RepDGzbZnT2zH6JgYx/Ks/e4PQb7fPcGsBolAea4zB/mF1FEmGPbymMIH
KRcgybZeb8G6wGUyvxjwUQhhOtfsVanMLpPtm2IH1HVAVcGUxa/V+pVZ2TKACBbGNMZ3gbCS+rsp
PFNfZHf9YChnhUtDz+BvsF/tIN/bJR67VOPgJa6BRtxweIYcku1IgLDySJyMrn8WvpUJQvWSK071
Tc6OMgWqW0JSYy9YqFClB3gLScbx96ornhRfXWp6u1QndRsU3SIQnlQQ4rliXlj5Y190zuiHizS9
LyfD6WPYcMWmrvfeeJ81pYu6kQUjVmouqihyUkRFKgrNpXepmFuTaEpMcwp9D/OvLB9isaW8hrZN
wzNAKCO61zmEoHhyjOIJqZDEg822bToUuUUXFEibGiSP0OSF5iEgUA4wjoY8PVUSHE+o7ZPKQNkW
ZBUvcUCyGAPURUAjaWCGBuah0YeNoILoPyl1LMxkb4kLSKzqBF2xPAb5ph49R6NEKFOHGJR0HSHE
FXMsyBvI9NJGLWIbQTc4qvl4FzW5W7XBBsFUlLaeDIW0PdzE5bagxIbVUui/TMP3LPd3BUSfMgA/
DYsRhRZZWWn93kKuOsfXgBbZfprCYxWG7Mbk7eyqvRSxVlLXH2CA99AZ/ZW39DUJtSmDoYb6OjxF
qnzI8u9KXq4Tc3ST9sTu3xbBbVhNT3FP8qPDG9SlBUdOpwjZcaDp1dltFx/k+ABQFHEnL1pa46uS
SotRjK6N5t0K3lQ5cIse8bjUoPARcdaK7UoWnSFbC8V1YxTupBTf+zpbN8LEme3JUHcAyaG7NvtU
URbomXCQVx1UlexOTy8nyOQ9fKOqG5Z97lFASvYQ3n44jPtB8mQCLAiSfNEWjzEF4vZEr0RI0Zgi
ykjGLpWOwXRoyB6r0b/ThIcxqnZW9m4EsGq11B2UcjHCK2h766gGyrbxlddQoQIBcMMS34VOgXuM
rVatIVtbYLT+EMHbQl2sLZYW+hpZql5GhnimD/JBM0ee7SllHHVMGa8n6+ioGt4MfuAKJhCSAHbc
dA7h8EEsl2f7C2qtmYyIUL9r4rsUm2Gt3lvQWj+P5B+c8eby3NaUcUghk9rl4jryMcwbxnPnx9/H
LXm2RRi+FKpUdvvdUB/a7oYd4MyFP+hu/ZD++2lv0y0l7zODSnmLPETnTSiDISKH2XEmntvePmg2
/EAI/3QLzciSOp40BhYmRxE3eAjqlMu2EZIlYXQXiKsxM4kzoWOppvP5SHw0zLM4n02SaIynn1UF
L4pxygzh9CEB8PnVP3hpc7FcMw6CdGoZZ18TcSLfDXIDARURuv7b5zf4Mel/syHPlXMjrwFJqyns
gPp4itSbsAqPcaG+Sj5Feqx5QyJrI70Z3cDxNjmm3qNZcSQ5OeFBuENlyW0LhMP8cR0XnGjF/NXS
000D35Lm3bLqpEUUJbuMbPrME380yjMkm6iPvugVA61GGIZ6QFtBz/d9chMHT33x6A8NKmv+04Qk
l4rohxWj6WMISJo1ttCD6iqgdtaQkcxcpKX0kglvESLwnz/bR8ty1u2qvUhCXc6klgjukE1kpD74
+ZW10/r73TidgtlPc7vkHCy1KjOhyaLLVBtXZeovrKbfyPq4yqGlCVJh13niIlyPyg9qHFl+b0EQ
kihq+9najHon0p+lCCRlrmzpNtleACY1cnLj1Y+I3PFNeRIqoawpSaQZeIKKMIR7tKD8GjktEUk3
L17XZrNQgqfYe4m1YgE/bl2M8X0+DusYuHESXio08zNsVlvr2fNUp7ZWWYj0wzS8qoN6jWs0VQLl
zFv5aHnMIvkYW4FfIsm/k5KcIkjiDAgGY/ZGJ/cP/Po/vw3/1X/PL//6iut//Rf+/JYXYxX6QTP7
478ewrcqr/Pvzb+cvva//tqvX/rX40sH8T2f/51fvsKV/7iz+9K8/PIHeGVhM16179V4DR89aX5c
nmc8/c3/3Q//9P7jKrdj8f6XP7/lbdacroaIZvbnPz7afPvLn09gkX/++fJ/fHZ8Sfmak7/lf/qH
3ft7AsvjH//0D//9vyXv9T/Ov//+Ujd/+bOl/5NFhxacFp7AkiKf2AP9+x+foG1taZqmQ/jST9tg
lldN8Jc/C5L0T6Ys8x1TMlVZVPlOnbd//Uj+J1k0+YJomTSTDXDJ//M5fxmqfxu6P2VtepmHWQMf
5Qe49d8WDZalhqyqqqShooF3oTo36Z1UQtBgKfJK77Av7E5WumG1M+WL9BSpXJ3SbXaTZBSdIbqq
SK41a11Ba7GjMaHQZdlm5LsgQelWkHeFTkepryfubJHlQtlBp63PTC/csqaev1KEleCtq3iRGZin
71PajhJumfrSQLQ22yj93tM3fbA42V0kNDBW6bArOMfnlPfX4XibVrQPD8HOuK9v02/DC+ToFyR3
1OOYXoXR06gi8HXG20n9dQX97RuaBVXZzP3KC1R5haZq/Ty+Gw/5c/lMz1d7EN/hyhqvUuEar/kz
+Ll3lE1gzkyvQ2PT+HF8nCvH95HTh2ybCE60lFvXfbRrozc9VuwJ0a3pAMNwjJZjjsDMSvLXWvuU
CN/HUyUWNcIhusSp66fJ+sck+HnQZ7bDf/OTzNnObNBlZiNg0HvjsagQKoeRu9OEu0KGB2Qfp+/C
lfnY7tPb6T5+UhbQaeInUgO4shgXWfCIAJDSi7vu0e6B4F1Bk7QVvvh3PuZpm/spsP9fesxzE8SU
f33M/wQT5FxUmFO0/t+LCr8JCpaim4YmWropSvNOUkrpNtVTXVmFWWkitkapIlI0Cpi6G4+NeeYs
c+5us+Tp77zbjC74IzxYmqqwv+iKols/ZsdP665SJ6gLXaiuWkdfjU6/wDzQxQ/AsRxrQYh3Jv7V
nNAFGOT6rnYmPMGA/SWT+5sHmPNB0iSeCi8N1JW6whp5cWqftA51nho5hsTWHken2YPH4ZTe3Zov
wze0nOQ7uaR5R5XbpsEq4OS6RTZTtEtUbKYVQA2O1dt0cBT4QPzfu/Tdv6K7mOqOj9vBnXBUDLvZ
hXciqrsGmh12/N6tE9QYf/wBJTU0KhVgOBEQEFiRtrFA5r+it1MvIpSLPEe/9ffN9yB1hTvhEF1T
gahzW9n6lyTcL8XgtpQUjr3bXfsqtgDOHqbPvrrX6Z0n9t5AsudRuq+/dav4Ynzod0CQr0v0p+zw
Gs4wGiUQ3G+VJacnH5Y79CEN1VZ6rcvpiVILh/TADr/jZ+N/L96yt+KtwnTbP/2noIRy/CYeFbZd
xDskHthRirtER+nJSeJVDvZEc1EygC2ZPcs7WEWm3aNhENjtDbJrCOskTrAT0ek6cyw8P8yz+P7/
h/k/4zCfiybGbHv8944mv5ay/oglmkiurJmyRdD+dXcucTc2gxHlj0L233tZBe1XghQy6gl5cEVG
FlqNz5y5zt1yfiD9d7jlD9uUWR5vabok6Zomyib+Cb/+zFiT49KCV7mqF6MzuLVz+4Dw29E5x6M/
e6NZOvzlG83KLn8dON06HUpUTiccTX79RaGcB7JZI1rWeZ7nKGbeI+pxkptVaY2Ew7BEztxfG1YN
ci3zpqUwIQ1d6TFSLNWISIcEokPOxhQIfVBsAwHpbzVMPOqYAdodI5G3Qmi0g/OOPDsGlHHmevEt
Mg3JUowR/vk8mf0BmZkP0M8/ZzZAWR3r1I8idWUpToqthC0OSGCBG6FNyiM4QH/9zMUvhs0MnANu
K49U04fyko3DQ34wA2Z7yF5A3RkAwJxzm+5vl+nPzzcbVz9NRCtKeT6ECYoNwug4AyZ2kjnRTXVh
Puprcy0/FpwNzIv+tTsMKwBjZ6rO54Z8zi/5Tz7kc1LO/+khP824T2akNgvMeZBmIhp86qp8wTEC
dH/xglx2cMjObPTnptaPwt1P+eR/xNQ691tPZcmfHuHLv3Vmm/TXqGVIlizDAj/9M4tadRck0dTH
6urxUXQuLny7sZ+e7m5uzlQlfgzOfPB+vs8snPgmsGLrdJ9xC+5qQ4vSFrfeyl83m9diU21QG1/o
DgnyBq1oe4UErYPQtk1uty+Omf3ysnUXwmqxRWbTlshMC/tBtXU7s49okdoAtM4k9TP/or99MfP4
Ug1mWObEl3yy42vi30mJ/cpaBpcSxVakZx2U0TDgQTj3Cuvvi0p0RLjJpe3dGZszsfg0sz95edKs
/uH/Bz7LuQnzY7/9aWZ+dcL8dt/+acJIs9Wu4blqAQZmO102bILb+nnDJpMDDbJBKg7nnL/Pjbd0
qtb/9Lv6qKTnXTHejTu8pfD1L5JbsEDoECuBG4Qu+12BjKVhRwDDHEu5jTuKh07plh7mI25bn4lC
51bMj4H46YH+r6+YsyN26qv99MB/74j9mAGfrYpZplwDBOsQN0HIP3Xylcix2PHWqupK3yH+x4C6
XOHvniWzcPkfPkvOvoRZXP33eAm/KyBaoCc1mZo/9aQ5406JYmnqa3RQXfc5t5+LZb86PKd24z4u
I9d+9xc2/UbXvHhyruqFYq9vbo6KY9qju96NzuPaXd9F9vrzEKn8ENz6m9nwbw+lzmJk0jYmWBYe
SlwZduWy0Tj6FWiVZXCrr9rR7twA/Pay3ua7estCftQP1VK8okX0xt8sHGGNeL/bLBX7Xlh+K9fK
EyhIx1p7TrkG9rMw7zwOJ1fe4uo+caRLfTFuqZes/wd735XdypFlO5WaQPZKbz5fRBp4AgTt/clF
m977nFGPoyfWOyC9JzDJQj5WqUrSqiuI5CVhwp04/py95ChH0ZN9CUca7Re6iTR6olF8WTVx9ug9
bvdr334baWuNtDJz661cy+gZfrOHa4qzoDu/ZVvUKu1r8sZRZxk5AOTDBqqEWo/Ix8XHR1R/1c03
9KQkFi3JqjJd23+GqH72nMoO8KkqEZyAvuyVLUk2e93ULMVaGpBQSN/BPFQzJlZlA3Bo2VINf5bx
CuQ808BxN+l9gCEBsnat7Zi7THD45X34Xq8a+x5dmFdYz0tEX1Rz89iZ9zud3MO9Re/31wl1ZAyX
kmzZmSiSIM49ntqgIFVZrSyd4OXSCg2fkbViZ8uUrHbHwwEpYqS2FaJaazRUxOMB3TnI+rW/QtqL
3dDSrKzaXDf09U4E60eCO4R7SF8VvA85HVZpppuEtPbDuiFbQE2B6iAgzI4+bNfhsjQLC96hK3+z
Tjfsw5APbvvLbtU+FO9I9AHWAUoPVuEmXCJdpqOI/JBmhSbfdr8X4T4MN8NKumLDshm61MXXXUTQ
6hbDv+4eFce90snT4r0hd3f8AQUgPeEJKTaAzcEe5xbKgR6sR3QtsVTSWtnysTIbszPHVWdrW2wz
R3uy9IgzkIEsUrrosL6Zm8BUw0sXYeKlypvRVwV2OxVSWcj9WWIBW3uJokpytQWYgZ1uOsvca05M
hNVjtbSEFaZoD7ZFzRmtb45TfKpT/ndwirn9mQj6si6Kui9P+8OIyt1qV521RSYBKegPwRxNFOzS
1dOwoZbk4A6kBH2J95vV6niY2Z55pjVR838yrZ9M6z+TaU10x3/lpZzjDxO18l/JP0WWU/GJmSOs
pSrAmALYwTRux8m1O/oZmBUTZqXJO0w+VlZro77QAkaoPeJnctfbvY3YE2XPDasCUrI+vY5FpNhz
Ax3t7CldCjZKa1ajKVLBBBqHBVwUK7ICKzQ5C5Bw1+2iXXBUNaHQmAZ+BtCo0ZEdpeJonl3a6V1j
At2JbBrTai1l1VpPnmmYusUkqeqESwDIHlF+sWlNwe7wV9QImYjTwGaHxoDWaCa46S4kPrl9kugT
4H5OJj6UBucNpdJ7VDKT68jZX8smcFvxuM7oRmxItDF2xYvkjHQDSZuSzX5z/6jCKeCTRQz14Q6w
V2Q8SW2I6df1HSAwCfwZGoEGCBgCcmjIK9ubdzah4zvEN57v8DxTKl5fXxENXVH09bM9O3bQ5dOU
yWA3dm6xbQGM4G1hDrZqJybqvqAUABzLjJ3LchvnOXPWE1U+0NGjHm394fnH6TXYvYbq+GInL0GU
s5NctyaLcLJjlFedlS/Tpe6gqsocLMnmEXoU4UTJoYUHlrKIbc/y7RC/pfCvo+QdCCjoQWJqto/j
Z38rHN/m4MwI7cCqaIzn8Wo7o4GF9mlOhGeRC7aFzQusMf4K4GKtxdsjVNDILjbDA7rE4n/5SnBK
q7Or5WgNJjR91xKJaPeWQlF8TnLoYFgMHijLBKm5WIaKL/QrWCqmBo27sBqarAtLulIdwUZxK55B
0qcJdHdo4ArIXsfJZHZNxUVOaYp8GstfkOKGX4476ZBtiiXKwhzqW54JZB+K4j9MB8hAi4AAHRhF
jk5qJ5bdLetdveNt3kxX+KTtwWyITv1Vgndlax0kzFTP2kTRKhRJKIYUaEz4PbYys8cnAlsHunRA
ZdBxbQHhzl7D7wQFVHQyS7dUfGlYEJR2dnngGFhoG2MT2AuDtkS9Ga4amwRLb0mB7Oj4c+Qzyyom
DqufrOIvyyqEE6j9VMc/EwtTY9dtZC4KdLAKVGqAUVSW6rRg+L3tHvpfBYOLuySCR7BnlAfXYfwB
FSnWgBvoOjwdkCWRmqGdOBx9AfIPI1prCaye7KGCOdCYo4UGKqBnDZcQOMTOyky39bZbqg+ADyTA
KoUfdlwNV0g7MHErPAul+dCeYV/g9g4UwX98pHzFk534AHAsGq+MZe3UDi6fLTnIvlr6u2yJoD7V
TzcH3G4uDUWbEZ8sL/HcJVW2IRpDIu/VkeASYDe6obDkt6jqx24Bx+lltFszh1gERN1DvBzBlWRw
SCRDn75LJlAGiEobBzWG2D1gjlqxWTmh7WPfPPzbA6f0LNd0zR4/PStzvFVgxXblFI7wzHgvSmxo
Cv4ampnjH9n7EmSnsNcGhwDCFyl1ZrHF+8B7hWf2CcIitAu83zdxNlZCXZPDhrdroFniVb+8snpj
r8jw8G323Vuhu/FKWBQOfmLEwCqATpBg3oCStmO7oDG+oy0FvhIrtzEnrDGFFIjtBjNgXN81fawj
cfC1TRy2Hua58FahOS4yNh+b/cQ8sZIMr2Ijn76umJxg7wOz3bULwDzBzuUsQKHBzYDiL7qPlgl0
hs1Imf4QE+OgrKolgJiu5Qf09F6KkK31rroRVugJZOsOHDYnJaeHZc+UGQUPtFl3UHeF80GfEUi5
xoLEAP9WrdjJTjw6M+vdaIG7UyZdRJyXt2D0CPAsSEYAA1k5Rc0nBYY5Ca8VKiCgEJm+xe0DO7IB
GW2Z4cGHcoJiXIh3JroKCITSdi20unWA5mUN9mAmeK4G4C1EMhPKuF82E9W+w/wUwOKEEACK9DXa
RtGNbufvgHmCF8HfosbGHIiyR2x35ZnHDFk/TgwvT+ro16ETmBDzAESCvwlKyYC7ZZXYOQU7iZCM
AS8Q+h9tNUehhoO2Fhu0MXGO2wKiEln7ZNtBhgLLxSxpZD4ItoJFV9gggNSA7Nn9cq0AyU+RLVEP
iVDrxdpYduSOrRCVXGzKmL65aBaI50LkNrggmK1ZWo2JXlnwWmkH9CTG2IZFIPpaQtClwhzp7cKF
nIdetoArfFktpVW1ERzxQX5RXypzePFAmYAS2wDPdrGEXZ3RkRnaRKRQvxKyhivH3I72g91a3BZH
C83Tc5CltudWvRNb9B2Qp/T9PaaHV4TT6fF29xSS29uOvELrc3FgFJDgt+rOXDNtTyAjuWYulorc
sFHQmZhkGAtFh0SDu4fpenfGojThBjEZmaH7zcLYezhhHTtVQJ8eQFrsSBUTxYvwSMHf5HSLbJ3h
YBgvZLvl4mgK0MFA0GaKgDrMDRKv4N4DrtLKX6xwkkwdz7D9HWXEhGg5SAi4XxTKMsgB5WNgrqNV
QM+kmpMtkduPjZNW6gMH1xBaToCgdqKJtkHYmA31F8y9RyzDsSQrufKu3jML+FeOC9pP8UBeG5bA
GDUgW3GQbKqqhT5mlJtxWaBtwWUtderSkXM9yNu+Qpzk5K0rLPFkk7ALyzRUdikQQTnZJ/0Dsz3Y
hQZQgCXY3kK0FHs0yxvFFkyZChsBDLbZeWsNvwNj2gLiibeQKbu7Kt0yNVXZ5PYzillvwcXM9Oqk
qYKrMT4GjdVO7WjVOMCvAy+ODsNt45TH2Gy2lYNCQvyNcUNw4nXmgE+DM4fgwBlkFeN10Hzh20RL
qNMDZoaRU/mqP4hH8Rhsmkdhp2yBGbdUdu195gAlCO8yLOYihWd1b8A2YLyQ8WGBYG6My0IyRE6E
e6uCF/7y2Rx+8zYyKWExydBhQTYLz9ZxydgpMQcjdOu1YPXUv+tsvAru3Bbv6fZAuVr2a3BmJz6i
QASj1gs4bE047moLGmx665loGWfDL33f3ZcOij2hd6LWA9dcx6e6Vuigd5eDLjHmAKE9gpqeSkqh
VpcgT5wTTtB3qucYRg1gaQ+w43D/mQkUOsIS3lBQIdylTLvFz9ZmJ13C1cpEJ2PNzLvO/gU3I0Q+
6gJB+EwhQXUg3hk7wdUAHyeHT0ydGPdGB3vEwwrBtAsQMBPKDTbDB1UL8I8DqRBK9WAaTgdzK3/f
IRfS1jbMSaud2Bh6XsCZOpjA+MZ3mBs208QbuFjRGgDfa6u3RtgKBmwOQE/hrrHraoBho0UEMj9x
X7DnwJLbJ/dgc0v0tII5g7MCJSRgbczgheGJjFEWwKjx+czcaZY8oeDguE7aSRSddmbB4SO1R0Bl
LYH+CW6Ahx2vWgctV5bpjkeyZHrXrpQtjos53Yn/xB0gyC33qCI4AFLauaa+xNeJFHWkq/4iUNGe
5h7NzzEtNBHf6aaELyZco1t3yV1DMK+T23bRr5lgZgTHPoGDaeKelAooJXZqBgtmDI64RM+wvKtl
hfIHwE+CcwFSHacRgmmL9ka0NeuFETLqi63O8WECQunAFiSbcdtc5c4isFNK47cGjmodp4vyYZwc
Y2NAEaK146NrGKGvoGNsENtt+dp3GFUzC7m4Z7sNqQhjB7R+w8QQd8Ney/4KhOoF+7eyDB3xmklO
Zg2iYRjem6zxagqym1EIZ23saWPOnzb2Txv7t+IjYc6cmLjrNVWrx7iDNy6E8ssERwUl74mxSXE7
l5SpzhovbDZn8fSfxstP4+Wn8fLTePlpvJzX/Z7XETIP6CWv2SSyA0SJxDMY+0aqAXzSS0eDTjxT
BDg3xiRB6B8aY94Im4QKfhphP42wn0YY9K6fRtgfb4TNatGTQNU/pUWfwAMv8PxpiQbPF1Fi9IiU
dFQ+xT3yJQucpxvpigVWWeYY4o8EzgpEd5VTDBEIl7BQEVo3ZQtNPeFMjSygp8HQ5uCgZL4C5Onp
5ssb88tG9A0dJPnX+3EF9zbqJS3F6eA2aODE6ZH0mJmAiYZ7mTmqT65huCLWzD6ey/uaXekk1vHX
Xels+OsUST+zjP5Dw1+C8aUyokqKJIg8r8jTFHIgLYqCiOZgIH546+CvYz63u7vXu4E+w6maIfnh
Dn/ITXjT10gT7PBdYq515u+DH2o5ms/XI7kq8NKKwql+w5ErpBKs0qv0CuDX+/pe3Es7adsf5Jvc
yuHQLpA5gv6TpIJriez3+xfAEJA9vJox2cMVNa7GFb9ETupqdApTgau/sTN4R31boNlyQDJrYbKq
jx7GtW8TvLsl4+oxJtrh/f3okyPCAJgrZ74G5uEdMQAJa0AvdvjqB3rH0jY5e323huN70xCXvr6G
FLkfiPzB+39XmncIbcAvqLAFI4UTWSEN+8meYas/3GEvTnuET65tfMMrWFLB4fVyssfXXvSzk5nY
9nEQGZEeNTJyldljjZAP/dFZvZmRB43YNyjEuW+JR657cnOqZXeQvEysDUH+ywYZNLeokbE84ppo
LkhY2K5FcMVGrx84+YBXwdYSwud694pUm+G0a+/IfQmt99nmYoytfGKwZyuZKNW9NHBKLyIeoP7I
H9w3pFk73Uo7Bk/qgT+Ih35fWRpa+vumiBRLFV3oSS9QbiTaVj+iOFAW0TKEVdP0z9mLiiCfCVRf
LqQVGg9HFIWD4kG12o60j5dPQGJpnpfmPVHUjabS2tzF3Rh2QoA47RsLgSb0BVAdxETT323g0dvE
hk/X4kygERz9rUhY5C5ARIj5tFl+8OU5nQrsLs1potbXpSdLUc5iK4hQyRSRKIRCJLve6MjjYvE8
JMSQanHKNUFrZTTzsjJkAgn3nb1C7hIqphDZRBQQ2O1w1QMtj4aYKnJiECPqEMKMt4gZQWtKHeUR
JaozmcfoBTSzpxPJHqY+rwUc5s+iBTrmy4K0iBtsWcrPgJAtiw6w+FCKxKXO8q5Z+lKLSJx7h9gP
8tHqK5aNVt3G+MnC2yzI7CL8zMLpLJ2Jhb9Zkj2j94CibRZaJeSWJ5vSwbspjXWBPptopQ3H87AI
kX5dIYJZmcGmh5fuSb0arQVL+dFpDnGPwC9OUUfgFH31Ea86hdPghGYzRl/sU1qSYUbIX5OvWL5C
awHRAipCikDxe+5069dX13p/v928Jc71Po1ImhLcP/CowMQ3H3fw+G6YFTLUmHec+byZ3GffO3i+
EbdGoKBZsN9ZFIj5yhFehHO9PMWTEbL9J8lLnJRINHIauIMEkk8If8pBQL3ugm1vdystCsKiZ+h4
RwOwEjDe1Qoc45jTgeT0lie3iXl7e8wQ5DitEDzx8PqaovaO8cjL9+BrDfE3nnIq0DyT78CHCIBs
h4kW1/GVrELrQqaZ0zoZywJzShzSuBHvZwadk5anCrGzUX9Ky3+XtJylh0nK/u9CD3PMWJw4+/+4
2zLHdk+ZgWeE+5Pt/rnY7kRD+pNJ9TlF6dQo4oy6/h2K0ilv74KiJE4UpT+L0jmn9osTBenPq/Zr
X6r9GpB20FFMQWHChDsqWeGh6QhUPf3wo0XmzlXWL5ZX6bHaCgskeZtvyKSwYvIWbT1ocsg9MJtb
pNHTYAX1YpGskNtDkOwD8+6lp4oDuDOKnlWOao/bDJ6YkCBRr91Gp7yKlLIqA4AuQvMOIuofcrRJ
JeGhLMghhqWHYs0ZVXZ2eRP77C+2vBOO+Kf7o/OaIPAqSnmnLQD1pEqCmilYAAdKbxqkyMj3mvnA
VHOWC9ubUMZpeQPzAwYIQGPX6ilXtKDNluWBhjYrE2nRvYbUwCHUkGiFvD1WPGCGV0iyspOtAZOf
pRw1iJCzhEuk8lAJZwpoTsdDBUEmkE51FME2GuuyIje7uIm28JdanMQ426WTm9y7gY+8VJRb9OvQ
4OxYH+7g17h7gB2N3DseXhDH2cvwuLT05J3cO/tDjnIZgcIemTEnmNi6NJPJFQGQRqUCb052ruzl
6nj5DGeXOZGZ/8JlTsC3fmkEop/dlYmjQJEA0tSUcNUUFssljXYjnDR2AO71zJwvz8udSJ4eN46H
+tFgtdzBZYPuNHjm6hnJjnhZRuFDY26FwfohOdVStpO9uFEX6lpfJEevJtni8u6xGV06mYl0HF1D
y/QeM0ZvW3sNh97ljz+hW1/6/IkUq6NMzkQN3KM00AyKRAON7p5ZMZmwkSngt8Armq2yYBmaLBMd
6BQLW1iztHFmwfu2b15XCZXeS1Tlw2PRbYC2C+bgEonG16NVEiSnkbaz3OvLE5/ZF2Nq//Yqz/kj
9iU5PKJ07DBnYH8tNX4jFWPigs+L3q+lAgOsa1QRj8gKRbcsmsG3BxcqR24YZYywvZ/hV7WXxEEl
W4o/KPYz8P7IG/5/26PXzW1JHtGmm5QEs0RBG/MQ+rDCVyW5hixEgdMRfrx3nvBIy3ufOV2J7cKF
0zVYAvCZvsflIxfyPhYBrgJ4JfJgkIcCDmDmLf6xZX8B5iFLZ4WAr63NIzs8zimJefmw5u6dMWHj
f/57Z0x483fv3Rz5Thhu87uT74Tp/jXJd8Ku/1XkOyMdjQkP/pZ0nGPAJ0/W2RX90zDgLxvm6ToC
URovS+j8OOHAacQJlQKwLufZR3lS5WRo3ANn4z14HT1CRbkFvzNRS8GCVDOVCwLPGMZnxvbb4BPu
HI+1mHFSj/pa4KrtgNqGIhANBR/bU2evq8SSFimS7Vk6P3AYV8BwZnmeRwWFUM/r8uiVRC+ID3Qg
GDOAzLAZh0dPDWnRmu4jUtLt3Y7HOkTzHfB9ZuvoawAZwZJJUJWTmRI98vjnsOwdVmoUwmEf2IB8
Qf8QD1UkCNIwR2toiYsI9k9ih1aCFGs8ieoPEQo0MFtN0XxienSBJy4zW/TdnNmcCdcfigBdKF2c
jKmhknpAMQ3j+OsMomeAWsl+BcgP2f7gT9U0rLYG1cb4i0Ye/m8Ui1Vh96gtl2wmIzLCagN+GHhn
gT8zrYlV4rB6RPZpPwqC5355+Hv2GvQPhlF4gxIwJPGzNP8cwQyEDC0RwUEdFVHAhEd5F4uyo+UW
+x3p/qhIQlm4hoqB9lRg0eFdqJ1KieH8kr0vrIDJijfqMybi35FPv5HTRD4lnpA0WQRyAsofutk9
e2RZ0OsbD6oeVMOKpKbN/sBoJLHS5Y8f94N5L1F0rsuh9Dw9vaKDDWR4SF4P76sAVJ9TH8SQmHNn
O0v4E7n0n0T4X7aNOudIE6FalG7a5glO8aTOM08Fe7BDY+pbaN8sb1BDhFoiFJCflP4A53vz/Aw8
ZnJ4v7tD64G3Nx29nyLYw+6SaXiop92s3t/fUUt4XNB3DuFYdrgrkbD7TI8o0QtQogNYUPgzUODG
4rXh6uhbA5nhebOrm0j0v9bq5pnWRNb/ZFqzTGuilvxhTGtWU5jYmL+rpvClom0IvABAG0GUTs6J
M/XKddUgHnrIQkipCtcduMFg8Gh1N5LVk2rzJF7N8OgvW87qZ0NOlhuIXA3EbQzpa8Jrz+voSqGX
AGCpn2Uf5aet0DpJCICuKEoSOx3RI1UW0GpUjgC6Jz90HRrtF0laUQAd75NWfM79grbpUDqKFlXE
6Fp+bsZfKgy/zVieqHJJGEWKW4FxohNJizpcpOT4NF9KZNjCP1ijsHeRow3I7RNLSljtgOI0l/F2
8vJ/UujOpjBR6JJSkwcVUFQODGvGoq89ixXKsXZ2MWFtYVjdoIc8oQO0q+N7jFyIy2qTyLSiSzOY
aE1J31SRX2AGW2Ydvx62rCHilY2efgCeJZvbVUgOM0PO7ftU7fj99/3UyfzSqif6RJU3dcdxWLVg
F9DkkBcG2GOkDbDvrCZxxH1hjRHQyaclnblDHR9TDRNySJFNEJhIkBgWOBKm/QKkl3k5kKT0fnd5
p77mdWfkMRHtvd5ynJhimneQ1s9Mw4RWBrUTLg2m0j6YTkvRjygne9Zk8UVGYyHWttHZlcwOYYXd
i8UN0wTY1Dvmj6EoRL+7ez++X57pLCGzMz9jOL8/Ic8e6USS/kFHOscmGerZ+Ub98Wxy7rZO+Hri
RVIX5aDBhGz3m8Vlupn58Glu8/c+/AQ0ceGWn/Ijzogy7CWFdzuIJNyWChdYQJsSNCah0Ta8r8mG
VcEHNN5lSKlq0HIM/TXQ7isnOzRnYBlPryzi8GhdXvHcnZ5m/v5xd1qYUSKmTeR/DyViRhqdNu/s
xH4HaTRLJBMem4yBquUlIxKeopWYh0ReaEuQABVlrW+ZTODIj96Eze8oSKIb4ACJbHeHXEQHuYxH
1ObTGc1kdk5TbvpnmNOEv/6el+lXNMr9L3d5Anw5+fX/Ewfz/zRABH+Kg6f0b6Qp356av2XvfzvW
T3VQ1cFL9RfAxxQEKId/HyBzmb5m6f/8dxW8nYNint70CyqmIAv/xQuGBDxMIPPIIoPv/RUVU8ET
sBVUXVY0Hpn2uAK/wmIq/2XwmggQH56XVB7owVCU/h8sJj6P1yQ8KfMaMijgIP4GLCYTI7/xak3X
ZEXiZRVAm7wg8xLD7DyXi0qpy67SGIqdJACtNVXBa3wijkYXr7tcyBO74ny+33VCFySLwucT9Kyu
Y2+cuXonIILpPGRJM3gDcBIa1vxxHr7Gh32O8gy7lWJNdPwIQNE7Xm2jnhhBwb8PaRLA0efW8cso
GZiQMgSZyceFfzw7vl9J+7zU86NoxIZoCsoeRFnU0J+cl6cJDr3oGVWBLjW2WGQvHC/yL7ESdY9c
ipTpxgj7mYV/2n8Mp+E8DV7VBQEwex/X7Yo6V9fwBdp+rYm7KARGuy8WQNHteF/acXzfolIo4sZn
LRWUhSq7+oxZwFTuDxvPJiAJmgBwVEXRtAnPq0Q/Vgu5k225ig3biJv4WvaqxLm8q1+OIiuyoksy
bwiMns/JTJPSRh86Absal9l9psboJhLX4fbyKGyzJmsBuCxQoSQRu8krE16ZgXg9ryvgRe6qatXx
FTLHeQDA9X09Z0J+XpAqyKqKtSgK8GtP+VpnErMywmHMDFm0uzqO1kpZqesg5IOb7y4Ie6Urgiir
ui5I07hz2gm50ZYc+oRpIRqDZ7y2qjkZ7sImih8vD/VpQYYkyGAqGoAQ8b86scoLz4u4WKk4OxoS
NHrPooTyfa7N+b6nJwSAXVVVDVEyZFkFzX+kA2k0BkXJNNeuhoDLrNIvIvhLKz3z6RDowut316QI
uMGSAPBfRTZEtuazQwKitW60quDaYZPKPm0LL0NLoK6ub78/jgJujHQoiRdwnz6O0/ZlpjZN6dq5
4ScHnY9FoskRf//PjTLZu1JTCk/OKwDtckWzzCIFLb6KMPnmCUEOaGzXVDAjVH5NXViFH0piG6Xo
Op/kw9ZrAVbSjHJ65/llvry8oOl1xVA6WIEC2pY1SKAJ7wtTL4nCskYDWDdBMY/HxcgO4Bv+QdPB
L2bWdcKWOGcObDTAP/NYlqBowJX+eEhJotU+AMx7OMGkQLIrPwuB6Ksp7jqS2ia9k9WSD032TV6F
ie+Ka7nKlXbXdHGJnBO/ESRTr8aOJ4HLA38zrMb8XpbbBg2Xwjxt7oIqy4pjpQOQnGh1pKFVsBAV
A5GVLh8tCSC/hyzhAt0sZSOvl3WhBY+CmFadI9cyj7rOsil7u0tGIV0HeW64y4SvVGf0FaNxcq0T
kmWncnWDOraWL4vFIEbpnci35UYVyhRuo1ri+pk4wOcjAryTpDBZaPCKcrL+z25Q07hi6CV8Zydu
KJGilyRTLgLd7sO4njkgdkk+ng+G0jRwb8h/BQN+PJ+B09HEWJQ7OyoEbt3WWLrbFmgKmpbcns/1
bM0ByfX6uyQoQgODtJBECdB7U7kkSULRZ36FFs0Rx1uB12RApJNdYaE1efIrfPwH9Phz1eKLzQSL
RewaiOYYkRc/rrDyqtTHFqPHJAwu2rtdv2T7QKQm1M1vr0vUkWArMk7LBO5kqEgUVK/w0HWSM9B+
LE+iR7Xrk0UXV9KPy0MxtjM5N0lWMAhkhi7yU8HBu14rtTlQCjkl7ExjiI1V3mnjIkgTcZPxXH9v
NHqDEO4Qct9mIKIETqXoDMIXuvJEaQzbPNb0JO3tMgn5yJSyMEdP2KoYgJliJF1rXV7p5/PDVWAC
GesF0P10uEI3SjFrWt5O6xzVdb56KEdfMpMoTWZGYrzo454idgD5CI0M5gEY5MfjU/UgiFTXGG2x
UV6rWnHtmhuib99tDIKFgAWrzAqYkCOUcLU2hgwQK0HuIx1PrRdG4zfU4xvtm0qmDiZyPtTkbmeV
mnvBkPB23goy6XU/d3pDUL9NDhgF2oUq4Jh0TZ2ospDLic7XOurvh6QgklKj+66fI2buq9nM3n1x
QDLPywLsM0FiNPjxgKqcC0ehCHhbMBTJShsVKRhyMQclN7VFsG0yaiV5EZIYQvmUcHfGfY2Sq/kK
/NIWwzBFZoTaSSJJcz54LoUBAEnDyAXfZhwY0jAMyElANOFmfVwYpInKJ4XK23ol3npcUK+12P8h
alX5/cOC2QktUGM0DtPg40BKMlRelDa8rabBcNMOXrNqx9p3Bs0fZm7TF/cWCgYP0sCdFT4hxspS
F0bjKA627IWusfB8LRedXqlLZJNIktsvLrOJL2gDdpyoAgZaUXT+k3O10bksyRTgK3BGT4uyeKy7
TJ2xG78gjQ+DTFmfzouBpI/gEILfIZaXFfCy+j3lmmG8kUpAvF5e1AS9T0MeM0BoFEOGHQKqBMTw
x/NKq3wsSk0c7VKqypi4adwhz1Zpx54Ugq+igWySKjod4kbE3csVVaOB7OcR1bQiProCH63loMmA
co6Dcn8Mcpk/Xp7i532HlqRCA2cWpmJMTelB8gI9h7JlV2HnO0GVP6hSL83s+1eDGMwzoKEG4nOE
t+S8PAuVCF16db74kbiae4M/BTOjfD5dsBaoQ4qO/3hjmgMocDF0SZ/r7EGLA9KP/S4c8lc3Gd81
n5+R3xOvJztZDAa9Q8DmqbJ6ev6MywiDXES876GFbKp7gJ4KxAbIYUmYjbtebOSRtH6SdU6eV0m2
yIZczTZ90hbbki85ce9lUR7vEq001Jo2nFS2ay/KkNzNpcjzp33jDUDfKhU5sRpewT0wEj3vlyGo
ZVhI6dgrZq3yAcrOJSU/RrxcX/FwDQjoBZ77xk1URFA6iN/Fab8K62BMzZGPgvZVLNWc00kSFeUL
DIxcIgE4aUug9KBFd+NF4re5iCwIEnYJ7FFX5FPewdk2edXQZDHixvagy7EleS66CAWyAZRmfm6o
z0QGvQ9GP0SLYMAem0jmvNA4CJeis40s7Z1haEWzUAKFXL4vn3xuOpQ1XpQ1cEXNkCHIPl5pMZND
L28klNZr4XPSjf2r2FWJrXoGWg8PY77xmiHbVHU2Uk7sxauUT2cn8Zk3qwIMMhk7KmAWJ7yCs13t
NKmJvLxA4XwfxMQLjebebzWg7KluMNNg7fOuws0JLqbA6cqWO/FwRKpRJEmVtrYqNw3hMyjdo2cM
5uVd/WJBkJsQ+7KGMeC6+bipslRyaVhgQbCcUGqmjOL1OMJ2EsNCXP0jQylQ8DVoCYbCpnK2dzwX
VbWXVxgqbONrLw5awizZR57rwn9kVaoogkOoEKXTfjC6JnRcjvbddlEFSL5Vh+QhFxVlpyKXca5/
6WdDEOekKgyiG0qwMS0Q5PtQdw2lwVgGWmajxUYT6Uejdq8UX0TWaCy7MxfhqyNjjE/TYRXBkJns
46hpzWCobMCMR2PsKoutlJf7RQpj7tv7CP8avIVwMEOEaNP+BEUgF0OKzjp27bsh0eMCSb6Kr1lJ
3o/2ZeowcPofbQhdhH8SGjFcKxru1kfqMEqt8ZGYL9p8NWoc6ZSyKCyEZuuC8E1RcATyLUPXd3EI
doMw6ijY0+Vx+KZLVoceqSo8LrluyDApJrMYa1nmRB2zkIpRQNsZbhyJPtTAcda6dmZz5S9WDG82
6hJxwWE+sOfP7oPax17dpbxkazVWk0ixAHR5P7Iu7+tnatFFrAWtFeGuAG+eUEtaxXHFBbloG0N5
YzRxufBTCGnoTp5zeaSv1mPIjJPAGafg3n1cz6DUfl72NRCRhLjZx2oFXKRYD2bo5ItRdBF8Cn5s
GeEgmekiZ7smpJLOKUHJ2bIooUYoV0SHeYq/bQEaEhzlvGQIAqz1aVA70DJp5LrKcxDoSRpwwyQV
icdlXTazaZ+Px5BUaN8gOZHF3SaKsZLkRuQrHrrTp1mwUksZTezxba2OrjrDNz4zKgwFGwaBMxlC
TJpQghwVkjtwI2AnClRW0nxooB1wVQzfZR3Uwl3TCU3gDHIyu8jPZ8aCf0xqG/A5w5X08cy4PnIN
WQ0CJ4TOBlS0tAh6GIZD9l3agBYK/RMEiCODl2yywsiHiIvGRLSzigOGycgrRHP1dkbb/bQaCGR4
ZEUBXBG27qks94wCW7F1A62CtyPtVZ3WctfTDvb9jMn+iR8iKAv7QEO0i4XapsEhqJSGH6Y8QAeq
qG4pJ9SCTlS+5tGKJgnbaAnnpsG91aKcAgktFhuB9Ioxomzj8q3+RDWYh3TSDiRRkxAU/nh2bV6X
bhvFmIecbBDmVcxOUbexIey7NG5M1aiymRG/2F8ZLItXZUOXma41GRHehXpQ4ayQer1w2kHv7LqX
vM3ldX0aRYWUkWDvwl+BK6FNRlHTVkhVPgUCT1IASkcrcCO6Lp2hyE/XG6OASHDrsBBFn/ZBCDLs
X2KMipM3A/LqAl2jnVi+pnE2l6L51Ugoc2cOJXiToI9/3LUuKYQkHRCL1hLxVYVOcp9pVUbD0dNn
KJPtzAdJjTWBvwsIPasCrNcJBy44vxSNKpYcP5ORItxngdkrGuJvSTgcE05R1xI/FJs+z77tGTmN
jLUh5A3mP9UR8qYK2z7LJEdERTYMG09f/C9nX9LcuLF0+4sQgbmALQiKAiV1t3u2NwjfbrtQA2ag
Bvz6d6D7RTwRZBCh6+iFV0pWISvHkyeVrTGEy6cyv68e6yGuDgmGTsRz6xGjzSFN4i/B7EJUpT3x
YlONoSD0lL5VTi/P8aLEr/vybqgjEtvIw5XC7cRbENq06CbkUR+cksCZ8liNmNIyUbtjujZgLSTP
yC1RaY+B7EAYnpKNjx6pUaUfoJ40lc6A9SSdINiUlvTzkKmmtgA166ZC9CW7VD64tI8+LJHtfyws
bOuC1LWP8SQUp7A8G1CAX63ua3qwodu2mfFFNH+M5Kj2MAc3NHsNYWAOke/DtvuXmh0FpQrRhvVP
Tm2mU1dKjJWVLn2KxnBv1unWVwjc19e6NpW3SbNNOVR/0f6pdGYJdIGdHmNHuMX9b33rQChVol4O
oxACxnJ5IOKL0feSHqM4o9dkM63TrIlQpGKK8cf/QdRq3pChgwJza+VGZMQ188AEniofK9BAupc1
LHBOOtXvTVehWXgma80NATRqTZeHqtQwmNKvw5Ns4+Xchyw8COnVO3HZrasDAAlVAASAiJs3Urio
K1hZJziFVqtMaJJkkVthx0wl9zZAvdYTNiYgQXCO0Bx5sRttO0V2nEedjhxLMNp4etA6xlbMxXrH
kHrgHfRM8+SIoH2Ox4V/5e1gP3aVbnPiwOw5QQRkYCvD91slNArgiHHHCHG2O6kSJ7W0RJgFWpiR
fQwjE/8pnd5gbqKjh2Zxph0necMKro0JXHTsw9y6m8Ct8aXXC8qikydS9zAszYeZOPnMPIx7Mvb7
vq7eenyEoIjoo3sAsMrGg6VzOjvKodGpQv8NTfYq+DzxtNw50i0NStfYDTmRC3Oy8ftM6GahKCKe
WDTUH9QSjXmHCvGjo6i3I+rGgVLfR5ThecDRAR93+SRoiok7qyCKyCk+1Y6E7jRBvJNBXAVocYKu
Kdo7MFxpBKW4lBJ2XEaOgTVpBBnylmhzDCtWf12Cui3aKuyeeNzu9RZvxABrz2Wt9iIARpZ0KTTi
JHHbQWC/rVh4l/N57v4z46eMmavNMBRcJgJErtYv/3YJX/68ryk3viFSshQOk6AWTFaM4tscsI1M
wk0dInbzJ1T1u6r7UsfOOlNU9cf7otY/tTECKeCOwMpEMAFAA12KMu2wAP2Ag+JrJtFx7Jc6PogJ
rf+nFlAdP0tFGZps4P78KQn1aE59pwR9uP8rbl53Am1FxoH8JtkobdU27dRaLz7FthNYiCfLGWvg
5FK9uF6p22wg/fwZQXqXE9MEO8Jv3TY+ZwAFRtccFa7LKwCIsecO6chJTT5m2YdOP7pOHD84wcJ3
bvvWi3kraqPLo1ITanUjOc3NAArdxfiZR8M2v3+bt6QkKGsFqB4gjNwmwkwvKmjQBDqRktvH0JNp
4XM/PfwPUhBD4L9o1ZzNWViqmzGR+GZpHdpiDPjPtWy18/hvHuWNkPXbvclFdbCQwXYGBFNVED64
kfniLgnd+Sq3LEySonqEFjJiIrLxAoEFxjRcsT1CT8+w32VmBdZiT1OVUc3+Dmcx76jcrWNhoClZ
5xKBwty+Op8nmNJvkJwBB8x+oLYvnjW6Zc1OpnlLs1NgnQGgRbPwqsTeOBULOJMQw4g5x8iis34p
nYfKbf2dE12LgvcEOnot82BScatztAlqYl3oXMMQTKyI3rxG3Spblvr3fb27KQnxCpoxCMdQVLpU
CTDzGFMLJzoxX/fHuHEwl+312D/eN3vNgxh/6tI44lAhwEhrXgFgxqo4b7RPBt7CDTz5yep4/Gbw
1g7V4pX5PHv+QxlPrPgfjgZJMIQeamVb9Ldsh2SBK4UxFu70ee0Q5gCy6w8KiOAdnb/WwNdOlgs8
EuAM4bYvQpBW1rJuoRpcVo9u32HzoGzd/P6BbkpJfZSrgCRzr14WWTp3GBcciFNhH2e3Vi+91nKn
8XLtw1Dj8AMYIaTNiBA275dzNxjXiu3JWwIsya2Ie5g0VaeGM/0gtQoO2ozDYRy0/6g9FJvuH/KW
lqAV81+UBipw6yW80RIyOajUkpUET2rv0ABOmLnj3L+UrOxPiRXlu+sTGGZGIdCLXfiSxNs4y3ao
2xbJUHSKkgFwIdO6LTYxMyp+Dwp1qxzQiuQPIALLDyO6Dns25dpYrtIBmAOkIUKsvpHutcOUpJPG
80sjqwqRxoMujO5DTOwOVSTzaU7j38SOSMXu3/MNZVpb/ASBEdq9+L/LexZyBHslMo+T7zdJnsZd
mbtG7PX6b5gXD++dwC6vwci2yh9ygcELWYHJEkeF4gAz4jehd/CnqdlRnFuiArSEMGuCp/HfHZdv
FEdV7eDKyMeBuCZdRlrZFOmSLl8q28kdR3pT1hrioYK5oiU2RQYmaiSCQx2fqjJYDtIR8plpuLyO
mb3hkZuiAD4ExAdoYmjo5XdqnG7FRndYyjy42IMQ+Uhke4RXBPWNHZVY/9TGQHtBTFDtATzKD9ON
gR4IT0c/GBDpTMS++FT7uV/S4KB0En4Lw6Z77OsAk7/drs25pYyoFiMaQD0SOdDmPq1blr6yiJuX
kEXHoe3rE4/dfud8t6QgGgaUEuXiCPIur1J2pGYWnY6TpxZ97PWY5FqLvYbrTSkp2hYp6lAASG08
KrKKueplFJ3kwNnHIQzrF8dTwZf3P98Ijxe1E7S2AKW5PItOqjCEqQ5P1KEY0XA1y2PhDjvG8Yby
xUhHoQ5oHSOo2xiJZu6CtHUjrKIVpDogg2EHApQvVGB597XBpSH8iBGHRKhKBxsVQBuVobs8Yk93
K0tQM1T8IWjMXqH26uNAShjCwXkIdmB6N1IQ4vtwaKQ6wSj1j5pYnqdLInaqW1fXBilrILq2UoEn
245Z0dF3m4HY6oTAS8nMyHL6pXua5JK547sbw6swTMoh6YTTvqq6KC1GjFkBFNaXrP1Vz2uVXVVm
r7NzXeACMgK3hn6gjygOsf2lxrVlrFIxCXYya1X4W59w4nXYn9xb/t0JUjrktTPx/t+uoyTKPNua
5pBGIH489m1szGO0lK7zwI2KsQA7Srv+5/0XsY4uXpovVPkQXsJ+wM+gF7RRVlfXk3RGKGtv6uZY
B1w3/wSWDEGeEqO84VD1kXK/LXhSw0PXOZZ/sY3Lgs9TYxRWc3hxM1U7TukaWUhWnALCJUDPoFyv
HP5vvFLPeVqnCWcnwHSZyeeplyoL27K0n1EwTOLPLBnVr6GsI++HdLjqf3YR6cID9Rlhz4CPcnp0
Kq+MzwtDXPjkkbbbA7lfRXz4jfhlwQpiQJlmix1y+mSu2shlJzqAQ+/ISuqpQxKpzhwaQDeaT15T
R1GGQgVTGCPAbeWk0m6a73zANbK88D9IrlGuhZkBzAEY9I1N8zHy0Q+1EqdWtNOQNwxanSVBWco/
Szob8tUzfquDzPEZr2TmN0Ek/25bt/9P3wAV6h3v/56rSBQ/B9VcmIMYWBiEL5cKL5jrBCJpxcmP
bI0+dOo1h2UpvY8eo/ZlmspuR1mujROat6vnRUSB1ve2UAXQx5x0CXxf6kT0Yz158hc0/d31jLVF
jAk1ALnwStAd2xzLrdB/rmSNwqk/ZX5aN4eOu9PD/ct7jZs3H5MA5QQiOCBJMMWwEdPyJSRT4/IT
YkBUFWXMiM36WdV2yUI2+PQxskRjvbksvegJpbBOFiEeyq+56Zbmo6n9YHlsE5V2B0qIg5Ekv5rr
3J8ChVXrjhfi02vu1iB1DiYy7MUK128C3V7cEQAdKP8iw768JUvmMo66oT6xmLbpIfUoNsXTuozc
Q5l0mGtBEZWoo+NL2h+BaPVB0gcSRWdHJa49CfJWIIvQ+UEpDw3+y5+RovQcWsS1pzmyw6Mexl99
SvkZg1p7mcgNbQeY6bVXi1o36viXkiZXLRzzBOIkVVx/w7RnlXduLb4J38b5MjfOjoLcUPbER08Y
WU8Ild8WohdR992wUHECq271abJltBxj7i3y/a8YtaG1a4/RT8xAbc6F/jOnmkf1KQKO5GjdOMYy
MC7ss+HT8peSYq8qef3J8KkivC5ETmv6vB78jcV3pqDxy3ABY+bsyQ/rToZjJNEyaNJxj5/yliig
dgGOxDsm6BlcitJ+CiVdeHuaY1YdY5tEmDdtIwz6Kd68NxQEMgHoClQfggRDIdupnZ4OiiY1A4lF
0oCzO57ZcYow2YhtB/GOI7h5rDei1rf55gZrx1lsNAjc4NKQQ+NrkxHtd3hybrTzvq61HqfCjAZe
OAL2dLv7yRikC208tCcRSdD4R/IsPDVgwtHxMiGI3RF3rfSrOFAlYNwFMVS6UcZwrFHD6TswqE4c
uzNHTBMgQx13ws9r7PP6rd6I2ViNeUFMYSi+lUmHKh81L/9OjFX5EtI+k2jKHQJEbDqjMbfnVDXT
X7qWyc5Zb31F9EGQHKPKgBxic1YrvNlBzxEKs7D5o7RAwVvHVY9D6HXH+87mligA+MBGgaYDwKfB
pcLYqgVQsxRr0sg/YeB1OHkDYNbKJOnDfUm39AWgRT8FJgKR0naOs3eRFaNoJk9LH/dZl5TiIJfx
7LiA9Ltl9/u+tFvnAtoaGQTa15C4ucJ0QhMp7ur65KgIRLfMeo9uM9ePk/KrnSu8pZlvRW1URkyU
lHFbrf5uhum3gKHWuRqVjHfsyK0bBIw1At4W7ibelk6IN6R+ndD6hFlf+hWFhuHfCfQcD74zmieP
q3jni61B42UcEiI9AvIOsGS0V7d3CNZ2ipEP3GEn3TZ3AJMvSFMOn8bUpf8gxFs+BrNS545N0U4h
9eaVoiMB4AbUDzCrS600AeNmdqCVQzqT58AwEI4YDUH/w6dbWVYwogrMNfrul3KWxomqCMwiJ1uN
wSEkJXCoE7c797gqwPYeEZujVIrUbx1jupQydC0KsDWBFATNeQC+6q8WL/+z5w0eSg+j91R3ycyy
+y/g1h0CeoQoFTEQ+tablx1ENsLUcixPngMI5YBG5nFACv31vpRb7wwNCTT6kbMjWN2cTYoQvAAC
Z2u4Gv+OtDTy74oCqPQJ1XYm8vdIQ+8DlYcUkzbAE6K2gp705U1y34mt17D2PFTt/DgZZHgofXQP
Uox7M8SX17eKAvkJ0pgAFWY/RQJ/KYqMLJWBIvUZJCtxcGx9OQeIEGpd7WjHekP/XzteBQGID9QH
uHtWzO5G11E55F7COnle5kFNQJhKN7cM/QNRDk4EQwkQzHtvMQBMIoUqAnENQpuNZrRy6gdhY3lu
NcOmBcrbg18DmDY3vrfjyS5NyH8Ph6nA9R+irasema+TeihDW5+9vh5y3740XXNIVLJk5RS5mU4a
rITw572K2K07TYG9RgKKcBwl9MuPJ0eXURnE9ZkygfRTJTmLZXjw+vCHQtt2RytvqMoKcgGa8PW1
bVuOjYtgoGFJfUbVrMrrMaiewkq+rx/wepXoaq4i1iI9zMnlmZZBcW/GJPu5HjnPYG0QCiniZik+
585Xu3EgFEgjWMR1zBxG+FLUrGgrfWfuzqo25hMjKX0shfO+UdXXA8GH4a8jJkZzYTtSnFjqOSGr
u/PYPUyewqU1XGehYU4eOO8yhv8nCzkMrMZ6ha+01m/iYlON6KIo1Z2pD+hxP1fpQ2Wl/XL/YV0a
+v+T8sqX5KEq5G3BOjqY6FDyGPdmVXwAsl1gmbQnx+McgchmMa7uDqIUuyxZl0b4/+SufE0AKGEO
azvgPgKU0sSL150HOaAPBw6XLKodbIpF/r1jrW6oBswhSvNr1w09302CEXCXzslYtueK6yXvon7K
ea/CHQW8cSC8W9CiAYcKf7mtRy4Voc0y+N15mTyKrbx98qUG+dgJjBjxTqhxQ1QKXhsgdgG6RzFv
YyoUYQn1gq4/O4DUHieh00Pd8/BgPbuHqr5xd5gQTlBoRd65VqounxVC/Wjmqu3PgdOA8qqOUyc9
2qAHCcZ9PbwlCM4RfWhwxOFwG99lDFM88HR/9pjmB+Jo/+g4zt5Ku1tSEMuufgvNNeTtl8eR0oYq
ndLuzLhyP1bOAsyyY0Gwcbx/mmtjjhoiIA0IfVebtB0DaccasGlMHJ/TklPyGBjgsx6YO1F9BItJ
hA1+lvS0uC/0+nCAjsCDgJVlzQi3kzQ6MWNJbDufxzGVZ4VYISlo2zKxI+da/UClhBYR6qVIv8CV
cnmJQzINY23c+Rylqn9AiQUzUOjlHHpAcd6tFRAFiD3Q6ClJMCVxKQp1tlk3Op7PcYQOkQp889AS
7E2/f3E3D4SZNJBrgQgNDZZLKaEoybR0VJ2lp9G+Iwts4Kij4OsSOmzP814b3BC6EYeACwYrmH9j
jVQQ8XFQnj6reGxErqlOyUMAakJ7jIic2Zl6wsfeDlnTT/ePeUsyCRG0rXgcOMnNd1sQ6EvbL84j
hr0wF9QIVjWnEMxv9mCtR+XzMPVxmfuxUXujLtcxFXzyK90MXjbA+qvqvvFlXjhVScLEAMiDRr2l
CZZvXgW2EW9x6ePSq/jTEAdYaT0k72sBrn4G/1B8wcMAlwL69JeSh6Af0SASYwGmMaC1uxGezd8d
/b5+77hTWC7kZBGc6bY0Z4zXTc4yj4Vw2RfFayxtqbufSdX+E0dj+Xj/O16rK6CeaOKgZY/zIA6/
PJLHwnBkbqwKPrA6ZwuokQTyiqxxPLPjaTZ1/fX6VlkogWA6FEfbgu0o85syBPt+EfZ0JKDliJol
7xNndnPTsVCcSWuDMh+XJVkAnmndZ522av5SuVXSH6JYKm/KwsoE5aeAm2kCKDCy2CXi6BokMDSg
48HqHv04wwn9+/49vRq8yzQFPUK4rxDua+X82LxrTYEN8fquK0bJl+oQhkMdfAoD1XRHKZukYxkW
n8gKQBWwIZzLWHj8AFIpNeasN6I7EK4QeC+dxVy6nitKj2IC6BAtXlp7yRPwWUHY/VEbpJM/wmqc
MYUyJPw/Eb7OkokK1jOraWCqHDAxz8sWznn0ARe+hM+647X8w+9HqXIKVDTNNF9czg6Kyu7n/Xu4
pS/rWBQ+JEoGSA8v9WVUjduHQ4ipwLD3j66VPxAtYPqxQ+Px/ZJAqgKQDKL+lXfvUhKfOxboZZaF
IvGQTTpUJ+EznRlFl+N9UdfODmQ7wGcmYEfB2bZQo35MU/i2silaOOKXqjV1Ln0i83dLQTMLFeMV
3Apo4cZ6IFkZO5I0bTEbF+gs7ZePfld7p/tSbnwggrGG1z4g0pftGGXt1GqKqrkv+qiSPwfPX3iu
hBWnyG9bufONblxcgoIcHgV6JABrbbRBgZIvsF7VF0uf/DRlEBcKXn7n61zbQ0B7Vh+DlAI9+u3k
8qz8NmoCOhQoGevHhTCMyrcKPMqFS0X4u4ydud+pNF5fIkBTK/HGysAIJuGNVexoGWLIAC6mkrz6
aoZQJ1ngpDNGjRBZ6p1PduOAq1cB8CeECb4qEgS67xE7+mOBXZrrsFEU98OXlMZL+0BtWIUn1Nq7
PezHrSMmK/wH4GeUOV83b77xor5j034a5VR0Tdd9SqSrPss26Z+5bZedWOFaS9AbhI9BpRGcajAb
ly9ZhjVowaplKsKRul421CKxhcZ2NPFwX/evBQHU5KWojeFEKHusF/3mTI7HzFw7ZioMhpgzE4jx
MNFgr2Vw/bkgZR1IRdvHQ91j4wmSmqpIROFUNFXzN42w3a4G73I3pTk82V4z+daRVvjjWvFA6Lo1
Gr07lm5UOaDFDCb5E5wwWBEaUf3l/sVdKwP0DiABdDsBOEGN8fLiQNgVKOaCPVU3mDZzQbecJTQ2
eTd3e6DEGwcC7gxWAHE4XvOWVIS4lepQJ9CF7oRzGEFqnWEqan63YUoxHAiDjtlT8DdvS/fGAUeJ
FypT+HLqjq3jio+Otyw7wdPVWfBo0VlHRQoJ0mpxL6+NL7whqpp00TKv+TC5osq8sd0bg77SN8Bq
8GhAz7PyDSAAvZQSSpaCekrrQgQE9ZPZc0Gsx9BkdCQ76ZD6OxnMTXm4PqQUgJKg23gpz3V5yoI6
0UVpaPq5jbE3uNWm+43OkTg5Xkn3+CKuAnocEPRkADqh1YKcYuPpB0eCtCwNdBH1NgRKqHo0C/tp
tHdCCvoRs0/PSx3uhRe3heJlAUGAOsG2cN80Qe92S4xv57o/U7IcGiaHbOxSm1UVa9DHHT/qWu+E
kRukGWLg9awrQwXiYFAPbBWzDzhat0NrioGCS1B52L6o5i4ba188lZPjfOZDp76apmEghamH8HPc
h+FvU0bf7r/4q/wNvwNZ438r/CibrRbhjamU3PZ+m8amoE0Y5ySc+/oPENK49DCVXpOga944f1SV
RfZxX/At7UK3xFtbCigSbkfrPTOjPOSnpphnZQ+Kxf8B1fVpiD2eTS39676wK7uGU2KKDZ4HVVyM
8W1OiZp7rGfGbFGhDP8RXcPysayc+GdZRr/fLWnlr1iBG6vd2U576nIKYn+ZsYy0iZuzbgdz8gDi
KIzy4+N9UddWB5IwLgLfA2Q36k+Xn27hs5WdWGyRhib6QWYi/hZDvwdvuHF1AHuhJAcTDaairYJU
Hoi5bMPdwk1m/qkBo+xTXTvlJx+MATvxwbUo9N4hCg4Og57gwrk8EBJPGTSjawrgQvWRlwMWlmJ0
PavAavHuu1tnC+FGkU/AgW+zOJSnPWL8yBSt6tUXIkv1A6Ee2wnorh8XnCm+EWozoP1Awf3yQJ12
GcM4sy28pbcHH3jXb5QFJlMqcB7AfRM/dpGiO87o1i0CMQFDigEfFHI3YUns9ok1YW0LRrGSIZ06
+l3h1jOnpcu392ogOoIhkDygBQOd1Lb4gxGiYfRCA1FsEo9yaoGOCieT35dy80AJggXEjCtb1+YW
vRnMZIhbbRGK5Ku1tDr26WjAnxjskbtevyh/xdnCSqABiQUX6y95YwyZLwnYVQMs0jHDcqBpWmbB
pN/dlIMvxbQQaoNolUE9NudZqlaaOG2WorTJl3bqigmdz6yxwD07fvhuMwtheLorfAbH2nZVB+m1
SWnHpQDJtE0OhizkKzaaWPnJoWFyThHs7dHuXVt2iIQrXWOVdTfD5hYxwzaC7EYvhUnIxA5dPIDl
1Q2cok/98QzWP7tzxmsFAQsw2iQpPhvOueX5K8spsbZXUZGUzVCALiR8mDEcltEhtTsT9jdFYQUL
usUgRMfNXmoI6B8rngBaVtRRYE/IXP6Nh8AcYaGGnUNd6yIOhRlYMPGDywlNjEtJY2vLMumDqPCJ
wx5YM4fFRFFhfe/bwkley/vIklA8Xr/lW423YCWawzZBgus7R1UPzt9hnZbHAAD8H/dFXasFRCH7
A4UaRuTgsC5FCTmPUd0sSQEOWnOwcx2ITAYBPXpl5f/B29T5dl/gjRvEMEMMXwJQBlrOm6h8wDIN
P0BrrQCAh7zQBRiGaQn1TjXzlhSQVK0daYCV8b0ujxUNTgzE+0yKYEoaWNm0af5yhZA7Vv2GGBRL
V6Vb7w7t6EsxbEgEotEwKaxkgPPPss5q9KLfr3SroUVchllWIJY334g36RQvlSgLjzkkA742Pc4I
4XaU7sZZXueakJyjtoJi2+VZWozCC1T1EqR+tvod1Uvy0RVU7DzV21Kg3KDtw7jw1gz1vBq8KRIJ
KCns9EJkm+YUsNqdz3/DIKwhBPAjSJxRZtt4WwoIMGnZmBRui5KN5/beS8ck+FmN8Heu7dXRXZSe
AZ5a3SDKDhgKw6jG5b3FDe8cWodp4SETouNzBYavqSeAkFiRzYn3XZJfYMTJ3IZmirc57uWgwqDJ
Sg5yGPulImPu2O82+era8VBXL5PTo/taf62cH2XPH0mq67wPzF+D8/v+U7x++wgcV6OJCsLKb7gm
YW/MzEwon2UPvWor1xwC2bGz7nx6CDoMcvJS0Z2ruv72kAfdeq2m4flvbgppqqMs55AXJKbodNPm
6EztgXpWPb38HoAgojCIugIqaCgZX57K9snkjM1SFvPYqQIRGToOzNQEM/1B+mmhnTgH09A/Y1NB
8wNZlt7hDr1xq5CMx4rSK+obWw1PR+CO/ammZ3QXqsJSVT36KRoNiNcYXBLfo6TfgILXpDXCf6Ao
w4AsGjdbgiJ3ZD4pnZGeRVJZ86+X2DJ+ps2IBC4yGAE6iRWx8LjA04ADABC431FUr8CWKpTJ8d0q
BTzfWgdG9gjfv/GPbMYAh9/K6uzWnZurUPtnjztxpsdy+VravcmiVWM23xomEfhg9N/ReN5CCQay
xOjcVEMxwgAfJ28IC2O0/5T2vH8UINt4TOJFf3/vGeO1frnS+KEBgrLwpYL5tsFaqzidiqGuBzx7
rISqsB2CMFKEg7V1Ltpl3GtcI5m/OitysGCdOlwRa8F2XhjrIBDeoYta0BFc/Qc2TVIdhmHUYKFa
yVSelWqXb9jH1ZNDrd2e/1zSaY6PMZH046RQt86S2cXCkQYDT66APaqArIYFAswFxauunQ6Czbo6
eFFXR9/Y0pUtWMkQ8HwA9W8wZPEMhqOiH+dQ/DFYUBf+bBy0LtDLNtH8KcU6KZLPdcOHXEfgzP8l
waJO0AyoQDdXtN1ct3lV1mL4Yn0AW48mdlCPJWCKq48uxl7nY9pjAuEhWtzmm6OnZPgZsUqIoySU
pMe4n93kFAP5XWVjzIffg5to9tBT8H8+iVIpjp9JQpq5KiVTZkvj/6TAmfwAS2KJfdnazJ/B+jTP
B29pRwuiJy49cQC+BxMdPptc908nBF/0o9cty5gtndOp736ITFFkJZWpe8QSK+H94BiyMh+qHnnE
7xal5oWi82eN+FcHGOx/9td5pye6zJpn0pODPvgsHsGcpyT9zgWvvJOol7o6gEUZ8CRUcjDd+wSm
kQQdU8MtN5CNAQVJjiaR2PhEBCFdMStiKvDMtxSLxVOEHWAfCsk4ZEuP4CkD9s7TH9NU+ngKqRH9
wSisBToNqOb6p5R3hDzi2AL7DiaXdZ/KZRL+V8AQm/HH3EsnfTCRv3SPkuvyn96ZlvpHg0r6P/FK
LnRkrBvoS9d5CSbjgqY0Eu9ZCvcg5zaShxGFKp61czv2mWJz5B5LNIPrXLdTEOZOO7rutxFB7vQV
cBLqfbGoLbPPU9VPqgAOeBSPjaayPEBn+iCreE3mIwM2tP+EIR711xKUVfMCH4adglUzUppzV6YL
GrqaN8dKAvOdz1IBbDtGoLI4TeAjNU+2xsKDDJVm2z3gU0PHAh+27zFY2iHOB2Hi6iwIF/rBxd2T
DIDxmvyFVnZK/+mNN/Pc01HaH71RDuIgGrduP4JFvGrzJQHd4SMm9Ufx7Fau/yereCw+DH5Q0aKd
TL8u3KrAwTVXALd+6LEv3T1VSsrp0JaO9xkshsnwzLiEt5faV9EHH58dbcCpTdtn4vP4JY7pzLMe
XBXjM0Xv03tY0liRzzbsu+oba8tafmTYieflwAb1009sD6g/MLTBpq81Lmo6tcSjzrlSPBxysKzH
3vcmGZK/hPJGYLprFbVY0giYxEOFxog9iSG2CnN4SYmlBQ0Pan0MQnhPr5jrWQXfhnmo2FcdOdb7
GJVdbTPRDHMzHzovYAyc3GVg/SO8rBkewASBljjKUn15NmSQ5rAw3omX1tH9D4YaVRlkZVDzl054
47PRrWoOssZU4IkMUxA5WWI8/ROt/NK0B/CLppizDqcFJi+fSVfRz0jAKGbiGya6NA+pQ8aHMZoa
8M/SCBvQzxXm5kuQxjLlfrAS1jkry3ouC4va+A/jiQT8wzKNviPQVv4KeMTgqVcpzPmx1nFQ56yw
Mik3qFf2uXF81J4xZDBYPEcxm1ySFCyXI7Fg+/KSERBozHg0DLQ6mhRYtcTTJ+zA7P4JKqj5k6ji
pv27X0mKCydIavEzsoL/9quQ8Z9CqHJ4Gj2jfvV1m2CjVjOpNNNuh7VqDpZahPkSUZucFJy+c2aG
Y6DITQ0NiqrHt/0cKRah5s+xQShrPNpXP6iJUJnDeorB5EO9gDSdt8EUFq5IygBQO9LULy4cpsWc
lwY3IXo9bMmxVG7SB93RbsnJbJLwY7Uw/QsYSvVD6Wl0P6g6EckR0CGiQBzZWPXvfZd6I4YBoeda
WobSAjS0BR/2HGpetUtQgO3YPWLew+QO9ve9YOtaVQQjForTBP1dl6rhRYX9fAIOZK8/+YqEvowm
QJERAVMP47IOFm7iU6Dohh5MeUGBoRnQuxkMMdZHxDP1n1orTJFZfM74qZ9HWme6Rgb1NfB60n33
asd+gjFqeow2LzPhWbAMOsqc0hMYH+p90vDqGGADbUBAZOY08zlJQH1THYCEGX/7Am9VmyaZH8px
VM4RSBqTZn0M1/wADUi/2z4Y4NQJB5grMzN2Wxy6ubf0YXCE4zcZ9dBHGzLfhHpdW0IV+VVrr1xA
DdkEe5RIV/Et2MnXxQ3rSgAMo22LLY4gPltUw85N64rg4MD9Dxneb5Wc7NQpMJmC0n6PK/UqdYBQ
zDSvY0VIhNGeuYy5KOB1iw0tO48YYT8uTm+PbQvLdV8Nb0oBag5T1NgbiCrxpZS+s82ykICdsT1K
PycDSpkiGqPivpSroBVoDGSLa28AUCukCpdStNI1qpBtiEDOjxAB9Lw8OODYfI64M54RtKYFdH2P
NOv6bKvUFRAIxgI0XTcpsUpRl0ixIbj4f5ydx5LcVrKGnwgR8GYLVDXasemNuEFQ0gjeezz9/U5L
c6eBQhSiFOJGCzLrWOTJ/A3mClHpgkOhWAHR4kimd290goNOFY4KMCXs9eiQQnWkQBqNB4Ag/XDm
e9rHn4ZRKTVPRQoafI2WdcPTUAuB4+sTe7kzFWGXyhB5d3H8NkM0YDGJ3Wg+hAts83x8bprhdye1
/oqiQDmoyezHEmUZJNbMixY2ImpG1dN8fmiUSirdKAhaP15kx00qbT5rVKp/XB/czvrpwBlo+FIf
g6a42ZuOIs2GKjE41DAqz6m5j8y5q+8OouyEEZwK4T1LDwEU2Xr5xia2grJQnQdkLdvoPASw/dxC
BVjmGUYhVx4GaGbzZMjBkp3ssl34pkMBxcYoKqWnOo7V6L6NjVA/RahDxaqbOppUn42lRlwisJpi
ftLNOg5cqn+D/WBQ++lNT8UkKnqAbW/H3zqOpnmnjjRVh3kcc4+2Z7tg0lRr7VcliaXuqxNPYeBX
tIj7B1xkwvbBKNO484bStNJTDraUjJmHHxYhA3p3rtyEtuwBuco7fk8mzY+Vsgyxl021VN0bQZws
Z7nKgu+VKaHigQTtdBvfjUc6+nECKAJYAAAMyKX1vCZRpCNtITsPQ2YjtmNiWJty9A3lABt1uX7E
ofYgyoWAU7donnBS1L5GvuZBMdvkwemM7CnTpdscFv4ZDWAAyp7kQchArEeD+1wGAcFxHtq8me6z
yI49XeuPzvNFFU/MGaJBoo5LgW374q2bJuLNz14EkVR8r6PcOOtx0H0sNSc6uJMvp03kHThyUip+
BZKuBzQxZxgcLNFjpRXZV1Ud6unOiqOuP6iPiGVepRg4SSOYRmmSdhPoLvE73pTcZn3sUTqREHqg
S5N5pO9ScSJtrGZwNvoyuw1cN7zLLKk33SzNuwMG+eW1Ba+HzUGGxeagTbiOrxllZhYNJT9kSfGr
kLriBMfk3tb6r3Y2HH1PLxcQsy4qJK+OoAas6nW0rBraAgnX4CGo61+KnI13BSwhdzFAox/cWxfz
SiaI5h3OY3SP6TetI5lhkM50csnys5hSW57/xyjGm2FL/MvYH1Hspz8BkG3zfbEQ+lGbWJIo6sU8
a4aJBLoebqa3EeW1mozkpEkhbXNT9Ggq11Y2h4/o8WS/AycoHycju82sTZxgiv0Ug/BIBqzA/60n
LAFnwYPdCh/lNKNOXZSB8xC1Zn1rIZ4umYCgUvcV0JptmHBu+hZr9uhRKiL9o4Hw5INhIbJqD7F6
ur4FdjYbyAFgO6RUr8CIzYi6rF+Q2o0es14ePZkW+13rdMkL6rLVwW573bjrY2wLFxtdHGSIUa84
ojfHuNHaOIgUWLFjUurDqXf0anCbouLKzYye4jZw5Sb71RRKopiuoiQpKbJwunYNRAutH4uBUM9z
B+oge6qXMFbuzKVAdraQkJx90MZ0iA6q0pcXnNBLFep4JuJAF10KgMZl11VK8tjr1BDvFerS2n2/
NDw7ry/DZSCRpQBwQEuX3GAru2nq+dI0aZg9NnZb8kbI0w+GE8sHUS7vMTH9dNx4htB42b4H0lR3
ElLo7LHP5PClnCStdNN2kE+SArPWnZvgSAF8b1zgUlCxAydLs2Rz+PXCLhMkACHt9ouUe304xAhq
JfrtlwwSFK84YzYxaPfNwURaUO202CoeDerzj1T/HqAV1AefgcuzQl8E+gr5spCL2sLrGqe2lFLv
y0d14nHtNfaUtG7aq/1HGfxsc/DREw+a9WnhQyMyBVJXi/aWuj6ZqbXMfdzBDbbLWX+pYCMsVMrR
brir4ibIXAU0dfZ7NOKJDboPPROesEFSHFxFOwsoHly4YGCrIiBN619hSUHLm4GCvdWaoWssmfQ8
4rLy5ebtz5cIdAB4KZFFi5l/czPgglPngWkED3WYKu8gnXSuNgf5wfqJLPztjIpeI8plENf5INHe
3swoQlVyHowwyOuIQoDvwKua73G8H1LXjttlvI9sq6jc0ggOjeTWJ4/ElTSWxzgjY0mh6W1er8h8
yHUc2Zk/mmr21Wil7D51jOYuCMr2u5on6sFdK5blf0N9jYfXPZ4GQskXf4PNUJUczHgTJpmPaZ2c
f67zuay+S8gSwJzPmoWG+0Cl6KEdliL61VVJdQS1W++bf34Aig7CdxSc9xYuhuoTn9K5z/zSns1H
OWmrF70oj4a5F4XCFwJ5oP1poW0SmDCVUmqCS+7DbPhFIpjfgUa72TSPYwgMkhQXA3Bed5u101KB
ripVZGcqGj6eFtjqI1pyQXlw4NfXy99TxiNHhSFFGYV6yvoQlBo6khEOcn4qt5k3qbP6lMaq47Z0
U25K3P8JRW5BcQ5EDhDFdSiU/CQrasfcDy0N75ykLKfeq6kmHgH4dheIC0LcYBy6rTPTNBeVrSdI
ibRlHZylsAjf4XU8fLzl+vh7OAJsDWgBQ3NeCevhwMXNZly1kJbBM8TroqQSKfORYPveWECsq8Bv
uZNBya+jgI5sC01GOice8ujFCDEEpNM3ju1NX+l/RkOjn3tKJEtbDnaNXyfdX7nwkRduT7ms18Mp
1vUq8sKpQq4NWKJ0hMfYG5tGLxhWGl/Pi2teb2t7TCskslpJlTFyjsdzGqf63e3rxD8vVKmodFFz
Ws/gZMQUUNDq8+UBQUtJRS9tLJQjUY3XU7+9/JAzhv8J/Y28YxNm0dJy7MOu8Burf56tfPYk3cH1
Z/ysht0XqWuf+kF/LDXjfpnn1GuoHR4s4e50ItfBzkdUF1bGeqBJO7U0a5bC17S8Ow8LZacuomhy
fTr3LgwgQYDOofrxHtl8NcEa9bIDUdPPGPAdvJb2paqxLSjN5MgKa29AHC0URHgCU4ndXLSGOiXQ
rprCT8bKdPvGtNwpCm/WLOemhSsh6Dq8e3kmrKetUfs5mYeand+mtuFFWhB3L2U498ETdbziP9en
b3dMAEmFuyvhthXlOZVT+mEFkiuIULnVEDfPFdS/gy/x7iL9L8pFeVU1K3DFaNzVejncLYo6nTNj
opbVT0ff3HV+8/fFAapKKDmLHHgLgNTygreFntGYHyzlJY/rbnJLKwhggAS2W9L8+cyxOCI/7UXF
eg+wBPQHXvmbvZ7NWrrEqVT4lYY/9LmbuqT9Ug7Z8s1ccufnjKIoz7heVup/cevTboC2i3caskCb
wIRJJRaN9UvgWsV4QQxub1jdEZVnb5+AXEGMgCiYqmx2pROlSzdZ+Lo2dTyfsjRszziGHr1gdm8t
rgvSUk7yZYcIsFkqWdpQ0prMlQ/ARYpzkGu1B0Dc/CKBlgCQNcoPWSWNv+kRgozlQumpszvrAHC2
u6Bvfsjm+tQiucYoDnxHPg8/wnDMAYJKn1Kp+Y6SSuXSsP52+0GEZCIgz2RZOGOujz2XwZCwgUpf
r+roNLby4BptfWT/treMeIVQfuWRLXKfdZQgjmqzUtiniAhPSHKlvwGIOGJJ7J32t0E2e9LEQQrd
qLCEmRwH51EHraCgFXffWMpRkWh3PCD1aLvxoYNnsh4PFa44NhUuFs2UnK9oXKaupgbJwSW5o3PO
g+xNGLFb3jzNQr0OKhA5pT/04y9lQRbDVj87cvzTkttzLYXPXdu/j6bODdTuJdPGUyH9VZpH4oG7
8yqSIRQkRJNqs0VMaQaGp5TkJ/MYPCXOUD4oQ1o99kN3JB4k5m2bPVAeYT8i4QLAe/Opk0HnSKhg
536mdX/J2iC5iTw8KMX0Lamj5OCs7QYDeUmFBNwjJdj17Cogs4qoobC7WHWLAthUSvXDiMJK4Q3U
NIZ7sDbpv8kbyC+B4pm8RkEQrINazQCkqJqFuOWyeBaO7V6bz+E5HOUjGvjeJhVfc/yIwdkhvLMO
FXWZWukDutH5VLVYoy5lj4qJVRwq7u1tECHvR7aFYjri/+tAs4mzbWYkhT+RM3xs9VE7w+EpPRgw
zcGa7Y6JWjAcWWEqt23lB7WlRjSeC7/rrBD4SSiBvsuMg5bU3oD4tlFroq1N7Xzzgm8ipxsmtS38
dCBhHqYp8uKhb85tfqO8z995A6LJEFyAn9I62ixSUs5dVi5VgcdQXehuWGPK54VDjdw84Ajkvm++
7pk0akqU0gWafbNUclpHkWb3SOukAXf+rM6ePerLwRN3Z/54ERokJWwIHoeb61EZl9Gy8RxBUNt0
YtfoxxKdk77UVE9upvToIIsfvbk1oM7TIhRNZlKvza0xDZGRA/BI/IUqrvTOblFGcaMwbSrPrAMt
eykrx8zu6xThj3uweXbrX5/VvfFSpeASoT+G/OnmB4QGHtmJqiW+nM/9h66Zpwd4D/a9Sub17Xqo
nQPAQ+C1UoG7Oo3M9VkrFABeEs6ZPo3YPHqoC6P8zt0RHVnn7QyJxgTMDUpYVN+3HMrRaHPNSpXM
70CknS3khX0bGSQP2NNtOlqvR4BQvH45ari7bPEX9GXNLM70zIdIyYiGKb8vnelmw0Eas+xHEjxh
ZndhxpyrZqkjvJEBpatyb0g1w8ND66gBvLc8kMvBWgtuxYXMmd5PjRCYJwreUn9gbJt7Bgpef13f
BHuLQwdMVKh5PfEhWW+CpDd7uZOQog1yJ/mM/D89EYC0/QNAgfDj9VhiQ20OF0kbuSFxRHt+c5Zn
8jm0AuIMTF9bPUdFwxu3ZCXvamcIALDzNNQ0p+gPXvE7Q0SmkO4PlSWygS37dIQAJjtxiro1CF+v
TarEAxiGP4Q2jafrI9xA+V43IEh0sWIorwNA2AwRwTGoB0mQ8chQfpeUCG+Nyvw1FM0Pe4SFsSBU
/qJ4+sFHZmerUJ6FBsCscvlvOVJOX8e0SifKc8Vg3S2mpJ5NQHMHPQTx2y+Wj4SD+rtDm2tbC3Yi
5B2Qkc/8GOU4V17Kwh2d5SEeKaBpML8Olm1vUKIgjAopgpYgFNY70+qtAa0iNfXBJZcfLGBjMShA
3ZnO19dsN44QixMJOBiIzXdsxP7F1vGpRsc97F2clMoH3C+6g3v9KMqm6ijJOooVuGv6clVq93YQ
pE+amY43Ecz+3n6iVkYSQI+LSu16zvKorXKA4Fy1FW/ptJ0rNzb69nR9xvYO1NsomxkbzImfrmTc
GX0weGZcml4yjflZDZcjrvDltHFVUANBBx9rgQv+/TAXsWxlpob/+ETlPqytb4U22X9cH9BeFLhK
dDhEHog0y3raqqGLwnlsVT/M2QLJorXnOImP7qGdywExcwF8ZEsLEo22DgNqfExHKVb8UNbpds8f
zKy4m7umA4BfoSCWvLP09L41cx8vqoNs7fLwwjql7I0tCWrgkE/XsaUwKvGHwzQ+k2yrR0hPS79p
uYRDPWYzxSPUlNA42CY7syqMuyhq8o00Ke+sQ6p6z/MrJKTdO919nqfTGaBbd5AgbtTvxJ6nZiUI
b0CXhIvXZs/bThL2jhrTCKwTLLAckZV5WQj0wo/CvIhOholTiT/hW5H4XdL3zUlL+6BxjVHLEhfk
tzS7cgRC4bHMgCTdR0OZysDu1bS5B1NMPoQLYuu4sZUOzVMSy/WvGCznX4MyV/kplCb+fq4rQeuS
/zazFzVFFLk5pYvUywM1a+8ceEHpuS219I/KwNfs/fXt+8odXN/MdHbRlEW3EC4zScl6pntSt57y
HaUeunWJF5VmGT5ItYH8D1qEkEZS3K9GhEvH+H33SnYaxwVKWqqasCgM0PYnSxmz5ATGOu1Obd33
mksJMlSegqG0YjTIAdIf7MjLW0T8aNCqZAPovWytcsDlaXEYOFRUZ9l6aqMxdothiO5kpU8PQl3u
REKxPcgAhFHitvRndLi0FZ1W+pZWVyegMr3XQCw/+D7uR6FXgT4R3eFt4y8D2lZNjVT6JoB0X1e0
7iUKqiPwx24UICY889CP4bu1XmtnGHjMxXbpZ2HuPM8OcFHsGIIDxMzu4qCvT60GXxzWaB1FSyrZ
aRbGUqAV4pVlEXn0mBc3p8Z3ur57L7NCAUtAgx6gHD58xiZUZtdF3S9l5cddBr9hkpXPbZP059AY
kTNQoG7EcVscpKLiH704MdQx6F7xXcEjbj2+Kq9nFduHyh/GSf1s8nG+b9syfMmtEJEGWWrv+pIe
pAOm+v76cHcKxMLTiCvYgrqKfrFY4DeVuNqxWinAlddXgyyrIGqWaejR/qaWMnZ1+0M3AuO3POLE
3I+DjFrFnCFcfp4WGW5jSwviSLTn8tMgiLpwKhFZo9W2zY873YomXB1KX2kmYFhoLQADVoruK4Wy
7G6ssunn9Sk4CrjJ7GQlCpDcYHPJVvqxHwrjfRiMwyfZSOeXMDhSxt2NJvydEPZmn20pyZUaGE3T
M7woLbpPMBf7j7pcmF8GuT8H2dgfrO/e+URCk/0sOtm02dbLqyx6VEAyLX17KIPvbddDLkrj4Y/r
U7h3PkmKXvU4gEyZm/0rJ7NmBzLXjEKX8BxPqfQ5nbT23TxJ4Y/rofbmD9UombTSoXO4hUsFcaVj
HGUTqqnGP6FfFvdSBNafCbd9G4nYA3jP3tDo5SGqQ1GTr9nmfDg13pt1WJd+lZvZuyqwVK/ISjSU
5eSIjLI3NIGtEQo+4sW2WSspDgbJsKm9R3Q1+tOiL87k97ggT27lDAIfWkpOcvC13tsg1KNJV4Qt
HQDy9QaJAklNu5z2Xq4NbYvkpNVU0Obkufhy+8KRZHClavC6LrQ7pXwe5z7NK9+WgtxLzTD8YkTI
u0poNMHsypaDge3NJqhaPuf2a5Nts3DJstTBoHLQGmqpXk6XqPYKxSxPOSTMx3lG/uDgiXgZka85
+xIFT4CsCKtspnJeptlB4NjntmrdoEYgD6vlP3pz/tpjgnqQRexFQwaVixuinlDYWEdrpjrqtLGt
/WFRC7T7m8k4Dc5s/WlIqf11gun/4foCXp4EdodoWIJSgTyxPXlQ0CtmMml8rZX0s97K7ae2GptT
hHH91+uh9saG/Cl0A4j9CqbI67GZWqtzJRuVD/M7/RxkUwfxO5D10lX5Ij5YadLkB4t3eQ4QvQPb
JvTvwCRswYJ1s1hyXLN4ppTGZ2PS09MyLUeI3L05pK5FrU4Q6EgC1wMjk4dEmUyVH8LYGnxpnOZf
eS2h4h1oWnKwYHtDgvcF9EGYO9FGXwcrjDwbBrqfflQElheg1nxqnDS6Oc8E6vUmyuacWWY0NIlU
1r7WddGp0GPtlExpdrA8l2kZUXQBF6X4wqbYnK1JX+KmniZ2u1YnDxAMlO89kuzn0WjKj7OkNCOg
n2A6uEN2ZxDSBKUYPFougGbRiG2BlBW1D/G7rl1lMMzeMzAZ6U/XN/zevhDsjP8G2lz9pRZqqd7l
tZ93AW5LrSGdezT9vjmdbh/M5GWuyUzyIiDDQsLiAhRu9alpGINZ+QZ61Pm5TCvFm5RWPxWKRG9G
t3v7rs/01LeG/EgGdncVkUjk8c8fOijrHWkOWKZpYVL7RYxAmCb/J0Tv2J3mzq+b5C4Oj0REd9fv
TbzNCeh7y1li9Ed8M6h61H5i2PJqcOQ/vRuFugIuD+jHUVNZj2ooSv6zWLxhaAqPOnIPgk9T7m7f
IqAYWDCwUnR2xa94k6gj5q0iC6RXflH04T3dQq4qCLifG6pvn6+H2hvQ21CbW6oHwT/nJlukz8PE
8DSQGz1eN3rw5V/EgSZCNkyGBTp1PSTFaCxwTICmMx7mvwGwREpDGhE7O1+Ps/c5IfWAwQUUjNbg
5lMp9RPmEDpXlFzW8x8SqqDU7jKbOotZW7gHzNrRdbV3nsko6DLB8NVw3F6PLFTMMRtUtoSN0eO9
VjTGvV6G05PaqsanmwdHxx3FKO55UTXeDM6KAw1TzKnxS73q8ISXh/a56hXE7Okzd3/UZdDd3msV
tBWYr8jf4Iaxhe/3cpzRIwK3l+eT+auYEZdxbR1a0cFVtVOiJJ0CsSdyRp5C28e4JffcRPpU+FLa
O5+UyozPjR3XT7pcB89gDexvaVsnd/pk2j6wO+ebMUuxdfArdtaSUgBvYyocvKO2j5tQ02bwrcAu
zQxIZ9TD4JyHMIrRFLCmm18bDPh/sbbaC0VgQqVBItvPR03yZic1ySORGFganJuv75vdYb12TgTq
+ELKUyvy1kqjtsTzhnpoY3TtgxrGwdcgqpKDUe3cJ0hhiTY29yMp+eaC1ErMKRbk8v0+VmtSuKD8
NFVOdHO3AVWCN1E2HxfUbmYrznvhCZ2Y95NVTogiDfbBcdsdC3uRVpDgZG9VJ6fFSjU9ZSyGNYwu
NEftjBbKeJDc7+18BOwA07DpYcFujTb0nKWpVDadPvRfZkNqPuKA4dF7iNB0GB/rZrwbFQzbFVPy
Fq3pbi4bUM8TpEfSfJDp248NTlPN3LXsQzjYcevG1Yi+S9ZXRwTLnZuZjA6yhXhTKECH1vfk2M2V
aWM+54P/inzHXuozloy2C3Jcewia7HYbV3hqPGGw4GBOSfc38QaKzFAwC3DbSvprShz5kzwv1un6
0drZI6som++aHHRW05hBgdRQUJ37sRq8Lm/+uj0InogKRwpiB8u0HkqfTZJRhlbhqzW674U8mGc2
Q3Z7dk/KAa+JRjWkm21Dvs5HtLkKrnoFJMrTkHXRs9FP5kHCsZOTAjVnSXh8UUzeCpEGy2Ii2ABE
GxcW5fc0SYYfipo5P4curJtPVqlJjZcsqf1EZjs6/vWJ3NuD8NqFuj0lLJ5K64kM9MEyxiSnhO1o
T4gVhl5VTC+q2v9Amyw7CLa3NRCSRSVP2HtQM1sHs5DFApoHKjXO0+opD039sWiV5MjXb+dyp3pN
aiWUuwG9iwl/kyzCnBoqZIkoohbR/HNsJN2r5Sw9RXLs3P5GomzE0oGPMyl6bEI5ztCnrcxmL5cw
/wn9R0H61zyyEtkbkA2GBrgfo+Llsh6QlBtZniB+7iudKj0HY2OcxnzQXvLevk0aU3TwqIOR3FDi
UKisOGIJ38xdXSmUETVC6XWZn/Ixx2IrPcwQRQljXfInCvVfuMsCuLO1K4mCckT0zykgmdmouDt4
UKFIhK7de9Nq/sOrOkHLjr6XM2e3QxlEaGF2K3geqB+sB+hgQ65EFStWtW3jNcqg/pT6MD8403s7
/W2UzTSGCx49WcMAs8lIIhTU9PhJT/Ij44LdeSQ9FNx2ridDbJw3q1XUM/CDKqVoWlQj8AJ5btwx
q8K7OOqnD7oURS8mHZtHxMvIG3WzP5LZ3Lm7RDmf6joziljR5gd0Zq/MUQSBa0pj510ZKsl5kCX5
49yM5jusMqKzbZWWz192wtszU7T6KGyjQYntx7YEGMVoI7US8NTOsZoXFdLYj1yZjJ9lbPa331vc
jiCYQYXT291C2fCXrutOisGM4hZ9jlHOeJET1fx6/Sre2TOrKJu7pA3TSFNSQLBL1aRPoVyHxr3p
oHh49y/icPlyX0HpAsW13jROHw9tWjOafET1SYP00bjpHM1HtZadW4unGdJcMksE2Gtz0qoKPcOJ
Ro/fd+U5myv9bI/J96oub0cN0eYlsRGIIWAjW20HJAUUNgOBMJd0nqK2fh9A1z9IsPdGg3WwcDNA
mO2C6WyTBsT9AmVVkzlKXdW/NxcTG+s+mf+8vj4iQdpcjnCaEawXRWAef5v1KXFFVstWIVI9eEEP
28jTSlk7p33X9V6m2AUir0U1PVwPu7f9qM0KHCNuRQAx1tsCIYWeuyTO/cScUGhVqvSkq7nt3R4F
yhT3lSDZ0cpaR8kWJ80lC/S6keSJV2vqeBdbhxnA3lj4loGnVdGaoBSxidKDTUGPMvft0ApQN+rL
D6MWpr+uj2Xn9qWcQm0Up0MHOYvNWDozqyowHURxsuFZmjvZOBuQg3+EaV96IfKNXyUjTD0jCqXc
tevkSGF6Z09S2FYx66YHIiwz18OUmkXhRQ6gfVngGuQ9HLhUG9Acrfvx4LbdmdFVqE2eWBpOoiUR
BFC4f9bJbqxfGl/wfxUEjBI69iA2tzu/z/Uq6+gW+Vht1GDZ218DpvH311dtdyQWZSmQSihHbROA
SmnVfAz5ZhZyBFBp5GuhkOWfr0fZWxp0nBBHoGkkPlPrpdFyrLHChPlqs7AoXSfuJG8wsu45bqTx
6/VYeyP6m3fOoYK0t3kMxVqtt6PCc7nravqKyLS7khxWt6c0fKUtMHkUE/G22CTvtTQ3FWAMNtuY
oFOr6HXmp7O8/H59MDuHCuAfr28ggJB3trRYudOnKokHct2kmz8sc2T2NfKAI4RVvTSb1s3lqJ9P
Tt/W9TmNov5p6IMRGaTrP2NvTrkJ6XrgKAmyfHODVG2FEcsY5P4yhb/PSay82EqcH7wv98ZKx5Rr
EMYmaLnNlOatDL5R48Pl9FrkFtNge6E1fDOM7mOkas9aMrwbOhWpOGU5QCnvbU++ZBw0xgfqZpNr
jJCoByXPOc6VYZ14jsnnsCvBgNdpdnASdgf5Cvim5yLk0dcnAYL/UikmfKzA6P6ss+mE2lNzZznB
j8Va7qR4eq/12m+5nh2cip3U9LUnQcOA9y2l6HXcrg9CJLMhnQVFWyN+aoTLb1qttp/tRmqsz1En
J/ijQ9JpzhQT5uXg47A7w3xGQUFTbwFltA6PGIiEaLiT+7BLTBfopTSgspYNZwMEym1efK+vNiYW
hKfobZGcbG6bWC/T2tLIhZVYNk6mXGgNnKNBc0Odp72VGsZRdXrvfIjjIQoHPLW3cI050NUlG9m6
UynkGmbJGE55IGude/s55DFPewnteFQuN9MIBa2XZsnO/UFxis+5OSyeDVbx9hqtBQaMFxCvbFS7
NlH0vtIYDmDfErFQlGSr6jlMJuXgJOzNmThzJMN8r8lW11tCX9A3Vju2hDCaPGVxFfq2nlqfrs/Y
3sZ7G0X8ijdvwtRE5twatNx3Wif5s6wQn8C3OPyZBaN8+7sIq0nKR8B+FSSNNqGMXOor6rgsTt86
p7GucK4GsHv7e8UClqqyr3nNghtdD0gO7KwsDKaNjm76p1nlgWuiUv2f69MmroNN1k0U8nrYRCzP
1rGaqke08HHNfYAzPyFYflKG1vGyRkKPfDpCQuyk+ASjFGaIpOpCtQNGgGzj+p3789C+RHYVvJNy
c/7IB9H8DFMAkIc2HHzQ9rYFFQm0T7DUoYK/2eL5WFkSUquFT0cLBek+M9wqUhZPII7d61O5Nzoq
Eg71ADHKbccjUtKhDpGD9u247z/HSlNkbqca6OIHS/C9k7E6RE3kttPFeRI6KyIVBlaILPS2up0r
BZ7ujZ48M+M4AkRSdhqX8OimXU/jP1H4oBCEwWG1u96MMX7Iih4ayXM3tdMZrAaCsIOu+JJeH1l8
7YXidPH1gAbJ1bcJpUXlrGbc7M9RZinp42RaguFhkjLcFzU6tQertj4Af4+M95LggtHNv/iGALUL
Fklq0ueiNUvTXVqEmaTG0F7CNrPRaZ6x8Li+T9b34X8joqnKY5C65pbJjHgfrhr1iHsBVb+7tnBm
XB276CDf35tGmkj/H2WTHdPzkORB6dJnJUX5qVbN+ISrI+okdXyU6hyF2pwxiOZlE0cLAzKq7tle
GvW9hkr7h9ma+5sKz//MHXUvPo30kMgz1vuwsKo8xsIsfZ7CXnHDZLTcVurC0/UV2t0TfBSp0wo1
2i2ISqIWnZQYFj8PiQxpP3b8qbOeldh81zeIP18Ptjt71B3E1SHa3pskRqLKiKaZlj6PMTQHJx/m
cxD08aOdjEcLtTsu8YZBnomxbbva5QSDia9k+hxry0sG2UKbisc+UiCPDsFRm2+diP69VFwK1PYA
cohK5Xqp+mHOraJM0+cSvdnvVtsCrFPbESXwRGlHzR2KOc/QKRhwdVgyqzn62OzNK2IWYqxooJDn
rONXYLkVLc/S56aWyM8qs2vwbLFHZKo75YhgvHOmwdEj7KYAGRBA5XWwrkGmpkk4052upS9VCPi6
iovAv75VdqNQqcJqyqDmt80+zcg2J7rqrN84Oae41OP7qRuO6oo7E0faIRBHdCpQntpsSG2W1S5R
FC7gMutPcWAtj7Ie2DCnrCOBmNfO+f/Sj9dNIoCXvHvBe6CHttkkUannWZjN2fNQz456VvIq/J3K
H/ZN8+CUk9dXZSN7hQXO467GL+mvogkjxVNyYCKnxFQWfE2M5a++KZyXMrEdiRwJatsBFWVv3rGD
drgKXjvXm1tngfjeS1mQPqdza/wyOrs+j6PU/359dXdOJ5VcagDC/51WvFiXNxlsMklwaGU7fZ4l
82uqoQrdy1iQpMZjmKL1dD3Y3pCErBnblUIecpnrYAgn5DjxFNlzBFz6jkphjOHNPINw+RdxxGaF
kUQSuyUcmmxULF/q7LmWggz/KcRFIys+UuTZ27IQG8W0URGylc2WraMR4a2+yp7jSnuZdEnyQ6qE
7jCH6b+YN4syLvAuYZm9LTpREKSQNejZs7Sk4yl3rPkOeeXp7vZZA8ML4lrUBNWtQGBWVOC8ESh/
LtAiPOUzddZp1PRf/yIKnxcuR+RpLop1fEG1CA+F7HleyvJutNPmrPfGkZnq3k6DHvnfKBdYNb6h
mBpK2TOtmdgbh5YstZtvK9T+fZFQlMb5m8o3IkPiV7w5PFbIEKOKKB3mBl45pCo3AaDM6zO2s89A
LPKSEI8JmEqbi2A0CgnV3nR+nPOwKU9ZQ276DheW/MtM+7g/2AW70cSlw9daoHY3XzArimPdjKP5
sYUhWro2XvQeljbaqY11+bfbRyaYwdQ5IYZc+GNHBgyvAM3LRxX/Rr+KBJpbZT5/U7JoOPiMid+9
ufQhh/Meof6HtsQ2M6jkEYPdylgeo6SRFk/HKrZ7HuxRrs6pGQDwTqWslnFoczBSuz7My83IvQpX
CSIWowXhvd4mS7agF14hu6qX4/zdGKvxlBha+XBrFJwvkSdgr/A8o9+4jpI2U8N8ZsGjGprLnRrg
uoJsQXVTa05seaKQCyA24nDnbXNhSSmaJdT74NHOF+1DWUaYbkiVctdM2tF3+nLFeIKrIBdem87A
WNYDCu1lnCdQp491llv4k5r576pU6+97PbRPClD8P8xBOxKXuvweEhQdITpNwht5K1utKkhJTdCk
H7XMjhfX7J3+pM4snzfEuuFZA1Tdg/O9O06cJU2YoKRY23FSkZhHpR0IiUCeG05WdFflZXnC0KS+
G2Hou4lpfrl5s5BbUE0S4EIdVsV6brFGM1RgA8JgzByfMV7s3/Mhjg8q35cb/xXeIkxlyE4xBl9H
AdUbWnkuEyWSIMGbsYp2kFz718fyStRcH228RzFw5wNJlwlY3TZMXMihlIZPWUtz5jOt/awABlI2
7Zc8NOz4gW2tjG4el93gBo02wk1cEl2NXKOWQ8zflDAPvFaZxV8THocvTmzMxhM9K2t0UWZpsrOO
gRGtexXi8V0VgP704koBRX59KJeXLyNhIyDCBK4Z3uF6JKjghaVuMZK2piHhmV2o/2W0Vt16LTT3
o8eKurM+4qUkVATonWFLvw7nBH3hREYRPS3GBNgC9cmyvndkaCfwGFpFeR5GSLpPg6L3zrdwrIvw
gV+YU4FZYie6txXsz94t+PfVnjYXqZ67RjAv4R13+PhF7a1e8uxZC4p3cd8gr9eluDd6TStP8s/Y
zPPgwQT5NDZAui3l24gV4nCwAS/nkycgKT4var6cmDasB2jMzVLLrZw+pZAq3/XdHN8VTpi9tOAO
zteX7vLi4KOpCS08UBEisVmHMosCrb2kyZ46B5fATFqyc9PYsqtI7J6gXI5k3HaGhroP7TKhIUrh
d3O27MpJ5YBC+hN+gk2OaWCQ2afOmrNPqpoYRxzAjdqEuPeB49D2prlD9RlC2Xp4gVnZSo3901Ou
J2gTu0tfaz3iPlOI/2tqof/jdkXsWCdMUpUYt9akNUJvRO+r+qBFyEQ8YVca/9Ias4T7rVWteZcm
oaI9R1OdK66Rh07xzYkTPACr0FL/j7PzWJLbaLr2FSEC3mzRZtoMZyg6ie8GQZESvC/Yq/+eGi1+
NtAxiP4V2nKyq1CVlebkOf8ohh3kr21vFdWxDA0lOtiICRRfM51k7KgYcxdD4Utq/2IVvfcP9aY6
8XV+j3edu0ltn7J+bPuNb7y6Lw7gYTlrAciGqu7Sn/U5hBZTWSTXfhSmPzlKskdZythwAgtINntN
VZzzSlmGBx1tnMVRaisBDNBMxmvjVflharT2qlqFdUyaIPcZCNB9I2NmRi+s/ppmeQSr5Bw/1KWR
vwGkINARSeckxe4XvwG4fkF4C/wGBk/9rA1B+1mLovbz+5dmdYgdboyUZUA3hErUktS082DFHDSv
uQo9qPaTO1W7BOqQJ0uNio1Xdv3teFv5aMBHmK5YI31Ko81B/zbXKtN/IEZv7lGenDaMSP988xKx
HrJOStF062ihLEL1NI8qN5zn5spVSM1DNXNF94EZW8ZeqVv08RistuzDQKnjlzEnKQJQraFsvSLy
2yx/BYhLzMO+yEoXXg/Bl7Z27Km95nVZvlgxtH5jkg9PfYQa2q5GAv6pQGf4n3Sw1YcoDt6ODQAd
XATtCLjHlhDniRqqiaRWew2i7s8+NbvXoGu/WYDsEVGIso2bIn3cYqEQdQASlNAggBKLQzrMbWAq
cSyuCvq+Jzqic3WokjIL/LjMg3Y3DUVPvty485Y/XHl72SNlmh3Es2zrL5mTRNdYKgNk/TVvkjo8
D07Kcmtdi4593SMR1ASMcW54n/VnxaZshxARI0qzLBB3eV0lIgnGazv3RC1ZMSjqB4S24Ifct2rt
th/6QEzla1VF6bcSlb7p+OhtJU4gYyduY6qB4tntG1AY9qQNo91fk0qz/kyRxz6b6hw+20jDbTzc
69sKGA9XC2CDKBXk5K0pPKNeIe81XDM9Hr6YAP9eEVSJN5KZOzsqix1y4uCNJmexIHpYSqNmeFF7
Si1lFzChInyFxl1+KIAGonhoCyf4oyFJ7H2VSusW58P6GBF4MXfOCQY/sRJo6jrNbLNymq5O4iqy
EEJHeVeGdh5DieXSO2wcEfUPf0aZZJDaMH8uCcEXQaYXu8NQa+18DdO+3Ifd4PmeGkz70Kq+PXpg
8D4UwZkZATMM+OX2K4bzyECk0FTcoWWfprlqD0athU9aNZrn902tXQGDUpJbGUyBTjQkd/q3Uoxk
yirSqdauTmYFe090eusr/aRDfKLHnwytL14GeAk3ruT6/cIqaRsjxtzLVSPb6jLiXbQrr97Quicv
IOuGYLxu/ojKXt24EuvDyqQ+26mymbi6pctxkpDoElXp65xTSPcLS4tI86O6EseaToAABJl2IGW1
fPgeDqW21UG8s1Yyk7fhC1wfjaPbHXYCPZXkEOHVHOv+bE6Btg/yZDwXsRFs3EsY+/hjt579rc5A
WgfuBU6/hWfXeoEqbzjm1wpurOK1RM2988PWimbNtwWzrpew6Zk8DVE1ac+4S9XZ6WhnKV+zIk7C
LzWjxfnV9HLxBTnCSKt2gz0j5+4PZpG0e+EGc3xwPFBDx9hDLP2bHdhSHzfz24IENeIUfXPjgmEg
gt0duDTT8TtTSY9FVOaXlMfdPaZj3X4eQkWBY6SO+cfh/1wz6v00NhBLj3sn0/yC8NDxzb7udmUG
JNFv0yYvdznz/vvWnn7VqVV+oJXppB81M9aMa1n0yUshnPHkWRkKR8IKkj1sWkdH8eb2IJXEu50z
C3jZShxH69tNQLVWRb0gqfnxjfuxQYKx2eVeHTJlb4xl6e5axXMuljHx+mties6BAk+7rpuUfxvR
E6eHTPf8GOoG+PMYa95L4YpjPNjXcAjb2nc7LfuMTjv5nTv3M5riPKh+ONfRk5GXTrcjnwV3hUL1
jyLQDPAHKiwa9mAdXELG0YebWZ32Iwh1fwqMGcCFVe1jJ+SauNkwQLhhI0s5JlO3E6V9NJgT9Vuz
UIG+BqWys9w+j5+KRI+Cnx3/4Ic51VW6a5spNX0o8NJiB1w2Sg4puoOobNuFPUAe1VWV36ez55wy
XUB7Z+eA4p7icM4lEZ5RVwdR1KF2osoU/GWqY9Ts+TgdN7joupGfGs0ITUWtVVbQT6mKOHdaWExH
dcrndsN7re4WyoIAVCiBorRF3XrxEM2dNVaTYoImRsuQ1hO4g8960iamP8BT/+V9V7l6WyVtNW8r
qCjAkPiS24vsRZWmD2ZnXhWqlgcr6f7MinxLdWoVCcNLAwkUNWTaMPBALGLQ0J4SlW/i4o/jVhwM
SjPhDqKhliXNmfuHOrllsHPNvuFbV0pafFSKSt0iTJBLuXEj8lcgzMAPYHRxRXdWugz00bx0r6Pp
0uEOVXp+XtN+sKoEZh6YXffvb+36OxLgMgbHgKmsrDmLpHwYOhErcedSMmGwdO+EY/wTThSv2lNo
f0xAhFgbv0h/EBJfEPbg9RYOWa1FDTyXKYxeL9Kdk9j1fizKaiOlWZ0WqCwxIfFg2OEtvz0t1JKt
MMRhXNsy8XBldYhCtDMExdas/2rvmMslE2QSzsEiecKtIaPM+iDIS+uqZFpj7yAGCb/1vdH8I9Cb
+fjgd5LgABJ4XQf2zFTTYlGTVfZRH7vGtdHbGpSj57b2eUoyXds7QaFvDfotVCj4VECkKHWgu0g0
S7iwuA0oo1M3yjtKimHVd5QUUWb31TTvhlcviMZyPyW59wmISRyf9BrtjYs1u3l/seAdFPtmqHtb
Dny18wU67DJ+NI2SWFZKDnRiuCRszO3Ouw087zz81tWlGHyoQi360DTqWOwspaTgMzrVh7wx7Hrj
ZK0up8z7OcASj/SGJ7s1O9I7C3V9tq/TGDlPeeNlw1/hWGfOU1dBv3kgl58f7akTt8hqhpQJAGSz
PMw1fKBt0oUlfrZPg2NqOsqFvj9zke+fr1WsRnhEJ5WThRYOBKuLHe3MInL7IJmueaEFh1gYtZ8M
/S+vSr0vjjF5e6sMzD9C1Io39nR9W4mlpHAAZ5tfsBzUM5I0dYa4Uq69MO1rK4bkkiv1w7VHKjWQ
78GFzMS+hX+9/XKdFbsQVCbeVWoXcI4t8c3p6uBl9pCWfn8nV3G9VPIBuonEs5QHWNITeHnXisKp
PRLBNPvUdY7L/KVwjwi+tXtHqME/dmr9fN/m+mACqJEZCwIW4A6X2OFOiLia6BBdTSMyXsiWMo2I
TXOyvdtOyvQUKU3ubaxzdWKorkreD/lMEa0u5+oKmhWFaQ3e1dK06k8xj87JiJsczXg3rJFGzaT4
Qpb+XRVC2wg+7pwZTNMGYuTdAEO6OKx5PVCI7U3vGqSBfoiJWA9eOhr/P1boqFHtY0fhibw9M9rs
xBC5Wd41p3DtD0pg+q1nP/wAs418N+RomNCiPL7IOEe1F6kiFO866kG56wfN3cPe2DzbJTXy90/J
vW3DAOkJ1VEINhfPr1ONXg+bgHtt80T7m9pi9aEo8ujf963cOxeSVh9aXY3e1jJZd6KyFLMnzz81
8PmHkwXi1ZjbYviRTZHb7hSH+PdoIqvi+KWi5T/eN39vkfhZroGMpHAtt19tqspOLbvQ46EMYmR2
hvGgzt3WANAqWOSrcc8NOpHsJaNAt1aYV52HUTHda4bohLm3I6cFO5fOEfxWmeolfhya2t9GJeqZ
XqWleaAEEBY6vL/WO78CvAhs62gkS2XRlVcjVVJIs65t17vWQe/G4rVT50n1I3Pwno22izw/S/R5
3kd2Gel/mnmklBtv8Z0Nl+ppNEspCcF1rN9uhaaUeIeu9a7eFBcHM4DWg86I2LByx8Ph2oiypOYo
c0KLKw+f0FDpjctldPvCT4Lqexlosa8Z5Xdtch5/6OnBQYglNanw5MtAdYqhvZ2gBrrC4Ke+wNkJ
q9jUiRe0W+OjYwbJhqtZR5K07wBCEM1AGuWZi+iuSsOIslsSXPuCNk0audZzMsSe7zT2vNEmedup
mwyDB1AGxvAaQ/gFvPX2e4Wjmhg0vqLndnTndp/yZla+WSCM7IdpYfwxOmmQIfQe6f/2pR1Wr7YX
uTA6tVr2Zxbpfb+LDLsN9702VP2fZZG29Td1Tom0oyHKch8B2snZq6EXWq8V2zu+amVehE+z6Yw/
COsYCMn7okv2PaOP6nOXC7fcp1NAi27U07Dbd3Zb96ecKYHRN4aWgVK95y77fd2Il0EoobnTnDnR
/NTrwuSj2RUOuBirsWOIaKNq3CHm6oh9D2bS3Wd5YECF2I7Fz8xJ0Pqdw8ZAtjAz+3LnKZr1V1/H
ttTHEGa9V9OIuil3JKlPk2HPpV97dtj5nHqcs5bCYnoZCqeLd05FZLZxxteek+wTAJPMj+SIwiIX
6xu1A4qe2Vc3VJ8Hp9d3dpuhGJ9rbbdLKqDiEpjzgSZ2uVG+uhOzyMF1wkxaZwzKLBwJwS4g0Yrb
hW7ldKgEBBy0JtX0Q9fF3SF1jfmjFqQILL3vv+64DnAMNF3Q9ZI1s8WxT4caoHEklKvaeHHzTbWG
jkM46Eq+EUWvdxbIFo5DAuxkQ3ixs3VdDZHW9OFz5Ab1p7zug3hvwbCUnUQTuCmyW/QshW8Vbu38
0bvuUG+UQu+slLQXmSPm/WhvLedr7NBzeqcOg6vddcm3clLNg1H29sZnvGcFOlOpxyadyVJgYUxt
uzG5ytdhMtFCiJj4Ns324aYKhJ+SMpDXDxUiyga3DsTzahKWVguuLZyOA5xl2XwqVXUMd0pdxBuT
DOuTyRPOejT4G+QzJ5f8W5U8iwtzgGsmfG7DsXvuc9fe9yNnMsuN6EwBqvwrU8fy9Oi5ZNwWBm3a
5sRJq/nXZh69rERP7Fkjn9x5ogkJzDb1MddOHyALLAdUthizpZt8u7SUDkPTR3bI0Heonc3cbb96
9Db8SB8ou76/ojvbSERGM9lkZSph5q0tCs8hSCMjfDbTeVfa4idsgO0OeNHZpoq1d5WNC3d3bTRt
AH/yhKLTdmsvdjOo44M0evYGVw39EK2vHV1C85uH1t3G2tahAU8ZXWNGhCQMf3nqGdZX5rqpw2dL
OLRQ5vGvpNZ+Bbba+0xhbY2vvcFJb99PKl9Shg16AKpZy9hgdMLErppAuQ5urSW7TqbNV9vqQ5XH
IlbU7wECgumHCLLOdBcCV4r9AVAZep7B6Kl+G2Wa+aQxdCsOgp7L94D2s7YXg14O+74UrrKzzams
fr1/AO58EKZ/KSCxVeRqy16MnaeJY7S1fXWMYLjSYf+VAJ66QKWwEX+vXS0VI2YV8OYGkemqUOXx
PPaQM14FkAWbKcKy/0SQMA67SHGN175Ju+uY1/bH2ozan+8v8tb/ATuhFkfZCiQIYFIAKYtTNyf9
GA1OW5wct61ejRQQZsnIzOFxK1DjIOAIzpPocOGSSD0aderM/NS5xpi96NUg5o+OHWRbkfXtN/tv
OVBugV4CrE2evUhAlR6hlzYmj+b2NIhRmpEvYq/0k7TdGly8s3OSX5n6C71lKA0WvqiNFX1IbDc7
JUHnuT4ItEQCZPV/3t+626sqVwTNrJSUBe7rEOss3mE8lDCQHE5PdJajSzFYwfcxEe0uBCzE2JFm
V/v3Da63ELcgvSuugRdruYVR147W2NXJyYqi5pOnqMPPoB66MxJH3obLW8uFUDsjnJbYeogp4Oa5
9XmFNYkeqHZy0kbkPI3RGq59ok+v/aR235vScA+q0pEm9UN7LSqRnsq2iD+GcJFvLHr9MeVgEqV2
Ofkn2ZVuf0ifW21g5TmLHnJxUUVaHuMk0Tas3D4p8lsiBiTjVJgpmClZMgL10Uilt3LjU6PqCjrg
o/tp8PppF8Zz93czqtPHcphpq73/Qe+tjauNrydqlAxVt2tzcVoQBE3xSe2m5nNnqOOnBkD2RrX9
nhVWB84UmZU1yZIyJIyVW8yN1WFKs7QWnV/DTLSxg+vbwAwGKZ8tZwmwtnBX1NcrLRys+JQOTv6x
MQhOab9GZoauTT38Y5noQLy/ewv87H8fjbkpiEs4pRyNxQWM876jp1clp1lPtfibx0Rv79taYxiv
CvRw88mdKyOnO2nljC47vftjNOnX7m2nV4ODWqWNuOok48qTwSc2d00uutSfg37M/A6vqHew8iVl
/qp2bqLW/qBPhfI5MD0RvGiDNwCPIdG0L0zcKjHzvHHfPJRKv63wv3lh9pO+zNKTMa/XzKoRKU+K
HQ3lDgn59IcHDhhdDSdpv7+/n7ePnTQGuQEXTA6L8rYuZwCjwajCGfQacuNVdaTJXV3nwm1e3bLt
n80sUH9NsL1DDOdtDYesT6gFaJe+3X91l2UHxB60KmltNT5pSuYe7LaA5TlptiCI6zsOnIlhF5q8
OE8gTLe3zWIkzdZamzseerO4wgSjAyiwYNfxUfDRgK04XpeeajuDLv/9rV0tkLFKaiLcQe4ft0PW
vn4L/HODlMkLlPDkKXag+mmv6Pts4LHdSLpXLwQJGUIakmaBkIVq2q2deFRi22rm+GT0qfsRtH4F
Ljh29aPoBXCN9xe1uvEYgy5I6jcx7kv98NZYDcLJqYwuPimj9nNWBNptk/YyeMrrrDQbZ/Pewjif
EJYQQBhYu7XVeHNXKqUdnUo9aA4iC+wTrrm+Bpa1hc9aHRP4zSjEM4MCWyex1+KYBCV5Ti4yHNmU
aMmHdogt69OQ6u6PwumjaNd0Sjj7YETyjezwzhrpGlF0BGcI1mhpGFkSPR/NKD71ba/t7AY/3Qs3
3Y3uuKU3fec8gnXgKvDqWJJCYrGd4xDJ8U3GTZN8YrihavwAkPHGqb+3IMlQQXQJbQ7VsVsrVVeZ
7hymyakb0uiQMSOyGw01OcxpuSXJs14Qmwb0n5EaAj+mzG5NDco8lx51glOVj/1hnlztU+Y1WzoG
6wWBDpHtccrDkI8taR5zuw7nxo30p0yk6d9MKIUvnlElX0MqPhs3eX0KJTjwremGu6D/cLuggjiP
afZc52myvuRNeKm6+FNRaP+rp+KlbaqH75cpWdul95dY8GUTSo2hcEO6SGMKULinoBvnXWLp1SUL
yodlXMG90NmjDiLH5ai63K6s0SqbbBpTauF8md10PiMokzKoIaKn9x3Unc8FuBPuRZkF4BYXe9gh
v4b4qKY9ZVNu7Caz6nZ2ZatPrgOZ+vum1r6QhIMTSCuKAjvtqNtFFc2UDbZb6k9lCBSwQ+lKy9Kf
bqLsG6j+NozdOey4W0jNgZFajFMujNlGqKstrPFPLbPXryoA82ehltPh/SXdtcI0HnNdZJ/Udm6X
pCGWUSHcpT0JkHIvTKnbBzVKtqhs7n4jyAAkzlBCMxYhcIVIaw9AWHvyCkTCfIQ54fOqvSD+Wdc2
tDPvr+m+NUIN+hPUqpbMRzRzUXirHO2pNgdnx+xDc5wtrzpm1WZB7N72yRkEZnZQk1uxS7eGWSgM
5GhPbtRY17guklMxNfrGEb9rRSZG9HWpBy9LYW3suamXWGwfHYwzPezuGFA/2sgg5EX5f1UiIkOq
zUy+myhX0m4l+7w9ClFQjy7wVh0JMmdAPzFX8/Y4O1b+rAdjofl9norcD1QnmTaO+vqDgbenGkan
DFgF7n1h2W2VOGnMCQVduqA5Ssy+GD33Es3VFp/AeitliY86KTkSFZ+lmq0yjoHTmSPinw0kvpor
rJ3mTo/NML1tJU88B4IhDRijlggRdB3Uuje86SkPs8F3YlH5WT5tVbXvrQXkhPxUugRzLT5YBdHD
ZHXR/GSIaNiR4Ov7SrhbtaNVwoDKq4REU9BmVonU7/bjKJXiem02jk99bxpXNyjsf81Oqw6FW8bf
m3l2923kFX9lpdgS+lkfCzwGYrQSI4Kc6RJnoKoDSqWIWz1RSG/oroUzYZlTH/IqcTdcxnqRmOKt
wkPp8gguHpEsaJwhYuz0qXUF8rrUSlwfEtzsPLVtvZvjzjnKH5PvxJhof73vrtafEc4JonQJAeAR
W+bUpl7OjBjFNg+YFvyKEUfbhbqofz1sRapZA9EEkwVKU/6K35ITR02cPig66ynJKOD7Eci3rwz7
mVtl+zsfTSKybLyvnMV/Kzn9Zifz8iSq89B4KtpIPSBx2e+bacr3MQTeGx9tsXG8jpJynxaL9B7y
ZbldktKVE4wwUc1kUBTAK2P0YbgDBb3FNHfXDqAJGjryLixrtGmD6y1hTD8bE6VuJvTMQ4RU0oYT
XLjf/1Yju1SUGRnjWJa7q3KexyjBSlMk3U/E25z0KQnCvtmruT79Sx8pNc7x5Fr5huG7y/vN8OKC
hzwvEH/b1blSdOVzRinkC93UB6mQ35Znco4lvyJNiCUHTsmESjJaRX0uHJK5QuTeKWqU6cdDp3xl
ZbEWxamrss3z+myZ3fwhKl3vY4JO9mNgC2DknDyI4KmhwNIu2fluT54+MGssprQ+J1H/bIvhc8HK
dlbXzf7IcOJjBcQ3a5INAgwUIynUoW+tuWEWzInIxZnGlTnuIZ2voPCYGLXYMHTvCBLd4gmxRRVj
EQxC0i4Mp0zFWSta2NILmJESuD3Lcfoj6uq++KAGUVgdjEI3p9P7H06u4bfgQ66RMRTYLuRQIxO5
CwcMd0dqUoXrGMaowEP0KvzPR2fMO9TURWBYf6d5xljc4wvmMCKMJKG5FIYXGXJpa/Vs8aScMwZ/
/NSygyeHCCGGS89UYWSpk6urmO1jcO+34wNC2YDPiOSIyHFhdh4BAw/ZjFldGXSfmfz4mkez/un9
Pb1zsQE4cTolCRDo6IUZryuAwsZRc7aCNuggQCQm+RrFU7gleH7XEGABCvhgcSk33B7QlF6I2cc2
d7t3mBgPh2Kn9OO0f3g5Ek0lq/hSuM2Qv+K3l6WZKp2iTNqcDb18HhWnO1navEXEtggEOIdgjaSf
4hZQrl/e7LRz9KCe2vo8WiK9OlX7d1fX1JtDN7+6mT5XH4MwsKJ9Vuhl8vAdAGZBgk5lAyEo3unb
BZae3gIVmqtzUg3tp6rKCnrD2jDVfuY4E7T7YVtu9YbXV56MmRdU8joT3S3zdMvOVWegy3o2SwKR
XU0x/1OVo291qLJhOpsO0HgITsXf73/L9XWXxDYkG7IlLenDbpfaKCJmZF1vzvAd9M2TOk7IQ+Qm
YRiqzlms+11RmtPGfbizVsIrKKRwMOTvy7WiDqmB8+Whm5Kxeak8JkP/KJw0yT4oHtAoHz4AJT7x
EHvNn+8vd31BZMkWZgd5fKlcLS4I4/k2RAl5eQ5FkF8DJc/pYFQPyqHJs0utVs7yMtyFHuvCh6IB
2NjTMJTnrh7TJ0Wv64+DqLdadXc+HVYIykk85MjZ4tOByXKLJMsgPoIt5WrnhfcvpC/9nrSyyGEE
z7doNO9uHmwNQJolumVZMXXNDPEdXS/PTTiku6jp4qcoDpsN77KIW//bPIITHIuE0SxzUNSnLFMw
q3su7amU48Gdrwfw8htlsFVGursgF9JeKnF4maVfblTm91C/YgcHqzu63VCcjWzcihruLohWzRvO
Fq45+St+c5c8qJEGQ3J5DhLioTBuZvCF/fBpaOL2+P7xvnsk+D6SWZJS3LJUVSeW0wKLK896NMxw
AAWNfuyrEXVlbbKgVw0q/bEq+n9fi6q2hIcQNSzRf3pYEqd6VnkejdT5n6VDKlSqTvwJ2r5042Dc
+1r4R84FMEMeuEVQlIatO9kqRF+lrvUHJxptkMn9Flnxva8FwyE6vURfOMZFLtMyMWSMZlidQdp2
X5OssT/1oddewlrdkpi9ZwoaOC4UV1VSK9wejF4Rdt1kmIpIuXdhm3aHSRTWfuqKLarie3v3u6nl
GYzquablV549I6nLPZVuO9lXBIIbz8k9OyBAuFK8oBRDFt9IK7RZG7WwPNu5MR7TyLKfQBVuVevv
bRxoCUhg6anIYubtxpU1vMJ1nZSEx1UVPCMcWoDrTTsBerFww61o/K45xhJotHPI4Qm8NZeog3AL
Z+bgTV21N0PIoBK9zv2JIZ2NC3xv/4gR/5MYlL3FW1PIM6HYDUnCmV2b96UBF3dTiXr/vpu4syDZ
FeUZlGUdZhBurYhSeNipubSCAQOGoDvxDZS+3n+goqNtUT3fee2BIBFgMx4FwtSVTus3/5ckVljo
hYdvDRz1xOgfAw765E+h66cZSMLUDNNHAzgasoDVeN+lwAqAhVuTsYIsklrYxdnJFfWjnbxU1a5S
Z7Fn8GKr+LHyudIW7SneERpVlDJvbfUm/F+Ny5F354ioScm6BhKnouGrtWFifGwUZ9hwuqtTQhJB
Ykh4SrtA8pvfmqwyKzIDGjhndYqnDxmV4V0m2u6PB08JgYJs59BOpBCCnVsrSjCamSsyrJQMzeuN
MF8Ywi9OiVdPG25jdSAxBcaUkQmK91DELzxhPJRq4TJOdB5HycIZRs2xkq5dJHG4gaa+Z0qCAixy
W578VeutYH44m9vwXOeZdQoU1XvROyd7boStPhpsygI+r77s6dD2XW6gwYR36UxWeA4TJ9pPSv0N
0o6t0fPV8bNoTBHKQsyDhAW1u9uvlBVZwKxZ75x0a37JNe0SB4Pr123ypVeCB/sD+HSaQzSoyJVB
gkKLc2ss4B4UUAOW54Tw/mCLIMp8F1bTfc0/e4xvVlIEyIEC+qMG0+USd3RrzNRE2E6MXp8TK9H3
RTR7/mwUW0DJt+L8TcGDDBMlBNpTb1Qqy142wP+h9BCxOLsQJ/QQDXVttYu6ODdPmeW25UUgUj5e
xzDKmK7jdfOLIY5e6kgT1sZ8zepbymQXhwUNKPO0OK/bFVszI8TkLWzvVHj1rgs89QTuz/ruJs34
oUUdfovCa20Rp0zVVkaM/LfEo1aqw+xMLbJzLOzmr9bRgmdEPvP04kJzl++Bz8Sa/75bWTkvOPyo
2cnyowcnz1Ly0hPCtZrKzM5N2zbQVObazoWwYKOWurrmNn0YHD8pBLEVE9C3Wxm1HOIxsPrzMNGN
IVLpfJS3mx1M+emGqbfX5PYEkbPrlF0gsiQtWq7IZUpOgzlEnKMuHD+Y2pQ/xXXUhlhUk2cGvesD
3LIMwgeIcVd6UTyTtzk/htBy/Bi+tC2K1fUOU0uzCJAkCJHDvXiRUGwCQFrnzbkoRPMdHKHuN55I
Nw7rPStAKZkCI4zQAUDd7rDKFMc8emF7RqWkiw6jbSiXrkezeGN773xJCQIhFpfiObwSt3bmIHai
NmrF2VU08QplQnacjDb9njWzvn/0aL6NUMlqIAujm3xrCu2fIRuUvjiXSZGGvj0r1qdWV8cv75tZ
r4jIFTwBLWTJFbsEFk9ZbRDozZgRtrkjgmlRfiXDjedki8Zodb8pDbASSJugV2VR8iP+FntNs1sj
dljOZ+hxap8BtdBPEyPd06xsLl5ffn9wZaDFQPPy7tE5Aam2OHmtWQPi8ozunM4JnG2V0PbRYCNA
5xZbEOLVJnK95TF/89pSMud2ZXUXqu5kTf2Zgd1p77DSly7X6mtZBQ8XjSQamv4xlXjGrEl2b01F
bWF3jpfo5y5Hdric8gqpNTvfCExWYTJ9LcR/6KExjwLMZJF4znblVbWW6WSDIjwyAuKc5imNf/Tm
DDdFUenPTD54W7dLfpEb3yWtUoijqcxwh7XMbYzR8BAeGvWz2hvBoYma5jALNz56dTa8aLPor05h
5i+NnQW/EO/eKlisnAgFHpBxRM0mHT112e41yyph6MKbzkpjq/uua0ZYh9uHEzisvE0J8r6yVmux
tSAy3SzVuAVtMRb7qbehGa71/QB72IMehPCIRJHWEOMIAMCXTF4B6r1ZOrbqBfkt5XXgnl8qw9xq
4S2PypsVKosw+fE/VcbbAzkS1uYQ282XAMJZCW/90pjDHzrwBl9E1v9AMR/fv9dLNyINEp1TrCVo
5j1dGNTjOpkcAZ18ltujHzqRvZc0Jj480d8gHPv8vrXlocCaHLp4o1OSlc1FetPUVmU7aT1eOvR7
92ajBDsRi8cIJgksSXxV2YinQIszXvbHoRIwNOB3A9IfRfnLKjU4Use5fxrrIDsFdWv8lSVJcRTl
Zsguj9vvd05a1nDKuGRaHJz+288njKDOLScZLiYsZvuxZZJar9t2z8+Zjm7ulB9b+OX9oG68r+/v
7NJpSsvERXL8AgoHapG3lptsrGZjGPpLKgr1ABRf2cUhCOkimB/1zzqBBxeBMhqVT8mmfGtqZD5Q
17tCXLpqtr+gZ4y8a61FXypn3JLxe/tbtxtKyYkCOLfOlAnkwkF7IlOjuNe6y2jYiQon4ZxHl0Rp
7f4rj2MW76E0yJMv7tCE4WnqjWj22zFP3Bet95C68VRQQhcCylA5TIyEhnvLzHmZH917GB/eEGo8
WusRn8E0h0Efx+7CHBW4j7jvqtc+QRnG67ItqND6O3O6VFqpaKMTNy0DGatHa6bVu+4S53a56yil
PQ/5EHGXqnHjSK0vK6aApEMlwdsPdvb2O8M+oBXMI3Kk0qr97LlC/zplifv0/ubdsSLpOyW9mRxA
WYIWVKiyWje020vfecEuzuxsF9rmFlHEKhfk0JKRkEfz2pOwL83ohR4AMM7EZTaN8ofap9W/YzhK
+eNEHNLKnq6RnYkj/Wj1UAs3OlvR4G7Uru58O8bcuDGkLyhgaovHCt6+eUxctb2kiVq8WEGVfIBO
fqSUlY8bKsF3TBHQEK4xj4hrXzpaWOmTyi0n75L1c3rRE6A0taV0T7Z4GNvCjATgTEk0QpGHDV64
A33OBaIPuXtRswpVuaZNjmFYBRvv1DKakVZ43vFwskGNk7s9jBxSgEGE8ZfI6cJj7bUukKSkPCUj
/FctLFhfTQKei5fDAFhNdrpxSteOnVyIwTaZC5KnLzs9c17A/2oFzqUGD/gBWcPnmoj7TG4zH4kW
6uPca9qrwZzD/v3rsX6f+XhSwxNYvqT9XpwZPRCtZc2JezGd7K+oHqsnDb7t3WxkcG6H6lb8sb6N
XHYodfFisv2/fDrt0W5Ssk/nosSpcegYPL+0PDiH9xely8zu1q1THeDUIL7C8PmKc4jafg2QR9Ev
ujF4M2jDyOovxKnokjmgmHHc3hj909pGqe2UoXbLV5g8jeac500Zg5Lk5aFlLnTtNc0bJz6DUA/+
HOLa1v3JHTvl1DZl8GHOYCrRfKYkrNDPwAWEPgMv7RY54/psgBp+o8Oj2QPMZfGJqEhOZEGWdqHj
w5QJnCWqsVPzMRteNSouw7FQWguAQa1QcnLtqdI2ZkzXZ4QcneYF55PaGjnu7d0Yglk0lhXql0yL
Y9uHR1u4X8PCnf50R8eZdxH70m04mNVBkfwcQKWZBLMlmlM6oN/ST4XAgKlWkVyaORufUubZjy0g
iNP7B+WeFbJbiakkxcWP3VqZzKC06AClF7NSouBsBnVX7dBDnrYY2O8YYiJYcswzjCxbT7eGGAAT
8LgM6SVzK6bn1EIc6rCJvjy8HKpxFiAoV3JWL5EvTdwIZYzi7AIug5FYa6p3CSzW+/etrHw/NT+G
kSgZ82f+j7Pz3JEcR9r1FQmQN3+lNFWqzHbV/o8wPUbeG5K6+u9RzwHOZGahErWL3ZnFmmaSIoPB
iNeAO9nm+p9P0w25Y0uR5HErUMlxi848tyYe2JZZiTdJi5Bp/x6KwtiG74KYdFXBwWOmsoRbFDFo
ohVrAJlEmt95b6wr/h5lw3WAt6CweK0phxhw1tKlyWMG63maGFXbR6XM2nvRb3vsXIQlpsMNvSF4
qXLwnS5XrvGXqgnqJo8xBfY/TuVq76uid47S1tOz8LT+SGvUeGN1YJvdlg9QqN2UQ68h5lTAe1ms
Io8zfdL+gMah/qj8JTtl3lI895YrPhRuvd7ZI9seuJrp7+oRH22DfFwXUXVnUbZR2qgqIqtzSPoc
sV6yzrd/OPYE/+D5T6fpmiUSrD5FWTsvY6/Irb2d2vlTYtj3wLUv7Hf2Ofkd+G76uNdXZJahF45d
ahn3phDFcRxbez1Y5ZiliEfXd+FrLw1HdY/a+qbxBrrkcpN4eH77lia6uB/SJBaSK98fMUwAbNTc
CbI3NwtlXoIsNzEQWB7nV0G2VUs3Tn3Xx0lgiW4XAMSo3kOIcOsI7LLphdgXdSbp1jovx9Tq/HtM
39u5ImgCcI2a1ZblXTd4l850ZiTG+9haHNTisuwvnas7ypb13hm/PXqMxIISR2hdE04uVzVNh8bw
m6mPlzFIzp2m2cdy8byP5OLWrpRO8OB46z3fhBemh/iTvbXwuMZu2v/ZApLZyaeWh9sqjxAex6iX
YAGXvryn//nSUJsMBNVaHCfICS7nl2ByFBhos8e9MStahtJci0iYYhz3Buqf2p189YXlpONKqgwx
inN3vUlBCCT+EJBvuFYmDgZ+GicANuqDB+vxg7tWxgfDbZc/X794bnJ0XqREM7g4myA3z63LOaaB
u5QNwrSxx5PgnewKa+8tsn2EYmekKMBlc/G81n2QvusqzRmPU117b45rPCLRxIWzvTUyr3+CgvJu
icXXHhu55Ijee37I5XGvs3gbPU2uPEJ1sAnDUqy7nGivTJou+ZA8rn2afYBd9xUea/HWWhnX99Z5
2mrh3OfXTueluU5OjxMixgR1dWhUNUVWmTd3NsrtvrQ2Q4vNnpAbCAOay6mUhJTMtJs0VgaaFquc
pritYXVmjnbPpu12KIImZaPtuc+D8Rr6HsCKaRxLtHENJUxGrpS9FQaO5uTo8YjqHqjsdjfyhGHr
o0W22fhcHwFcMBflDn4Vd2Vl7urKsuKqxFjHSqU842qQHgwv83bdmIq9SEW3f/0w3M6W1ypXBOxv
AjKVlMuFravt3tVmlK7lWmm71raAjdhUO3BgCQJ1z538dksyHMUa+JGsLpCey+Eq+O355LVrXFfK
fsi6wN/ZWpP/D5MiRAPe3MgsJLGXo0zkDAK91jVOE5d+yWAhrRVMNX2gpO/Se9W/l5aQmxY+y2ZC
jsn75Wj5JMe20jwVG3o/Hh136Y5Nzy4dHWV8ff1r3S4fdxz6VJggg4uhU385VJA3Yi19uVAGt3qU
ybyigB9kgwh/fZzbKW13qY1iOA7ktO62uP2f3BzftZ7HqLnEVrLoYd6r9qFCn+AwIdD68PpQL02J
Jxov09/1/WslnmBc834FPxJ72lw/6EEzH1LNu5cybwtzmUhufz4PQKyUgAde32ud1KQFe8WIPR0w
PcJeVqPt5ywvcpwrhVwOJOv629jH8FeYFI1BLm6e3TRar/L0boYc53gzhp81TqOQnYJoEtox0Ovh
Tni8qhv+O9QG+CaN5Q1jXBd+3M0zyZ1zeWKDS2eXqO5jUf0wK5+uf9MV8jvlKDlG25ObvAFNhdDB
OfBOQ/7a6f33hKmDQ5+kFsTVc3Xu9MT22xptpZO5jGWOxGkw72H/B2fHrJ1Tnho/O8tE1C5vZf69
gDSV6f5nN7WzMiz98RCYUOe71IZ3mfdIqN5J8y8j7b9rRPLN+4+/woExLzf1rIrUdUpdnupkNp3Y
6ebFifqKuYSVo1YzzJ3hs9mDkSAmVSKHqIsb7J1c+aUfAbyMYgTINroh1uWPyB0P201tkic2zyB3
ro9yLDoTyaNRrC7OCOUc9an+z+AN1U9BLfse6/nyIPy7COxIjNRJfFA8uTrZaLkPvV6t8pTP3aO9
VPIdXbskqs3OfthS+NcP9xb6/v+x+3+j+ewFpM7R1LGvTkDd4StDjFKnoc7GR71POsrmfUb1x1bp
O1+vu3ArrJ9oWib3UvXfPcGrwan8eGC4NhEs4H2XS53k8P2GrFEnUsH6MJalE62uj2NUoXUftARu
mTU5uPX0vd37YdoM7XOgj5gOFcE8mlyFfXuyVjEe02oWe3Nw/2jatY2sprsninAZA38vE1kalZYN
mAQZ/Sqs+5oYTcyF1Cng2xzmwRoBHtr2nSDxwtajC7bFI84nbgJXVRCrW4yuhfR1wlMze6eZ5nBA
WsrAxYQCApItCklHp/+0zOXwq/Ly+dvre+F32ej6e1CtoNaD4jBFsqtZ1p6lgg5Ln5NKZ3lchZ/u
TT3TQorpzp5C6PyMbFL5OSWkRr5TzZGfal2YVbl9QOjI23nKswDtOkaEhqDc+8O47F7/idvmv/6F
KPKQKiMMC/rtaruOOZwyHMbUCavh9akRan2WgYAwl1nDkB5tMxm/V5VxB0x7bVeyhc0tJlHMBu5P
N/0qgRj6qZmWRamT0IIucuahDJdMyPf8zk/sXXxmu7bZe20S7GwPeFPV6cvnvnNkvABADrPGu8dA
fuHcbmREMBHsy42Fdnl0RlFqKsmz9RRIu5hCXSy9GwbabMxsTBhF/eCNB6uqcRbwtfLL27/CJqlC
551NYl9rlFI/ngcTnZjTqBvL38pC/96z8JAee2S6uyrIzlVVBv/LRyAx2EqRAD9vu/H9WllYDqqT
7836CUEhjjpSYbp+LBtTR6zd4fYIzSzXMZ2sZPZFAxjUPJbCyB38RcphDOFx+l/bTHTfX1+QF2I2
MPKNx8XDhFTp6msEkG+9TCeKpoGdY09eSFBUBqZpe7UO6Vlachrv3JUvRSQ8aDYWz1ZBum6qYiKt
N5rDc3wdse3RZOV+Wue1vlOX/d2nuT5w2ERtwXnLM69LpgiCalUDy/K0FcuTXQK4cW+odBGhJtqx
eAy83vzY9J39j9tn7j8wPdv0MOTaYIXLbBr32LgvnkSICWB1QH2QnV0FAOnYSLFrw3oarMKV+7wD
+hx2AtWJCOROedBLvrCP2eyfgV0X06GeTf2ngJx8duchnaMOF6VfIkfj8d5KXWbk/14R8GfIkaG2
QEa9yhumQFhakk3rKRGW/bXFHE8PuUvW/dLY5BEOmM9TMAcYstbZ/Ku0u+O6aMZjHqT4C8yQmb6t
FJNDxOK8cKTTdac6/LspfPklAfpRyIfSSO+Y/OYyYgy6rAKjqfWTOev6HNMk154XejPpg93b6Cuu
uKm8a4ijRphrQf7syKb5i2eTc+5dPKuHSYnPWL4Hcq8pWfC/H6fqL2Mw7CdPoywQ1tWcvK05tK3p
5W++SlcxFEFyvM34zWqs9mMVWJE5V8Hj66f39ssxCvQMUk4OEojLy5VRY2o3Vp3oJwsoeXEquR7F
3m86q3qvr511T+rtCgzMrLjcfYCqhG8qeDfg24wwQkGJPaytXlmG1jRYHddmjr0V6luHaRrOyzSK
D7xYW5IhQ4zNbsBd97mSAm1+aFOw3l9fgpvMY+vCbSAcHkHQVK5tTaBxrEViWutJYWnShkvTVHvR
z1hcYaSSPWleu3jRYDWlvqudKp8/G3bW/fH6b7h9nGw/YgO8olyIvtq1KdggXSK2M+qntss9NxQF
zKQwteqNJCbLsLW15aTBH+SN5suoNL3hUZbSh+cHq6uYtCKyNVV9kSrvdpnEjOH133cTcfl5m27Z
FnoIiddF9KzQ5zFZJv1UcW7r0MqKygm9ZbbknSTn5m7fBqJvjmge88VE43I/+rpWrrB0WQdRVSQa
9Z9Umr5pg/Z377Q7tyoOrt4cXp/c7fuU7hHDwsLCmoR8/OoKQ18a53qxGieEbbommmZt/uK0Q5IC
hkx6vIDlPLwn59XqnZoKqwjX2nIhuA1ZoN+Z/+2ls7XPWGdCKRRsgBKXC6CsrKkNT+mnwZ6C/r2W
kUDFBrfou75o0uBQ8+4rMPKwZbKnYtY5GIwYQ04qOAdWiAS5/e311Xnh05MR81ahyYUYxPUtmLaz
2S1g004jxbcnOBfzx8JRwb3X+RaCL0L01sFjU2NWAVuHZ9HlvI15nGVLHnqCGe7+5QLAGw5Zoy3d
Dqw5eBstU30e69ioGLueV3kCfGOcf2ZToIJQ0g4wrbBozA5/oLGZgnsY2d/02YvftzF64Nduf6WX
fk2q9NZaIwtYynNRG5Wz74ShtA9mUcNQ2E2+aJrQMNGS+NDwn9laGBR4Px4Sj1T0qcW8qNzrnqb6
fTXk+bjry1IfHvoMe9lvc58quas7dEO+5lZhi4PpCA2Bm8Rf+r991a7jGQU6z5nCAqRp+2dvFQH3
JDBUxxl3KY0PaJBVKaxmlzajKCJXraX85Qaalb6DQZvPp2ZCYvlO2LwN5dz4G2Jji1ckJTeVxc6V
dF3T/OyXyvQO4Ab1v+zStX7ItUDPDmeZ3ghtXL7WnW5rhfVdFRupcbDSot6Zk5HVqBe3vXUnVG0b
5fJDcc1TRQOQjgoYglyXG4lCdlIMeYVtoZeJ96MzTT+7pOcsG64mgveZJ0GWaB7Opw+vH5Sb0EV9
CywhF/fWceTfXg6MnlMmoXJm5xlQR//Qiy71j1Uta9wL7b466xjhnHOnRzVOwo66V1G4Oae/yWeY
UICfgeh23SeuBNVxwKbZua8CyAx4Gi+fTa+d96/P8nZ52f2kw1ziYIOhZV/O0mu5ZqSjN+eGerMf
WXMgho86oG7xp/Kz5p+El8ofgENwfnl94JtMhSsaAAt8TqIDZYht/v+p+sI078w2z9tzJ3P/cdAC
7diibHe0nVa7kxTdLuWWDWAhsvE1WLOrOSIjX/vaPLdn1bvqwcRs+Zjp4ENfn9DtKPSj4LczDAUv
/xptrGUVdOZ5bM/6UDn0iqQHo3no7uS+N88zvEa3OUDP4Fjc1JmmZU2C0pza82wH7VED2HUUfmN/
9pYl2NNcIe1+fVo36RQDcnVTzIHDxotgOyb/+U40Pdq5sub+TK5vgojglYpXolUPyUE5uZu8JxHN
20/o73ZyP7lcvD/HAGbF28iYZJr8DjB/tP8guW3MqMvfsayB1QebXSmV3fZB702VHFbLB145eyh7
35n1C8uMugNo7o3fQ4n5qnzlmI2gTJv1Z40ttW+GengAOxY8LKllFqExoit2Z/vcngdAqYwWkLUC
urp2bi5KhGc6MHHnVBYu9lxFl+2Dwhu/I+Mv/3n9m76wVclHNmwcNNpN+O1yLWdf6rnS9f5s5FY/
RbaV4i+smzOV+tcHemkZgfFsHmoUoW+qK4Wh4Oq6Zo8pM2gaC8fDE6WpHg7yRGegFPIew/PFVdz4
pPwxHPcbDM+IJVWuRH9uBQ92Y2n0GAbTGmPYURxen9uLQ2105C0wkkRf3Q9eReq0Is93FkkA+GRV
utXtBidIg8ds8sT310ejaM5HubgI0bAnjfQ5/2xMUsnLj4atWiUaHNjOmR9gsB5EvWW074Gq1yd7
hjliOUX1zXe1E9YdfxTwIvb1GjQH1VPWV2SZkb+Wyzs5B2UXYoS8/LLX3v1bqCZSsvSiLK0MKJ1V
ETZWL8YI7x0eBmZe4sfYGqE1V9kRErlawqkJ8m+ZoU79ZHnvgtk1eORrWtg2myV4GVRnStpQiEfb
fz+gA7Yn210wZFtOSzdlaEsllTqrcu6R/HX9nG1htadVZd9yZfRtaBXjvE/TDEeued7xRy0HBLh+
1GPxzk0a+dDp0xyJPJkreoVenYVeOg7nLjGQcigsv/7UWM7wROuyfCploh/xS1FECmDBSvnvG+wq
9vwqefZFOh66uVTdnD2ObinTbwVV/OdEq+Qvo6+TctepoDyNte+lUZeJ0X3naeTmn7wkX924AzJS
kBhmS/DFGfAz2Q2G4vNs3bnPolkM2NVtZXYPgfJabD5EloWD3mHV1+KnWx5U7VKiDrParPgia0Nm
x3rbTX8G1mWsQZzTmmxwQOu9P31bFOipy6VExniqgeJl54mrWX129cTxHvB1spNviIXloxvNRQCo
INJnYxIghED1L9IpYeVmMrMPwUJifpyMNRsjPS/BqK6eX5K7TSmctJqjNewTzXbZUAp5+sMkUFPZ
W+jTPWlqqv8wEXzAF7gl3VvWwYW7Z0D0iCZvwutPTIB4dnqh+23kDI0twwClHOybdDHCVOmWqn+Y
qjFrnmQwGNODgx6X3PFCqJvPWPhM07Etl6UTYVJRCf842y4JQtHZ+qnWkBE+Vk1RYzvYgd80o8TX
0vHbVBWD9tlKSvHPZA+W86UhHI11ZNNxKyOj1cfgkAWltxyRkSCzXsxqhqts+WNPsY079rCKYmn2
hijbcj+J2f9h2rXXnwCGYNgxdG6HsRkVsHK/OH3wqWt6vYzyQSU1To9J3oZ2kIrq2Imym7/YU6XW
H3k2qvxTX83tzwXfMvXQ97kqdk03jm7otU5Xf0xGr9bbMC88SIBuNlBMQ4iQB4BTlBgv4lw0F2Y0
G6mZ8SIcq+qn1WVNH9IbWCy0+wUdhUhfivkZ5INvx3OZVl+FrNIxWugujx86NMKtKuT1aU4Mk8zd
Z2usVf4+9RUYvXTEv/DsjJ0HUMFLE3+KoUHM43m1Wyqi4+RhfwZyWoiDFAiQv0P3IJu/aH6r/0Oa
PmS7zOHVxgGCUAbhu1flzhr0ZfgoLTVMz2MwwYcNK6vSxRm3r94KEWa3l7DmNbPGXlvoXbS2DoVv
t/fdgc7xPAdjEha6uZSoi0g2EthTze2oKALtRywIDM4TkhKF/7EV0srUHoexyttxESztX7ZWiuBL
Vkxdtuuhl7qRNulKp5Q+z8sOo3Px1Ejc7o+qdHzxV2LUbfVOKxj0i3LMtD8IYVTPJhgxLvgcvR1a
xEVWFF839kZ9sAt7WcLemDAyQ7a++ZaptB9Cx8uz+T1O56oJdVWK+Qm1tAYVNHJtbccLwVGhKGfb
++gqq52iMVhsL9S9ye73iu82hcE6DEVsoz8w7yqz7trt1ipJvJ2qTfeVay/rUaFZUJ+SdDKDMCks
swfc75jirHKzzzEUqnVK9F0unbBuiiEJ22yrZORrp5sfHJdNEeVJnQK7sTF3POq66upHKu6YHs4r
pYfQRfjp64YusEJXy6zqqIHUmT/gs2bpocn5DqJgDMb61DSepX1qdTMfPvJDRu27WMCWnlFSkNm+
YYO7D15XgXumljKZOz61b4XrUK7fnLRzMU4t9MzOiBaUviNvtJUTecLEejh0k8R0IlzTR2dX14Ya
dmx6Me89USj/2Ck5VTtN77v8Q+IaGrpbczGr0K9LXyC4XpljCG8IZ8pmGtf+gzLs1gkNmaRa2PQQ
6qORP6x9UFNu54+NgWvPE99OVg/rUFMBFkFXf03hIeYcqp7NimvF8HUuiqDeodbSO6HeBOPPPs/K
76nvJfrem1DnPZTYvKRPmP2MmKGmJjE/l4HWYxOITPYRaWdPAW1yRi8s2wavQq1aXPUIGD1bONxt
a8SqbXM9nPzA+qH3gw3a0qmc6UEfpbQR8AkG/VObdPQrStmqLMwrGjch1ArTDWWdV+teguhyPpb+
pIpHRLUm2YTzolmS3ioiLGZkZ8WcRe6E1dyvwp7tESRpAEaJoJX0od9l/nRwrNY6tQOI5TVEjUN1
oS8b8LO5TFbtMHa1vf4yCr/sDi5C5j+W1sG5AbtCir2m3s8y7Cc7aUINO1nzCPg9M0NIY03Ld8NG
OxxNaX9am7WpDw6/8Hl1jXb80a0GRNdIa0te8ISOqj3oVZt/y/W1bolA69p8SKe026p05VzDrZdj
etQWMNpRJ3LV7QtWYTtBZapCTXZDEBWyoc2vlkn+GEDKyEPrOX0eLa2x4sbbiMB8hiU71x8XG2fk
IWydOi+jps1nbZdSwfdPrTNY31fh2NXJ6T31ri6KtDnmQOWWr30OriWe1qWcv0+uyuxwTWdtfERT
0mvC3JCgOwbfycY9iKqyOppCL/Ld2vVuGdJ+nNfHpAKC9B0zDG84jLRW8yiZHSSDhb3M4qD74+Dv
BJpb6p1jdcEXzy6a4SHpDHN8llQw3cjsnGTARGnzj+/axNJ22gw0/mOaiaI6lJq/ak9cJv331CxN
Yxe0ZY5FMUWSPykjFdluZLFpZzuzkTyU6dq378zCa7wfPP9IEazJs8QeUJk2n/HWNJtj6kNtjdax
7bW9dNqqJCRZbXoGxVAve9RkCu9hdoReRa1MbfNQFDqpIN2OZYVaXy9bd5meVuTX+D3AQ7Xs9Wh3
Zlq9N62pxaq4SZfxMRgHZcTBmoHFEo2xJJFi69NVUH05HjLdadydbpTdgjnKSvrSF2b6Vfpsi3jD
M7qhnlFZ22PcWKknDDyX4SCNerXDuWyz8lNiWfl5qj2ji9xkKQgbiaUqzIONuWVxRJ88mMPWd+PW
s7KdWSO+uJe+13wQ+ZrWh9xezfpoGyRhh3QO2jnuerJbXGeyXnuuBbXfnT2OmVaGua/j4xO2RhYk
K2DmrFJ/IKhXBDk8Ky1VKNSWMDWKCmxg2JSwNg4ammdELx+j5sibkK7YSSPRtK/2mqS/0gJi8bOW
9cM3IzHKLN3pjpLjgxtMRfDkZHmr4lzkxvdBs8F9beYqJKWjm8gDSXin3ge13fKnN83waTLbIHhM
4SU1IQne2O036Hlz6BIkqMLccqqAi6ubvzrU/WKjSNziMVnFlO8HVqQ8yoqdH6KRPAiEaJ36T0Po
CPjhSyjthxbu2hedBMwL2bqO3M0r4PVIuoWlnTWpw0G0+hYkLRqUyaHSNUtFss6cZtd1WjOFVTUQ
BqrV7mtYQLqs9xnhOIhNY8Rnqk3quXl02fdTuBoDIr81ppUfNFO5PgkY6e9ZWEZv7XBjWVXolsjN
8NcWjucyTrRYFG4BXpxSqbdDTavMZxOQXvFgd2XjhZoi+jx1q3KD0O6GcjsmJMJHvtSc7CjrLMZT
Wye2eprWEaVJ6VsZlhROL9lnQPDZMigYEYlG2dcxcn0dYnOemNqowOVdhWDNxd/lanoCpqKdpYeE
pvoauhIZokPZ1xBBxNL22UfOQrEc+zmjAVSWPeVVunlre2qMVFbHmn49N1OOWWEZzem0fLRyoyx+
Jf26zDtj1IpMRnXX9x/atOx/qqwAmxq6OULkBAJr8p9a14L2RxFVw1Wct2SRHIQ9bo/Ddlz1jHtc
Lfm7Useq7KALeqOxMnl0HamFBMn7gITKOgRSD9JdiULVKEOgY8lwlrnVknuBIyn2utL07GFqke8A
xWGlnrVzzHzNzks79v2uqCfYd24hSVT5j+vxnT40lXUkhauWJ3JGKE12U+P87JoTndvCW+1nu+xF
c3YL0cu9WZCifG8RPrcVvQHNDf4u6KRNZyvPHD3dibnKAVTpderw0CtSTQ4hCIpupvtYQ5ENDTdf
yj9BBq79x9ff6JcVga1QvOnSQlfaOh9o1l1XBJqMhIOKVFwilrUrNN+L0iH3Ip7c95x8Lys4/w7F
bUQJmBY42KHtv/9PVW6o65VbMjdii14Jba2qPmSTVe5fn9DtKBskHfbQ7zmh8ns5imN2yslSSwf6
47t7vJexVe3UvPsfRqFTim/1xqe55tdmuYFbYurrsVcmM/UKZ936yPfsMG/5tdtSbTaHm1QWBbar
yah1xYZvkXq8ekMqD0CM7fwfWdVmw8PAnNiCkGLtD5Omlj4aBgebwkXDdXEPNZjOQ6XPffbQNd3s
P6SlgzRm5iQZd51e96ODdUZd+V8N1ZT1Xl8Cl//D0qzerhizDon+sQvulShf+jjoXlHBQ2eS+tNV
Ea+Q5jDAziH814X8SvFuedokku+BmW83NSLuoDdpR4Dbh0B/uQdSeELVpGYVe4nWHLYsGOWOkk5B
2q93atsvDrVxR9ChpeNxXbzjsyQ56TvYdrtFzrcT6P9j/Bla/TB+ePOeo6zNXtuUNJBUvVo8MpDc
o6KkYh0eTqQoktH+9tM7O/uFCYHLgtJN3wqk3fX5ySvQReOiZDy1dJDUgGdcThk9annLPr8+oduh
MGrCMpgmztbAu1ZfdGwtmNsi6WNCg/muqnTjZ0Ht5YnUVLvT231pKKBydN42SC8B4nJHBIonjiet
IR69Xj044DiiaXHmo9H5dwLqZXNqi3I47tGiZixwtbA4LkeakN4xi3noY9NE3S4s01pzQ21YtD5E
CLKtD4s0svZAG7oIojevJ8wRjC1ofIAkuMavtlNLjsyRj/tWGY9IRE77UTO8Q52jyPH6UJeF3d+z
pPUKbIc+H0jxa1sGchINBIo7xEOj1Q8jheWHyWiaqJ7rJVpm3b2Dk74NHEh9ULYGTkA52bzelZDt
HZ7Cdh1nIqgfkd+196m2fH59UrebhEH4Zsi7AAuCCHH56URZ13bfrHXcKD37QYXM2ym6zo98crF/
+1B08wHaMBpO2VdnGQnaXIfeVsfohsxRVvFYrzawR0MZ5H8YCpQrxX6IhCAIr2ZVbla+IhF1PLvO
39Y6mA8I+6e7tJvu4advNwV8GIBcdEmRL7rxPw2U2ZIL530sqPD/qj27aePCdGd10I2xyBCJgKx9
J1y9NCYbngLCJnoFbOPym6E9aHeF43RxumbzZ8xuR9I1iydP0eU/G/Tv7oz3wh7ZyFls+03+FDjf
5Xip0+r6qjVdLAO70kJoAd4a2r3el5Df9O6f17fJC7MDaA1zl3/S1b+mGS1SWDZApyGGaFkfYaJV
Ye8bXxOpPcpVdofXR3thbiaNIaLXBre+kSJ0c2F3Fr6y8UifjSfWDKpnb3fVkD7wNJmMO8O9cKZt
eN6canbNrWeZP49r0FU58l5+JT/rKRUs0Q3NnUvmhSVEk4guPGAB/n5NHRDKxilvAhqZQSw5kEhv
VeDOOU7IyD5SoknffEuDjCUVIP0kOt4IO9lNDkF3TpcYfSdIE5ajINKk45377IW1QzWVvhr5IfHj
mqrjiaa1THwyYlkstDN4JDwW6IU8vL4hbu8yAIm/wZkb/5E4f7nZC7QazFwrl1hDSPSrvqplZ6+l
e5wSr91RRB3PmrKMt4Z69sSG8WMZCSFwtS4HbfS8oIPC1MRgWM+5aWUfht778frMbtaPQeBYgCqj
yYuysHU5SKr8fGoybYlTJfwHVRR11JRZdydYvDQKVETyXcicoE2v1q82IXRo5OaxX7bVbqppJdgB
3YPX53JzbLdDhFUtckowM1A9uZwLhoagvjF2RTRJee9pQjbHxOuL96Kp07d/GyipG3YW+VCurquh
ikyb+7ocRKwJbTRjPagnuctUpsSdJvwLK8d7B4Y93x+QzzUze7I1wZdvRMwxs589Da6bpc1vVkbD
t2hTTydb4q0AG/Zy5RCV7rOJMnjsyFRNUS/n+XFyXecevPdmNkQ37sXfODX4PcHVbptncKtcJTLO
2ds7Ho9Q7LJuuBNPb/YBoxDldIAvaBPArLycDXYywYK4kh4bqsojeFmU9Jag2nfTXXfpF4fikJK0
20znOqcoUmtWyqj02MXBtQ5rP1lIcvlAJLwZPNj96zv8Es9DtukgZw4eg7+S3kI9v5yZXFuc8HJm
htBkcdDHWfu5iNn+PNV5RqNU9z+aniF3lpX8PST22/Dp/46+OSGBQIWHe0PJhhrbSKTB9DjPQNu7
rRc8pXqTR7mV93cuj5uAy0QdgMDciBDdbwixhesUs4dAc6xDzo5UM78Xvr3XzFLsPTAT9Bi0t4Yo
CDO887a0l0IcGdjl0lIEqy1QICztMMueVprxJ04Jd7GrtxuGOh8AKGuznQZBd703lVUUHAM91qwO
scfF42S3OsX4zhvvXFovDAWOhpc/enn87ZpOUGBWVc5zZcR60yR/i0mKfdN50BK7WX/r49+BdET+
YhDjN2Xgq/geNMuq1f6QxIls8z7MdensdTyDwoRuyD3uzW0Q2QbjeG9CJ8gMXd2LoskI/0GR8DDX
8n9ciqwxXdX5+PpRux2F+54z7fPKggp8rQwwVHhKACPx4jIXzX7uzDJck6G9M8rtPvf4RChIQIVh
lztb0vafUqCP8GeW6BTstT6nIQmtcApdUfp7gNb5YzILGVEweDOT3uFlB8mWXGZLp6/heE2aTiVa
i15sdZYI2T2AEe1O3ZnbTcLJPYIQxzYANVVi1+XcFtvIJgGZI7Z6YHiuRYm8yJCvSC3NO/mp1b71
Tt7EDtDJ3fQoeSxcOwpmFDQasoLxyerzfsMatPjCJdW31/fFzaniftzEYmFlc8dAM7ucVZI0QnOK
jFHKNPk5KbsJg3oQJzmv4s4CXm5BzhOhD5G4jfoPQ/5GuxDFl0QXhjEfOl/WDIOYobXRcACzv2VO
/w5ECo3tI1QP/nX1pUST8DpYxXIYYGYdUrkgx7T0+SlvKYL+L0PxCvGAMG6Z7eXygTfPYLao5SAm
C2yZNb5vjWn5NK/3NGxfWjxuSER2QRSC8dtO3n9OVjpC3StHnzlNVPFFADm1VtY9n7mtZvAfXN/v
T/Sbq0TyzNv02gQpQ6WgDGpGGSc7fUql/X+cnVeP3Dizhn+RAFFZt+qgnhnntLZvBHvXqyxROfz6
89Dnu3CrGyPM3hgLGGs2KbJYrHqDfdZSszugy+ccCpSf3ju1Nj/1+rDzmrvOBH5/Mt7DXFRsDxQa
t9uwqVHgN2akkGJhaqHdjwmJYS/1UHfm9phljX5BtlGcY25yqDpWvPPuuj4G/xufsKhCMQqw2zpU
4w9ptq6M31fgOfQpzw9dWi2PJRoSD89vmY1m8v/GQvgG9RmlG7S1spca0LC0kNN5qTCJA2pCp7Nq
x9C04u7oxMAeBrEuT3PmA1PzKveUilI7Lh6wflvM9WUAWXeu1tz99PwPu7PFsO2gwKikhtS78HqL
JXmLQvWYsQZ9JU5r7EFYG6to58RsWUhqjzEMpQ9KO+Tp208tktzJvQqEgdUiyFahvPXGwq7nkK0d
wJLJzIO46JxwtjvwGJ1sT7FvZLTT2/7D8/O9Duj//x2IDlS0UBdTglTX851zre/isprObpQ4QeF7
2lODWD0yiVF/BnbwQtT474k7Amcn+O5Epxu2E1bP+UTB+uykGWJxMY04YDeSlly154x1u52Vuj/J
HyV4SE/bnKJbV6HNwmRq9rS+NWGNfwZilp8y3+iG4PllvD8WjUbFZkANaBNtQR4t9Hq96ZxZ4Leb
DtOtACEs+Sp2+/Hz82NtiUGsIROjxUhapirx2/rqhA6PiAvE2p1ujeRTMUI+frPonZjOSeL25l9L
7jnvdIgJaWBPqL3albCbQwzPQh5MUFE8mYy8Jk/ZWYXbw4OeH4mBQP6F23rbiLAQ5ZLm4k5nsHL5
e68oxlPi+y+zH1NbllEQ8kE3gWcnEOzrLVtYpdb2PqMAXxoeTacyAqn7/c4RvTsXigAICSuA8NYS
Onfj0UHTeD6vi/9vZQ0FmNM528kGxO3x487kFaZ8hsl7t3TMljtFamA1z/6UDRJAbpQ0IGVxFQ9m
s/O1A87DWB7U3eSBR9WjvAwLacZtGGHr2j2JZTHK46AnufWOXLRZDnmvpS3oaUrwwSLGbq+2dGej
Q0FXQs+//RG2aea4rkbSSswVy9n7CyyZcbKS6RvKmdNO4efO+pO0wDLBX4IUcNuvMJE0KiwP1Ew8
11ogyy4/lNG8N8qd9SdNp+QNGxwqy5Z3O4lmdrocPPqkzkm7orKol09mHK2B3Zs7EsgqPblOLNhH
SiGThBYM7NadIy5nEnJU3M+lVpQHd/CMKkBgYT3Z9pI95YYdn/NuTL89Hy5+65ZcD8u7ivcI7l20
Lm6Ia2Pm5/1AF//c9HX0b5TYfRdaVjZmQe03wv/G5QMzUgO5+1SnE1jszB1zcfY7kfqnFCroP5pv
LNZhKAAiHjrUdKM3Wet6QEvwRO9Polsd4K4iGbRf3mDA89aT4ku/Nnn/aNVZ3F5Ku5qiU6OX3pNR
ahkKXK1m1mEaGc4XuOFaF8zTlBhvSylXoHo4GaZnhElseTGGxak+lpGcnMcB9FQsTuacl790HGyj
MCpNKTkddrrsaWrdbj8PUT5FG1MNVRKq6yCTGevo4EphIpy+VpcERcgDj+GXKdyqUMZDAA4y6kg8
eiFUXY+SWHk2u8binkWp52/qsRePtY4W0/M74DahJWmGMAm7F/o/WgTXo/RNKwq3d91zrcnynVXO
2nkC+fYmyRH5BL6efIsQUj9a4zjsPELujAzNjzIkr231rtpURmp8xmpvdLyzJcaLM1tpsEjzp92h
kp1Xb+YILHkUvbAiCTsTIpXS8uWN71DbtzYVSVF5xlw5rX2eihbIM6Smc9qIPR7eNhIyCigM3ve6
qt9BALpe1ZjQFdPntM8CR/pAi1PvZz+UEMhTO3nRK/j3hCxiFHSt3384m3fPIts6G6m/oEAihwMe
0SNcX2/9/vw22cZCJkSxhxI7KQxkhW2+FA+V2Zpw8M5Z19qwVta1/RTVUz4FTTf7Pzwb4aGdIH9n
DR3oaPi4USuhqLX5UlOB4cbiFA4JAyi+IW2zM3Cx5QTAZQ86dW8og9CLsJEgQdtq2oxO1Qp3YShU
k4YgW43xACsmDpJs3RP1vLeQauvhSq08krY5tR2voHfW3jkn81ygY5Ub32MJu6UHq/1uWmt3ZxXv
jEcPnAiCjRXu5Fvg0VoVthQKC5FbU4zCGiQGR+RLGI1tdwTwJ/7DeCReNKVJqylCqt/zxzPcmGZR
REDHzk2Wuq8YBVJbucrQcYflVMIF+PT8xrzz6ZAOMehiOBSe2KPX41mZQ8quxuPdWv1VQ+N56ES1
fGs9me2Eypt3KYcAJi9qbKoMCchlc9QEruhj3wCIdeex/SoHGdVVUABQ778Oniy8D73ltTZ45ag2
Lono8OOUWJhMD7aIl6eaK2M8SL1IdBComdWqumlb7/zI7d1EHYwXKnuIxphicm7iuUXhSDaW5p5T
ey2O1rD0x3Lqfj2/6PcGoT0FqZkEiWfU5gIEl0qLLO4I3Zk/HjGp0ILF6fdqLepf+TM3UVNRtRYs
oVTBdDvKEssiK0fTPxfL1D1MRacd8mTQQbYP47uljuIHa3XhdgxG/NEdRXd66SS5E6lN0Y5QYvpb
CmeeSRhwQxaH2cQbNI9NcXZk/vP5Qe7sKXanunlpfhB/tvevXAuvrv05DlNtUbkOOvBYfdDtTI/t
sPo/RNTqVjhOvS8+RNaqRxnPYeS3jvjwVPBCaiQCof1lfv9qbozhlzuYqFA8/yNvPzd9NSVjCw4T
tZ5tzNLSJMoGK07Cbp6c0MxKOxzaUu7orN0dhZXARYCzSlny+iQ36FGY6QpxNenT5qB3RUIpPKlf
/FWZC11CMg4I+ZSHr0ehgb+gblQnoenVEKjmrDpM1A3/w4opT1BaTPQmeJRej1KiMSxx40vCkoI4
fzTeYTb7aqcLc7Ni1EoQR0fAAFAO/63+/o9YO85+FFt1yyjCT08d+F/0D/s9d4J7o4AnRWQEjJhq
Y12P4plRIrNMS+CZORHmu772vemX+sfze+x3YLo67UyADrECdXDh0wm8HmbVTGdG5ygL9bF0/l39
2V4/G26Cxg4JR/yuifyifdRGbdVfZdLyfkHg65yJTMSFzVP00CqO/QyS8ifYfA9LAV/kHyVKTuVh
LN3xdRzPa/+IwM+EgpC92kk4gsFOD4uEgRLoZpWKQNfj4X3nDRjRPD+5m0uKuaH/oGxTbCXdsdna
qjLpRDyZmFuDR7Nl1U95la2PsKn2HCvuDUXLXVfoGGW7sNnfep4JiZxVGtoFXC5Z9jJIaaMEcFr2
pKC3T1a6mlSCFYCA0jp38Gb7VZkL4bTzsTNqykuf8M6zR/sn4fjDUjnvBtPeiZV3pva79oquJSeY
O+Z6h2jYWkvP6rLQztAHW6d+xXc68gLVtj0//8Hu7HkSTgX8IfckC90MlflwbFAhzkKZG0Xo63Bo
7Nys3v+HURDJMUgn1CNo80poLYsXsdFnoaZYcmZVVkdXdNHO5rs7FyUgRkeOusK22YME5DJqGeWp
lNffCeLsdMgcrOyfn8v2NcdmUK0JMjFerJTFNhHPxtW5SVORhaNLGGqsynpqi1Kgrm5pXR8Ydodg
p7CLB/gi7bfnx743Q8al8kStBo/rTeioyynO3Zaxef1AnpmM5ajVjbPTAbk7Cg0QVaChl7U1Gqib
qW50zc1gvSf2sU6wZ1jXrnnpzaE6+JT/qW2RdVBHu97kRWHG61jqWZiXtn5wVxfOwqr7L70FyWJp
I0EEoVhMkrWJ6Xk79KNIijw0Vi25+OXAC7wrPj//WdSybyI6gRysGaBi5NS2g0ypZS7wdoqwV8Ss
ZqUa05t2uQSggtKzK1vxz/MD3gYIqjKOQqcq4yhAR9dr55ZjBCGE4pGd9OPbdVjMo9Sy5h8nL3ZC
0c3USIIomACio9WIq6faK3/cvFPswN9rjTwUs9bpT9Y0CKQ44mR2LpZBv/jVXI3wTJ6f3r1BaSCQ
H9GSuRXSjAcdU4SEoOQ18Xxc9GkKvb5z3jc9bhRBz1f4+/kBb9aTWYJGJFkCX6yerNezNOvCjdAR
yMJiNqR/ihK0Mvo6cb2wR7gy24kg96ZH/st+5O4igGy+HolsnLr6wmh4zQaws/vPEt2Dn4Ro83Wk
Oc2eIfLdAVWnmOBLbrvtFfQO7JUYn9uwbGe0g9Akea8BQ/8Bp9D4LuKy3Elw740HLYJXOE0DpVV2
vZw9FeR8BQ8UVsuSNQdn1kbz2PdxdiknN3o/N1Px8NIPSGmItwWZKAeCeV6PGEdFocHPLcOoWukK
R7QTcy9N32rLUp+fH+p2cgzls5bId1Mq3zbGuxgaVzGbVejyoaBg6PILlH3aFvkYR9VFLFK+tAwL
LcLngUa3i9IXrI/t7Kg8pVbZA/oclpjaif8ZuFy389FuzwBledBAqGESlsk7rpcw91oDwqRThbPg
QR1oMkrfodDSfFqteP33+TW8uWGYEBgd+EcETZfpXY8FKagplrSsQxo71qHNCd7HtvG1PSun33qO
V5FZDaRg2uC02Y3blbO0ZDTYfTKM/SL7ODlp1x2i1UvnC+kwfrzL5CN76qVN91h5aRe/IdTFn6Wb
opEPdLR5Ozi5OfwcnYz6bFTEthlYOlSmoC5sO3orM4TwD0XSzl9A5dj1AR8NBC2g5K3m4wKy2wnS
eGzt09AI8b32hiGB42zbMwo7rjXVL62kq43Cow9FAHI6Ojmbb+hX67oUnVeGGnIPhzGPxGuZpevn
57/eTQa0GUWdkD/uBKBOhlHlZsnX8zMk6RHoq1GBPo9lmZ+8rC9Y10R+QrO6CJ8fWQWO7eckUIMa
giWnygjXI0ugFF1cKPRzpaUXlELnU2QMzUHM0vmAtRuSNiJOP3mxwTtoFGzj/zA+hDkSQBs5tK31
mbTiSWtEUYVVlyAWip/1d9j1it2sFW9kZyQHO7eW1702+l9Srv2XPoMp6sOr4eJAPYfS9ObiGECQ
OCsqLOEc5d6DY47r2yEnzXh+khtKKoV2hoElQnELkgPI9s337fyCBlxBdoH8newf9LXo7SBNl858
oNEqFY/d0Ma/k8HU4kCvES194FXaiEdpdAj91WLyYJhqTiKhzOeKM24ZM7oQKGAhvO26s1R0KEQm
psLCfKbzq8V5wPK4yp4GM2+dne2qNv31plG3LPc60Y13/baHygp5FZIkkkrwWAdLUbiHQhs+4Qy4
np5fudurQRW7VTwj4BgIvV1vzzafWnwfgFKO1mqLwE8X7VVdWVXYyEiiVSaKdedb3ZsbhGuqCNTY
Sac3gRSPJySJsA8JlzouTmuWfvLRrDz4RrKHt7gN2aS43LDUnqFDm+7moThDmRp4vNVhjC/SaZws
/azLcQ+rfBtaKCKRGwEA89h923aSsUpvHRJThr0ffeOmHw/WKE7EUR3x+dY4GLX2bmmsnezhzndT
W92lZsHlamzzo7yLpZwKDJtXa0lDK8PxtW3G+mCtZXwaV1N+eX6f3FnLq/E2YQwpiATw8CTD3O30
h9UcRTDyrt3Jou/sDZsHD5ktN4Gil1/vxgHJwTSbFuXEhdLVsWsLVH/6WjeP2NG4O5H5zhLSwSUo
4XwNGWurh1snVd2bZS3DujZBrc3Tv7MZf0mr6tfaRz9fvHwEf5pXhELoftv8GWN2LcorsqxK6u0h
rrX6WFr+Xu5w+5EgylEbUTA4j929eZ9WEPE9RIeGsFCyRN1c9loQOWP9UrgQ60XGiD2Wgk2Rragj
8cdtOmZoRbmScUajE0HjrOLixIV5fH7NbjcDFZHfwF7kGTjD6u//GKVLIqf3qrUPU2MxYrTGuTZR
jjMyK3TW0tsTsr7dDjR+VfWKvUe7aoso6Yc2GzoLFVjUkasy8Fqvqy7kDEX6BtmPvH4nO9G+jHGr
7i3V3KcFxjzR9dz2MTTdLZxO6AtVYqc6enhkINxiCmrfSHK9dDkVtkvZr9OOpgC5eeHQP5N6IzQ9
jPpxOiRRmh5l6XUPPYSsHduLm31IMkfFmz4T3RnIOJt9mLPZq5mqeBi3zXzs46Y5K8zkzoR+Q5au
bkn+eZ4zICRQXgaFob7oHxukFdGAKlqzhuZUIerjEOBDUcVpd0hQrcEcCY+Nr0tkIX9yQPp6wq8E
tazlYubgV+OdX3M7Zxoj5Dc8emhc0Na9/jFW2UyaOcRW6A9rdYh6Vw8nz9zrUP8mf13PWVF/OOUA
Cgj7W+0Nd0lqRwe+FY6lna+nrnfj9k1mrWl1pEeleUHqJKijDVM2a0/gQX2LdF4KxDcpuq28+GYx
iM962laOHq6L24xwQ/pF+6sfdOjyHkVb62PlAFI44e83+U8J2lj6Y9GAr5dN3aGJZtVxvx5z12iM
7366ul9a0KJIbrZDIVE/XUW5PFFAr97YZVX1X0ovgyA8OpOUgayczj1JKRtxQfyx1p4GPRPoQY7S
Gd6USMdVQVOPWYx2m5WPx7VJDPlPXXb9F7PorC4YYztpEa3q0IfzGg3GuJRYsBkHn0bg45IuPcLv
lO/wXXIt6V08d4mK92uc9A5pfrQ4p0i0Uf95wBzRPfKSSqfXnbJUOkOoKZLTart9i/xekflHdIe0
lVLOvEyX0TKwOYyKxPhs+uuqc2r6xP7eCFf7V9ZAur+WCJKWPyIzKvCC8NoMyZxoqKJ/nj/Et7tM
cdvI5kk0wIVt0dezFHOX0QYMERGUR6cX8cEvpj3BdnU+t5vMomHPleUi7b/dZC2qqgmRwgmXKZG/
0tKpXmWtI09DIotXa2KKU1412en5qd2Ee0WEBjGoAgaJ/FazBKnVRZO1RQ8TU+jL5NQiLCGoHsYF
C4Hnh7q7iqTXpE4w2m6qxYlljTAEOETo8IyvKqBtWFDr+n+YkGrLAVsBn4OkyHVEWGSRNGkeOaE/
onw2zk5xKkHqn6tuGT+8fEKKOgQbEJt3kJfXQ8153wlZeU7oZl3xpsHO+zGyffnSsO6RvlBPpYVF
cdXcImsb5NgHrcYKcywKA2qFFh2B+u256t3sA4p+UKzh2Ch0501dLPFWWByTcMPeq92/aGlGx7Sx
/fNsNVH4/LLdG4ptgJQRmRn9ic0Foo8dF6Vfe9xTU/TTiMolw6RYpI95j4TDzqa7HQxOGVOjUU/J
D2zy9Tfy5Fpig6H5IRqJazg6mvd3aWj1Ielrcy+XudngICMo46lqOwU/3rzXYyEmrDld6vghu1+C
SO6oJNWNv4eCvj8M0CVuI9jkW70pKb0M8Knph2U5wbd1MsQmEcB96TlSkyH8gulUJMMtTxnfKeKx
iPxwsnodRIDS6crGfjjKvGnHna90Z0rEVeqkbG/gDtuTBDMp1SlsM6WkQfYc8vWhNvK9a/zuKAAd
aBj46GhtW5iJmaMIVMdRONYW6thxXcV/U5td+5e+p+iC0AVW4EN62zfpZTE7zbCUmRNGWWrhkgJH
pbL6/jLrubWDkb7d3qrEBfyK+gv7bmvVq5NS4T9t+WHXZtOJPHs5iBSZTV8f2hd/I4dFwyECCBAE
9e1Q0HSRgoo7P5Rd7wf6aPkHnAz2wHnqjFxdgqRzsJ4BsSv9GDBz12eocb0BhYcqCr3Oi6OvWVd7
+luJwj/akBE9pSBdRxRVge3n/ySa6qKtrqHtNV5ul5XEFnYyAVEhO7fydPZSa6bIZj/UZ8KtTAfr
EIE2RZp8l6l/uyl5DlOsU/RGnnVb9YnKrrIcPVs/FGWn96dkyvXyYUbPdu/6vTMnpMkYiLc3DNHt
Sytq7bh19ToK7aFEHt+j2oTLD/1AB7+fl0Z4h9jOO4FmKjXmLY65I7Aj1KtroVGv6IY1xrdJB9BZ
gsl6+Uiq9MjzXjU3Ybdcbxd88lobdF986YaiPwtfuqcGRczzlGkvfjQSluALc6IZz/Nttb5/vHvG
aGyqQRjxJbe6b7kHznfuFu2k/q+dC/LOllA1LR6MDAd7ZHNnJRoCxma6xJfYartDa6/DwfKn+PT8
R7p5efPLSF7AEZJ0Ao7cXMPZnPIcm/AclHV91gDiBX7i/FP3I4+W6mXqJ7y4aRYBqVfLBxf1xpzJ
NqseKseQXJJoQPCUbvEHb5j9nbL37z18HT1UKxgIjk1Tkefa5htpRtLZWt1qoaWZVjkFoz+n+dtF
d2oMHNBG14Iha0ek1ac1a4LayfQPWesPVZB3HqVrADRVEdaJI+VB76Ne/hiKyhXAZxMv2kkeb44j
FwQZCWm3QsOhbXO9ncQUoxyFnvsFQbG/ZJXxgqrKb1XpzDu30c1uYuGJqdQfYI5S29l856ge4X/l
srrMPsKwbt05J783652DeLOb1Cgw6mknsXNpeV5PB/njtUINv7qYk9HOB6QdapRux0RHMzxax+Jx
5UfuqYjeriEpEDctgHjuJgThrgcdHFnQnkg9XkzoBB0cf6JmKSJnXpE87uM9UZUbGioNM6IapjMK
Ek/5aHM5+bPAmcJZXfhA5fo6Lef4sUWI/1+8tlzvBNEuHQIfofLqkuEa7V58P62ng6lpCQbADeSe
y/NH+Oay5HLiyUbkIw1EuGOTcJZRisMAQJNwSaMf/bKGRqU92nH8LZ7zV2nr/GU2Lh6Ve13m2xIQ
4xIzSOJh4qjW9vW6e51Z+XUc+6yDFCIQcWUGXhp5h6HTxaUcEv9J+F36VNTG/F4MmvE1skr70/OT
v3kuqx9BewssGgAh4JjXPyKpR8uaY+5or8Oc50xdxGtPflma9qVEGR4J+KTu3uVJCRfq+ZFvTxSl
JgpBJgFNacFsTtQKlxAW0uKHuWhkGdjSXej5rvb4X8YhWPJgRqwCXZbtDJ0a+cjeh9veuj/jfB3e
63hg7KSQ92ZDTkDJkLyOvugmZtIfTUXH3gpr6bqvaMTXD9SVluPL14wig3LgIsm50fckUS08I+Zt
tJKzIRdd5WI61mKe9jqvtzGBl55yB7doLiBMtdkWsx3TXJhJ8nk1pwcwcvLJdweEm1EsP718Trzz
lPIaBRuyquvvY/m5NqRFHtGdadOvDpzL0M5r4/wfRkHChtVDCJSy6/UoVddGlW0nUWiOuM5jyahf
Bi3bMzG/jd8s2x+jbJZNgvfpeBBF4eSm1dtqtetHmaCH36ea8Zo+u7uzdvdOr9J9Ju9Q1Patb58H
aG2mGkSGLZzhwVm9H3kzzgfQKnDpl8esBifz4nVUii+Ku/C7jLIJWnAA0KEQZRTGydKFnt5mONP6
6/vnR7mz/WCbMJBDd0GZuF5/raKJkIPJZBRqEWYPxD//MpWJfmJ32Dvoy7tD0RCiWKOUtLfCW1M/
kTaYQxS6uf15qWYqy27WkvNUxc49cydEoL4ArlkhFyH5bLYg1jR0NtAGD+dOb4PB0MyTbg32yzc6
Eg8qPYRIQ3zd3OY4KjpLnFVa6BdD4xwiJ45eWaZiCL34EylVS5JEIisiwJvZcMVPlV8l8QUIRvlW
y8rpKdOkf1iGrvr+/FB3ThVNEshfihQLEXy75wq5sqB9chkqQ3/qo8XDt0brPniF03+33bbdqxWq
Y3qVACOUQf349/xUAX0zYMs9iSRpnlxEYcwymBrTQ9y/TSzI8o7W/k02G3nnerKT6jPGVm4bIITQ
tf8M7tBWJzrbepMFMurKt3BBzOndgOgHSmAwB+ygauupOlSu28fB6snR+jk6Q/Qj0uakx5yrnqmv
IZ0njx3uFlmg56vj/XQaN1IsaKEnb6LJIMAI2Q19GPeF9rePNIHHxdZW9Vl0feKfsrzTYfTHkGvg
vY6WHuTTpOUHs5/5BZM5dcMhnuLsa4V4eHVcfD0tQk8rgHE//+XubHmwxmBoIFoqIpL6+z9eey3Q
XAutIZDAU1J/QAI1O0PT+Q+3okrNAQnxSiRp3mzFYXRrkHoLuux1Yp+orpSHZqXU8R/m8scom9gO
fcoxeboml0hkP6xhmI8YkLU7F/ydaEQhAzkj4BFUGCx1FP5YMOQm24TiPls9H7Fs9+h6OXMpTkm9
vlQ9hGKkguHSuiWYUyfaDNVWYrHKokgvCLkXl8zmjTHKTISqcbezdLezogdOpqf+oHq2fVBWoFyK
1DHSS5bE6clF/uUUzf58Nldwzc9/pXtDkRpR5kfwRWlcXC9gAfkbl0d0WxGLNQ9z49onP3bt971l
pTsR8HZz0yGmiatwLEpoeTNUhouP2digbBO6hwE3dBOIwd9D1N+dEBxbePsUTeh+X0+o6bGlM1M4
p1GV0jHM/OFgLOlfCCXt8eZvR1K1DKRilaQWrfbNpQszNUdKUK8vjTvhbwYaBAXPpBLTiI+Gr++9
qLfD8X3U/Q7dhq4+CeDmPNHkziun8KOw9BaURzyjMPJLGhexQTQdknWnHLRNldRw8P944uKgCRNs
87VsaTS621JNQxECdFOZyicxmsWxw/UpbD3opp1e6Dt5zPbm+j0oh/n3ugJW25wxjVqd8nbWwm4R
yUfNHbvTYrfWg4TA8Josd08/Rk3iz4uL8X4TSVSRyGKqm0gYIa6wQgTXaA5iSTjK7ldliC9F176b
vAJFCyHPZTY9WGW+88i68zF5+6gipQL+3ch9RA1Qhbhe4wuO7YWPa0NcflgAbHenCRe+vVB8Z1kV
7olsXoDQxP5kcyYGK8I30owvIp4yoAoVGX3a4SoU5/N5Gv1l3glg26Ou1hXgE/sGXMitarjjJonW
VgwYNx5ull4r0SYvs53gf3+U31KUlBJ5SVxPy/OaqkQEPb5YSxIfLKG3R0uPX8r2YC6/Ya1MB8YA
RZjrUYTJu86ukvTilJENf8+q2qc2qeNXiWOXToCrif3y1UN1i3wUGrLCfmw+l77YtNytjhH7vnzb
C/y68lTsiajd2YKq5UH1H0Y3JfrN6hWpP3sLGvUXrchrTGVj+82iGUZoYIp5ev6SuRNLaFDylCRW
0t3YEhS1FshtnuvcZ41sPiQJYA1JgDyZSRsVwdLZ8Jjtxt5hDNwebr4cSgu0RVUivD3c9rL6Rq2v
2WXx9BpXvn40xicrtkV6nlAO7x4nZyj+7rGlladctIN7xC3R2fOpuN2kbBkg/hZJP9tni9ObUs0R
fVLml95O648Tjmsfh6GXH55f4duP+XtdaTp7vACp3l9v0gYlODsVVnrRm254glu74rdZGW/SqHJ3
MoY7EyIDAopFf5u6zDZH7WD+97Xhppe5mv+pa73BsL0rd26fe4MQkKk+KQYG1971fHS7z7Q2Zj7I
+VTvNFdDPsyp1h/Pr9ptXKShSBhWkVjRgTdHgAJLY1FFhfcj7fSdXsTuF82WIg7iRGBfYsTrzpa8
NyDFUxrceJZQXNukDFaLYbI5LTkpg529MopYPDb4jT3ivNGfK3dpHp6f4J1lJDwi46fUGxBW2WyL
eAGPGGt9cbFl1Z6NCc9mIxXTzjLeHYXmhyLD0XizveuPlemzMEuLWUlvlIc0K7Mk0Kc2/7ozmZtK
uIO+LKp1qolO+Z333/VAgzGbVmNSTMlnnPnerHYxRmdfS+X4SQq9+qVRNtOe+qbOHuaoNfxLw7zX
h2yFssxru4/Nk9ZDOHk1dZbbvC+HxShwo/WVtmHqOK1zSvI48UM1jDwtWToVJN6j//fIPh8PRiWn
JoAc5DWh0bWtheupsrGr87ipvupRj2d4jCCV8zGyJ+49aB6Ne+xXgM0PsWmM7Sv8o5G4joY1ST6g
7uXkP+MqklkQD5bQymAsNaN7MszVTdD6ioDEoLvhLWHWeVr/EUaPwBau0XFlw7Oo179HRrwsp9aY
lu6UlKlbgEZDOeqQw/t5P/oihWFsaAPiq+DaeJhnUW25CQ2neTBgAstYLEFStFN6qWq38X5lsTTH
45yIVrxCCmO1D510xuo4lWbSvV4GZ9FDzBdL/X3i4epyrHC1m56SSveLMCfGusexqpGz8TW7ND/l
jl/7uDRnlnWgExQnwdRj6zQEXYbpxRslt6W/sqFvIMbiG0t+QMWo+omgfzm8zUfpGcE067V96KtW
/ppdGj2PYtWW8n3reWjY0ETEvUaTWMsc/WyGeVk6MF6Ocz6v7qn3spSYa0Vd9brRSnc4a5qjGRfe
UVP5cYnpGz1EWIMWD+2a29NxUuI4H2eUeo1XABELrM66PBffEPlzJ/j7gLuWN4yCCp0OhaH9W6Pn
6PxAvDwi9RjjqjohIYRFpJ3hQXNaUIjH0NKfCdYx6HkxTG+wOAVXJ1FySd6RyMfYMbVctgnIE9vJ
3ol+MXUEKZ0eMZtuWSBrF+CD++PUic59nS0A5CFqxdI4Um7Jp3eFXcf+L4jDsf++aaSQ731zHAt8
kkczd4K11Lrykjua5f7dJU7f4M1p9u0/rWbX5hJEZTJjnSlNodUfe7f3+QCe7Kf5se4Hs3vEV3wR
r1roPHVYaH4anyI54Gb9kJO5Gl/gGRvGPxNukO4bp4t1E5M3YQyfZ4P69LnVlF1lUsxi+roAkOwf
CnrXKWdNH+bspORe5AMa/nOCm3VTZEbQxwmHCdvTrKaZZrT1/C9ltMk4NuRJ3cdaizzzTK+gSt5r
qjJ+LjuAnqcEdEF2iP3J5Jk3LSI713M/fmmlaOtT7w+Jc2DPjG2gRz5RKVolX2Xs6i7HQXIwq+8g
zR3uFmt2tQdDK/r3q1MhgB9YxepFU2B43ei/XbGu9j5UA+J/7/RmMuAY+9Wkp2vQrp5D8RNqDUl7
Olb2G32k/XupnWQyvpR2MS04YY4+DplDof6lHjmUo0izpH+cMRpJz9LqbZyM3aXzwtFMXf9EgTCq
PkrSTSPoOjP9LuuhN7HDG7rePCM2mvykclClp1V0eXRZxTrI0yjjefqq2X2SnTy9sGzQbe1g9Ycy
GafyJAajc9FPwG79nICtyt5aRqOZuKS7XtwcETF2ssAsvH76OWHtNT8YJRKCB8utWuoA1Wi04pim
aS1OUwSNFFGjvGy/jIMvih/eoqfzYVyVd2sAWsH9JcoWFy6clr0pDau0F4fR7B5sYwKX5DWLdzLt
rnlnYrSJd3XvNPGxdpzRP2Y4tXYHtGe75n1WVukTdcApPxmoDY2PZeFk6atoadc0WDU3zwCG+UP/
3lvheQdTWY0azLYo/q4KuUkaOO3Urgcuxqj7N9Oy6NMg2nR+XKshKgagSt5YFUc3LRPrQHFz9Nog
pmPeo220zOT42EGnfZkHxLJMfy1wkF4ehIVT/BtnMVL9cxvJmQ0QlcW4Hp0q11Bj9iG5j1UgrFx3
3rGyxvpQ+/DgP6KMYU8/52Zw+mM1ekCrg75LmiFAd69ywtYvHfNQDf3/cXZmu3HjXLu+IgGah1Op
qlzyFMdxnE6fCBk1T9RE8er3o+8/6aoyXPBuII1OBwgtiiIX3/UOS4PezFWWV6HwwQx3Z7X5UNwX
KpEd/gOd2LZvs3ERrUHPLZ/ySuQE0fdN9RMPuDkt0b6LUexyb8QNWjkdP9sw1x02koPsXeOuT7Rs
ipVducxiN4hGJ7Ydtb4fevhH+re6MknXDsq6fQkgd823mbEOhDQTMnxb91LXjgWz6hw6OfVuuBQM
Q6ipZfwzBHY5RZKoJprRdjYR4Eyag/tQcuhqj3nKiiDvWkf3+eDbwjFv+36c05vGK3zvZ1EmhXpc
pTkPnFi9KYajJL+8w3R9ptj9nLhBIj6huTKfiWYGPGqUPX7zMbr/lWDLTCQwJ1MSEeK03A/pVP9D
DZE9dfNk16Ho6MEdtVx3/0FWOL/2TSNlBEqv7HtSizznlu7hnJNALue/Ra+cP8kiKQntYurLY7PO
zGHYZYMOQBA4mAc9lp4t11dhzKiUINel/sGvVcpXZGXK9ZgmN5meyX618jt/NPK1D3vO45o0nE66
DzAO5/J3hSuBbWEZa4n61UA/UUPmF6vXEtfXuOYc8sWp+qaD3Fk/Z+Q0j2E5Jsq+mfCRM9VTv/3m
tWqLEgcWrepswsrLlWL9EDRimiMd85xfjZs4BOLN0OjDYihGEoV7a3wyBlD6W83L+3Qrh5wyLPrU
nKgsmkbfWWpyfmpyzDG1KvLC+WUTGVhGxLhk3bOWOF0VOi58yYcpybbIWIdAmb9kPBsvfE9a8trM
os73q2Hmxd+SC5iMGujeH+23UgkGdMM3QiBQNlLQ00qQCkLnQFybo8mpuOsczY3oJEGaqyx3d6Xs
5K86xYhOhzqroQ3SglcAwOZYM3kPMquaf3V/uYb8X16RuYFjmQz1jzscOOnpA2mtLDq5zvUxR2wT
185EQ8RQzvPqN/1r7o76rpCl/fmjj0bvdRPsc8naxFBn959u0sXsFU1zFIbcUs7NKdlKPv2aVu2t
2ylMdRr9CEG5+JyN08+5Tjq4nR1lbVf/zlUqBtygpa/vVqVr/x9XYQS1GFzTPISid/a+TGTXllqT
7OhjQ6LxWVnpS0tNvUYd9Ktr7OuLR9toqdCVXWAaHAPOmaON6ih7ja49So+tMNX86idfpYVNZq2+
vP+2Li6PrA6wO3SF+Kps7OjTJVJ2WE6DO43HKeGUtDW9jPJgecWiH6tg68MaDXwL0QgjpXXBT0jK
PUOh3C4XcglMhtOqPsqkGjZLFeznHfiw7z/ZxSQCCbEsgNfACvGPPLvX6etQkKbgQDEoV2/P7cR9
CZYqv23Xavzz4aEoD2HpWcD2uJqeLcUAxZE3KYYaA1ZEOfl5OFVlftMW3TXb6jeeasMMoZjjUENb
/uypNNnOU9aPxtGwE/IRDI7zfBM9zU5+zSZru2Gf7FHEhxBWAkxP2Q2ScYYrGIb00oaGwHFabUPE
8IjNH40+eF1opmnxamVm8jlLedB9pdq83r8/pxf3/210mgRwAqCjYOxwujBrIx1zK2P0lNvvgSs4
2fAUax/FnRgFujKQJWOQoXOGMnAH6RyujOZRr2gGYNg57XRcQa5siecfGXgoSAk+3LBGwUvOScRs
id2mcfWPc2P4cWv1Kq7s6c+ELP9gT821qTtfI+hftjYLi5HBsG87e6gRBzVPNnVyhAbTHlrlrzvd
EuImC7JrLnHnb2mT2pAAuLWWLdBQ5+x7zuUEX2gFeqU2cKIKRmo8CZFF76+Fy/nbLAzY5jfHYKqo
7YH/05ANMEEONOn6R5m538fMuB9qtw25On5eXJVeGezikYg/33ZeNip2RX5zOlje4LecmMo6wizo
lt24CmrQNq+KH+8/1MVbsmn7Ippl+rjUX1QbGc8SJK5RxGIVmBQWRVtHG+fhJZsz58tHxwKKZG/i
k4LmB3Ho9Jkcf6rdurOrGBG+dTtwcD1iXqHdLRCnr0zf9l3+d9cAKt6owOy3YC2AkWedjdJcl7IJ
tCruibEz9nOZm+7PvE9ANJSZeE+iQxbwyZyTsrifs7Z61sdunq981pdzS5MDMhuqIgRn8FVOn1dt
/LLUwKPDGroMJ/tsejVG2DFh4WTXwkYu1wuxW/g+8TLpLXLTPh2LKxpE8yxt4k6RWSoH19l5MncP
77/BC1cf5pUCDg4wwRAbyexsmIQfwTVrs47bhYsqicrszLu11uciAmjxX8aAeKwYyILEtnYRcr33
0bqqT0m1FjbIQ6r0o1p996uxZCMODyVxHbsRcVe+S8ykIBhdDH7/mmjFoiPFSsug3AWZR4Rt43Ve
v3d6ubbHTuqjxB1p6pcX/Bqd+T5Q5CLtbdFey5v4P+T1dCnREti6+v+TlWBydTqz5lhxEQn8NK7M
htLnwN1v0YtYd+p8g6LW3p+/OXY3qZehV9L+R3ZmY+Qh/ye3HmE7lM7OdRDUPuYV9JgH1LSZjJxE
8q6I3FHGU50VVXmcgInAsQIS9vZtQQJ4uMD8bH7NFcSeCAGAPnxC7pzJuM1o3O4Nr+jzaDb7LNkB
MGXay2h2Pkmr3dqW+zWxtHnfctEo3DCo9OXvROfE3rWVWXPNLnvfOc4LEchRm1rGgv3GNBQPSlZN
ft92PQZirRNQG/mlsrKoW2HEIZYtu/TRSzHI3DtTsogwr3RrvXMqpD/4jOd06j95g+fXn7Khttwn
PrSeXMVUJHVkLGuKHsDn5n+X1U2vPa9OkNu37Klee2cXRVqHyrLWH9zeO32fzV4jHw2SHPwYHgDk
q9AQaLiPDgYU4m+pJDAGkKhNQkTjJSJKyrKsDxla+WKnuJYZ+7TZYoyyyvf+8o3y1As2x1OsF3U/
HVS9VkFEsFLyM6sqTDGtjECgcPU1pwqX1SVMLJ/Mxb8ZEtP4wZHQ1Cz2vBFHXTlTt+N7J3O+H6pR
f17a1X3RlnmtnsYqcbR9npTtD1SF+t98NNPntdAFhoRY9YJMa1vWpVPKZcCVZsy/5mCpwc5z3f65
8JR8Eq02IeR0pHY/rqOzHBpSVDM8gCjvQnNe+y7y6gZleeWkXhbV5lwF92XlOb/0GoR7T4OiMr6B
0tjrfdoFyU/MRYtkZ7R2PkZBGWQqw0TIU35Uzs7w0rgdhgaEXwgR6aIO+p1hLAu4LpLMfL4hDybA
V13P9O4l04O1ucNkdiHfPF3r+WbpUbjeZYlt/bsIW1U/3TTz6yOwXKcdHXu1quc54OAnVkY3tXDo
veBJuGq2VDQbWmZ8RRxtvtT1aheHCiOpJg1byobkX7/r/eIPaGz9tcizYrrR23JxPq0prdSdbnew
NhpV8EpWhZv9cyOKIY1qzSHAas6lobgZ6S1eKFqn0X41q9F/aLKmnB7bQtP/rRXMqqOZtX4xR3hh
etNTIIXX/VqCpni1ScZKP82y6b8s/moYXxpcGQSN/nIFpiqkcmNf9B0Cf91bqlcnKFdntw6BQVAl
GO5fSUt6DldzImYxxX1PDwNd0+V9aw91f196c/6C/ZGeQ/xg5YdWsSbui1zqYPybmwm8arlWehaK
OWleFzvvxsd0nA334OqTrt/4fek6t20PH/se6m1jfy7aRDxYdudgTeqi139ok2zId8aAOhMwqQe7
s+hAqKcOXXD5QnOAr7ECmTZCllfmUSlxJXtwUr/7RHIAjREHZw0RZVZiBKGBR3a9r7QSpwMC/bBN
A8pu4yUlqnhvJiC5e09H1RrldlNb4WjpRb8Dfwfhz7zc/6VrjirvAPUy57BSfGbRWAfmZ1zKKmen
snqsMAoxR7IJfH8EjFrSQUTWsvEogWz8T9Ku6H643urOBC+uHdqIyWrnKDcHekv2pA1z6Iw1GFOX
usLa+ZDiCS3y/LKIF7Ov/U2ChI1k77rj0fOTvIryTCP3ZipzB68jzyyySNAy+W0upJSEAkMFWuag
dUXkFKn6klPbZXvLEvqn1KARuLeMvH9E2s/szuUoYhLM+l/uANd2b1u5/YR/Qlviuq/qKlqlrn71
KqNR7+CvFJsWRon7bAx8oCcKg1BbyZTZe0XX7bHuV9/SKa3MO2s1E+vGA+/+U2qixmhnbmeHvdhK
3J2WSe+bhOffRyvHkhFWbTk+cA2qv0+dSSpVZhYzEK7ZfzZopf0mT0D9HJs5+8cc6Q1EIsh6Kxq8
0WXmjLKqd4vJ8QBI4wGu5rrzqxR5+r0o/SWIxhGpPplO5ryEmkKnvKN17Wd3C+f5HzZPqwthdS1G
2NrSoPuGrnPa5bPefXMm5QfECSmFXqbJvvmeltS7XOJJsy8mv4D9OhNPjwVZTXs6s/vPdl8HPxZL
tGYkna6+G+g2KlQwWX+bB+Zk7GRFMALpI6YaQiNIlnwfFML8ibUXKReABMxnFmipEZZFEKyhIwBN
IexCNLlZ6A4kXBg9a9mbIveDiBJFwXAx3bnbVUgo7hISTX7Vi5qBqfJiDplV1F0r+c6/q1yv7bh0
jamMRreFrdtyxfjklAgM9laFFDPKc8//7Zmd+dWzV10LU5YwTTgTrGtS9SDgtM0zG3Cfa/Btg8Rx
dnmyzEM4kjBOrjOb97/J5HkWkLNe/gnGxfyeLMQy7athnL7Ns6ABO3de8LVKV++L10wV4cyzqu4T
NUEG9PtpEhF2A5RQ2dDSFdJgMX0nB87kPxcM3HdqIHpt16eGfEBQPVa7ifL0qLUBM4PCk/PX9wQ/
I24zTb6bUocDAwhrMDjPWumHrBD9c2+73e8h5eyGHVSYdZQ0HD773tfWz7y55ds4NI4WGoXovpgk
MPWh8MBwQyFS66FIpSf3QT8UzU6HtDWFLdxx4qjQYn5rSV6cw2JBg7xtrbR0abr0bAxz0VV7mKTZ
o1hGTGlVJrJn3S7G7IZ7gxObHO4WIm2vd8JhSdzs4NZT86XqhIcv+1rROZhN8n3xnxvZaGQBXvYs
6rreQ5hJql3lN86X3qOjGFJ8WlUkl9V5zgdtwSob83H/oDS79XAUrqx/NMUXwqNPXR75g96+Vqs7
Yr2Is+vvdm19ESHKn2l+JApRjjHRwb0Tw1r/0LjpOHwsRsB3m/i5vl+9wWKGNbn+sGrdSMLMbdtk
D0e61G9oY2IXIqVJT6/MM1GG5O1xLPedXU9Y17iqjIy+6W7pMqxlKJYqw61nBsGNMGkcnjHPX2lu
Q1d/wNJ8KgG2nd4PyWnSy92gej+Puslzhhs1MWf7UtmFiAKbkMtIauP6F/t456vAc/GfmvbxU2MH
80CvbBZjKAJXtWHTziun7Vz2f4B1pz86+FnAnj1Yr10PueBW1xvdvMnmubu3BgV9Hf0gp6YSNm0k
N3FzesBdU3+h8Oq+1mUzfHcSE9mbZVTzZxJx++YAmuV9qfrF+OYTPuCF8wJMGCKsocwt6lX74kE3
eJ4JEMcCXJRYeBhSz8gWzCyp7cFPrXuV296wqx2FJX87q2akn6WYJCF6mheJ4yZy64f2tyX18fQp
N5ogJVClKp8LffRxZJe1aRxVWy31bl402fN5cPZF1uyav82VLXDXCbV8dwORvGBvHLTs6dRU4ahM
soJt3Ajn0BiM3rzhhrJoWeRKZ62PheWP+c2kNXyNcLPz6djNTrn8mnD7WR8owG1tV1jZbLwkq8QM
macVybHvy0kdmKWqvpF16vJCyZaE3j/ZIvkOvSNbP1E4FO0329GEtm98aYtoCkQh7zv4csNntM9u
v3P1mVtab9qV3YYEnrJ5h1NbjP6+1c28jjIxZOk32RU9zXTOk19uEqjkFa39QsumSbRmP+r6gt5n
LsWISJJj5AFan93vUlN4/muymdIdrM4cm33tj315O6Uud94FWw11cJPS9O9tGnzjD2f0B22v+6UZ
HEgZHNxfCOompsDQVshKTTdV5FaLMU4K5BLfnYZIvscgTTUVq3VdzJhQ0fWbYP2Ir7anjC4NS6RO
3UONeNZ9hBVivwBDmdqeSSrcLExl0kyRJoilizEJD4Y7d+i56eDo3kyxWIymvFs0o/Lxy1wa/144
JING3lw47iEvafFyXLeUm6g/0iLSi6mTR4oIbwGg7LpmZ3C1Wn66pqNZr1h2rZAnuNj69x4F6Ne+
RaeydTkbDsvW4PZR2G3DpU0jafofcoyr9GXSttykSOP60kZ12w7tq4OK2ohosPSccSkpvTNeuOO0
7Ds5a+2PtZ6QpJK41AV3NrdV65HkS6266VYzk3Tl7EZ7xLyKVEeWom2y5DNfT4O9zFtZxQ3b5fxo
yJrSz9L6xb8jMXwJ1M6vIYF/Xci7W3c9WXxVaCZO69zBp8nFoagDRx2REzl4soJRNb9rMyeOm3D4
SYWpMydGhNTFrg8NpPVi5y9cYb9Udjes+NKsnvtYlp037ZQcyW6EyaDWP10vYfqFslmxxZNDY2d7
GJC+f9vMsuj3baqLZzForXVDN7LjJuOXQ6XfdhlUxEegZ4MfVDUiOGjWWmRLSMxH0N26TRu0V/Cl
N6Addkyo+AAuBi3XcyzQQtSHD04d51Mz7Zs0SSI+3K8AoUP8PuTy1kgewgIAMyRhoGen8IOV+/oE
HlnHi9FmD+S2f1deDuAh1m8fHwirIoQzoN3YgJ4B7bntt4bOFh3TPl2iJNEJjAfPiDJkVVdgpPOO
ICCgDmPWgf3IiKBJp88kZUmV3FRtHDSB84DcJIjKanjF8lbG7CjWHpLH3/ef7hIfg4/ONNJHsOlX
XLAuKahaLqp1jOmJt5usdGLnmK0PvyzuSvQdKXrpF9CjO32wUtewAim8JiaSICf4ZRmr2wykbN1Z
WBNcWYOXs7gB+aj7NvAHy4mzNZg6aE3ShtvYhmX6O81tcYIQxjQcUzWkXPuEY1QYAAXrR+N6tgQl
bE35BfeXNXkGTtuCByvl1MYe+1kR1gJgOhx735T799/axeLfOp18Y3habV/ahSTdsF2lw5CJ12Rd
QzuBxuEnQRNpALdXhrpA98FNUYxtEQTQfy8Ad2eFwOrhSRivsjX/Slm7UT21LqlrRs+O2M0f7cZs
JiFs2YDu6OFYmadLZcZl0NAnVcYq680Xky/tFc5B99PXpuILIdX5lW/u8gOAJaBvFsk0FQJ0oafj
dUkvrAS+bLwMmhW5ned/6Zqm+XA7gVGoYtEs0Kqjej8dxW2SVkGlqeIcziiV5kqGbmiNXQaFEZP5
a7ZClw9F631zX0aj5GFfcDaJspcB9Lkqj61EERabBZP418dT9aO+GLSksU6C6745B7A5niH5dgfK
C52lwC8Rd/c0GzjPTFqOtSivScku1uHWkCH4FQ/Bbbs63xu7JBlHg7C1WKvbflfawfRiGP2wm93c
ek0C/xqJ/+IT28YDauLZ6EMjUDp9Y6O72qNKpyJ2BQVFpZalwWy30e/HutG+v/85X7wuvi2knyh1
cPugrD1bHaklsL7QJhVPdr7s9aDRdp5d21f2xbdGMdC7c5ThvmCcGyJn3AFzQ6dAnHFE/NUl5foP
TjWTd6Wzf7H9YkKLAgMiAWY8WO6enZeObHJzaR09Tha0MsUY9PFUoXEN66ZUYQGon4ZLnqo/H53D
zb6CY4bOFvQM52zvDUrucYQpiHgdA3HY0m+jrqvyK7vT5RxuxyQzCCsd+sz5HPIOramCD8fuhH37
IAG+Bq28Ro54YxTKJyaQnR1u0PkJ1uTcO0u/GWLb1qbdOo1eBKFg2L0/Y5cvajs6GAbOJbD1+U5b
V30JtNcPsS6kFxUCS9OlvEvT8s6HXBtVwr52Ml98w5vsaGupGvxrWyan35Sb26D/klJQK6b1uRb9
eBOkUhxaL7HisWyXK2XH5Tx6dPwQQ2zLnv33rJ5C5DYaSjfmuBiCNPLItg6hEk4fnkc2Cc4qiAqc
k1S9p0/F5Fl4LnhjjHtF+tfLLTqZOLekfTTNBD8faZUEn42mta85JG9/8UkHbqtvtu2Cwgp3gXOr
/XlIpnaWFWJF1a5/dWvu9mPWqDt9NerjSkMUn92ycF4NrgE376+dy5ndhsaDkhWPzOl//dD/9PzH
ti4KNeRLrAeUjVUzrbFZgHq+P8rFHrw9YPC/1FfOMrplpzOblZkwx3pe4lwYtBTxZ7u3erpgwaCu
nZhvDYU3DfomOFCER54tTcMnRYKe+xKbnWWHupRiv/q5F4nEv9YsDt54bVQDLEgOGBbo9pX8Z+4w
7mip8wsI10ZVfEdLmHa0p1xNRvhMkXaT9Cr5ZHiT82PO5FxFejq2V/zLLj9EWv8woiAQMb3QRE5/
hFGQVbhgpxwvGZqAgzljqP2j0sHjvNoZ108LnZn+iv71rSXj/99Wg0obldfpmNaYm+ME0h/7NriH
PiF2JGDD+/AnDxEFf3fkxJiuXxRaK5BGMlWMosGO37etoCdZjV/eX5cX9m8U3bAauclsJ4GNxO/0
WTz6ew2+FXOceRnC7EYb2MUSZ13UIyiUPYW1NRpP2LOsBhurXiXh6rp43VVeqg0HA4Bb3CSVQJ6Q
td0yhqMUWbmHK20U14w6+EnO9wjC7Clh8FDH4+9sXSst721o/XPMQl6eM8Md/lTtnF+Z9TeWNF8p
mwFsRYqm84sPUXylm5HSh6GT07ifWNKpG5W6rPMdjtlufuxttf5aTHwhDsSRDHrUOn5yDRJ4Y4XB
BgN9wDkUorBzVnkYRS+9kVYKd9nGP5Su3t9hWyr277/8y2NzS3jGTIirOjXiuSItJc2TeJNcxtQb
9cCL1XMjkqIygzDrcfN4yBJNKx7oRpfrhys4nNAsnpESmDvXuUC/TGA+rUkpYy8Q4x3o4uegqMXH
v1OqGwpte4NVuBWdru3GMtNlKXi+algx9s+Met9r7Lzvz+LlfouLLIczW+B287ogzEi64Gm7otQb
KQZ3CG+8IvTw/Hf2HtHzH3XKxaAL3jM0oI0+vpF3Tx/KJstalsRQxEYzNzi2VdyT89W0bxPEgdd8
zi7OZQZD8MlFliWCgcjZDJZNQuxtanlx0fvd3xw8ubmZxsHXjvrMZr9DkqR5z2NrlK8WpnlWlOGS
X0U1SQodjSin/J6hSeWSs6ZZ/YnjwOue1rnsvmqmLcaor8vsmSynQIYrne4eCdU4d+OdOZZlE+Vg
ON9nteT+Dqy1/k2fr6rjKqiqb1bm0HJaSFDQdphiwfx3rHVpY4HVikPXWi/zFwBym0QMmjzNQbgy
SP9RCH/+2GqszF8kAdZVPDVrOn82G5/zvkfoPZH4qeX2syI1s7+buGVAFTEpX/eTSoYxsg2w0nCW
3nwtT+biU2SiberxLcR7QxvP6rt6mpasyC0n1kb9Kz6cNtvpfKOVHbKvilhXrxNXNrqLZcuI7KTA
jbzeTUV/uo6c3PHVPPZuTOdwNQ6DV2IknqKaySNLpfOHyyxY5pSImEjDTLX4LE+Hy+1FVCvEjbhy
fAwcOtr0Y538ev9TvCgGGIQqkqCX7b7LqXk6CAfDmM1kZsca+ZLR1BhDTj/NHO/tMuuf9Lp0r3z7
F/s0A9rbNHJX41s8947CvyHo/GzmhhgQI2EnNNTx5DavvKo3R0HhjdR7A5Tss1e1ZGWAGC3QY38u
5ycJ5+vruqTXVClvjYLXAHbVUJscYMfTyaODl7UWqtE4s8z+WOiNCmnQXwM/LpcdkngOHPKet2L7
3H/UDNKF9ZY5MVpbc6/RRooqo6HhaVvXjrfLB0L78j8AFSATmvLZkvNoufLxm04s5Nb4kEihCox7
r5xklw8EGkx7gIsgV88LdGUz+0zNUfmxnci8etGDktg1xyi68jfGOvbz+yv88pnY/B2+WYcDgNPm
bCnM8HsXKXo/3szSv0FWzF+rcr1mufLmKNyoLcvy+HUeddhM/dB1yeLHk+FPr/2cTXeGlsvX95/l
f9/8SUUHKACblC0ZR1+iFc82PSJudRtlchDT6kBqhQ55zA8rDgR9hFTLsm49a/X/jNIo/020fi5u
slQffzY5/goH2AzKgHZZJcbh/R/rjReKEGAzxNwshvl1+h0sdZX6fVKTAVgamfskIYwMx9qpS/V1
hRny5/3R3phqmKd4S7EtApFc6GKGdO76RTKamzsR34tzcPG52b0/ylvPhAqGKDuaTJgdbH/+n4va
lE2tXiZDEC8k8UL5KvRYoviGyDeN4ftDXZ5kBG6ASSE/IMmba+jpUFu9QLudl+rYRX3jU4CFCr+U
21zoTailjv7Hyq9+hG/Mog3IBL4EH3sTCJwO2nZVq6M1S+IJKl3U6VUd6dNyzbz08nghAmsLfYOM
gIHDOU84g2M1GlaSxBnyzsc2z8tf2LNjkD3jh9iD/1w5zt6YSsrJzf/boJWGzO30qbpFJraDlUI8
plMQajrSfD11ixcdzHEXGMK8a5dZXIs9fGsu8V0k/JoUC7SBZy9Qd4Y5S5YiiZuKk9r3F/0mMNU1
0c+bo6AixkHKg2V+7jm74plg2+uQxJaqfuEps+yz3v/wFZpMZnJROGzoZdGE3H6I/yz7WhdeSW2u
xbP0zZ2yTe1QVW55pUp+4+OigsIXHkgACZh/NmFZjzqQQ02LpW3mkTCd+lC7CtsS1fz88Ld1MtLZ
iaY7GCikCSMFHWZmHmr/u1R3+ISn1q8h0wzklVaJNuzfH/bNB2TF4zMKHgHgeTqNZkPabGYwjdWc
Jz8BC4whWibRq8hdevHjw4MhOSOlZWu7o6k4K0Oogom2A46PbUqQJ4sctNBo1no3DbpzBTt6Yw3S
26SyACtjtz9X7qncUjAjvCTOpUiwzOjRm0v3oz7+nKMA36AsHKYoBc8RhTwgBmuQthZjXg8nUC9g
2LqTPH542gKeBEd3yqsNzjx9R6NWtm665ultYg3VlpQb7OtWWPctDYun94e63Abp/LHHcoFAycy6
Px1qmvIZkqBa40lm/9oy+RMU1rPSW8JNqvLm/bEulx5jkemw+cHqm6rodCyzJ90rnZc1RsFnQcDA
Mx5veB9LmGDZvT/U5WpgqM0Bm2s1dkDnjc01d3O/dEyQxMpdIgHXaZer8aPumP/rWumgSzhdAdCe
00rSrqWyWhc7rjVj3LVe9mtUgQu/S7ZXDuLL5wHVARL1+Ae07MK3bGkh5RvcTbDqUE8E75W3ZTDI
KxjL5QvinKcDx9UEBAlL79MXVHpJnpGHZsbJmNmHbiA/NlB+E1aGupYk+8YDkbuGnJcXROPU2/78
P7s5ZI7Gq4W0YhIVNlsPH4KkLL0P1/NoADclL1NHNeGd3SErd57JtHTdmMhVerKT/yOr3AdV2POV
XfXycah9uQahhUYVBP/h9HGwu1FW6xVePGTG39FJ86NdSvtKMXtZQjDI9hioDCnlz/tUSbrgtNEN
XozzSDOHVqch8Chd9Y1rsgaJFZsI7BXgsH3UBnCzXid6FfoI0ipuRWe1yzJqRikE9Bsphv6YedOz
PnXJlae7nEJ4RlTogHxgCugBT6cw8Sucu7qRUqXjziCkTEKt16cre9Abo3Bh3Ux64e56QGuno7Az
ZTXwUhLbq9PsZqdtonSAIv7+9gNMwd9zeh3aRN1s4ZBIQRLNs09JR/DQZ12exNUovWCnFbNnHIfZ
yH7irjC+pr20fzd2q2sHKxs37Teu/b2/JZkFK/QqB/Zt5JWzWT2YOcDRs6g6bX7ZmvXaISmSyXow
6fg2+9KrmuQzl1Xf3S96YoyHFKMcDWWFbk0PcAU65+DTA8tQiNWAaobZQiBPm3JY7tDkLOsN9h8T
2qqgDsq96lLP3umjcODf5u003OLVWRn3zuqMbhUWbTeUe+RR03ozYd2hju5sVMmehErb/mpr2vKa
L6J2kCNhr/W5w0zLPjaWli07TyQwX/XVqiu5m+TsqmOljMqJLQnoEjlDLWhtrVk/PK+ESVuoUvrh
r6jlIB7atqBnaIox/bpouGTvZj1R6adxsUg4qBHWiZ1iJ1ZQsmFH7rxeOC989116dC3NBPbHyikq
qSntfePBlP4kPbP5PJg88UO6mFZ5cLGI7o+TZ6tlH+SVxG7FrOwgnm1MoIodvvnVGraNhmmOUaz4
r3j1OH2d83n9t+hGPHQ0NVVONBeGUz1LiyYPgaLWgi5Ium46hBU8M1KtsHaVhHpaHEScXJBGvFwR
zojcZe4R3OBjVX9GiJUFDxlyvppuhKHJR6DLzPu99ppe/Rg6KbM7Y8QJ9MYmuUr/x/QU2paRuDrt
djVdrw91LDaA/5bEKbLDsuSLPNLx7W978NFvztAOxW3TOxiuIabSajgrtvR3alyM6VA0ZJfsFgy+
5I1hT3Dx657WyW3hkDR767XQNHcO3jF91E5y1I52jmvDLoNB1NwUFcXerWYakhPQ5rXcc/Ve/0yr
M5mPnjQQ/WiwWn4I3RE++IDjiqPqRDPuvWZIsfAxi27GO8VSn/Mkcf0Iom+WP9ozgMO9owZjuqUm
n4obt8BBaJfBhMEraCEo1UF+JbEzWDu7wfht1WSHN1hfDneylmUSrbU94hvRmqqOxJRoaTgNViF3
0i0cJB2ONs6h6gcsazqXHNvNO2iqbodEm2WYd6UljpaAPbUrsVUe9pwp1cpa6fQ+omgf4cdrZMfO
z14geb0p/DsZrbnvy7tAuKv1/zg7j93IkWwNP1EA9GbLdBKlkkpS2d4QZbrpfZAM8unvx1pcVDIF
JTSYwXSjC9ORJCNOHPOb46AtsYVq2jDJw5SM8XiqYxv+RFD5vTF+9BkIYU40RZo4IPzduN8izE77
e3/MvW+JzLQXZNh8f5dGTVLdxyP6CoFWoFcaSBMW1C5fOvbTqilX7jxnFFGwxBARdmOd6O1OULVF
NIEdle1SuiHzzimgAZCsWKkK4JD7GDXSlHmsZpG9GHojXgwkX7KPMWZi+uduWkr1UWe/IC6NCfsc
Om2u3KDK2778Dte2H/YjUDWxt6YC2G7rxN4wwJ60i7nbKeye6yAtDfytE3PyvtluNNWnVFmtCemE
ifdPmWDvCW4aSlZH33CynguZFP8MdqM3p7Ez5wKktDZ+AXac5c+zCwbu0YUTMN30ND26Twgg8f3T
3q+/tGKM9T28IB/YuD7hR9zicvCYSZxzjz6Saj96ey6iDzrukckh4xyrn/OoTxizVRz3uxHNWHir
EP/6+0HOAxBuMKr1Dlx/MZ5Wl1LnIHtbnwJOCa8QLk7ifycMR/kJxtnQBXI1jLyZ3ciSN1Hi+v3R
L/CW37UuRuX/MdlovJ2chthAu3BBMFJMvo5EHY3A5d6VGPo+pa0Dxauep854csQUL6chHrXpaOZG
/3WJXDk9xpBp2kOqNUWzH/mUWK63s94dyrFZ1EOaxxHUwk7gTo2Ck+w1/EQGYe2HSVSo9tldbd1z
1UbQVUrGksfEnnIVYqVgNXeF6uV0WyLAJR79ocmtoEsm17jPhwkaS2/6qr/1lsiY70m6bfNXZNjq
S6HM0Xy229Z3P+eNJ6qvET1N7UUvkiG/LQYt7YNkUfZyKo2qf8gWqNhHJ4MI+xmjt95ud7KdbbF3
onGeuPNVBBeZbYLmH+qRHiQjlGaavQYpqISR4HVilbQa4mPVoEx8LNson3aqF9J4wNhkWY7e1DT1
TjbxzMZa4CievGZw8Lss5t75RsSS9c8FdVrh7mqtqGAXNVE1HpmKyU+umK15NzRe5Ia9YFxAeIiX
5JYDrj85i1Nrh0F10rjxO0yYf8AVKrpjktGDPDJVKHQzmHIRJx/TGY1dAO2NXTBossRyVDaVNnJz
FP2IkMXL98SGDt0HxhyJfG93xE24AlXdPvrMb/sQOLv5CK+kqX5qqoujPWwjCtuUPOJfxleUTTL3
lvoGQFiL35hMQRNDravs31YaM3xDf6Pu9gWxmZEpzHW75z0vZvEvt087fvCFJ/xg7koMJUSZ6ekO
QU4p7vosg8bnz8xXDnaN9F2AJKmMAuZ/Nk0RTClJMW2xuDu/no1PjV12aL/1NWSuZfHch1jrnex2
dpcsOyyFJRBnL7W+OWjcndrJ8WfymqzWMNWO+UrTLTRF097xf/KKjwKZ2/noKVqae6dNfIzrlqTh
JCl9OFnZJL50KcYYH90517VgThfzm4xjmT5lwms5lgvCLEQzpMX6H61A9ysJ2CPV+LKMwvVffMQd
YAsxPTQPXtExrEBGHr01JC+d+rTA6vyKGZQFfYofGXHdJ66JZ2MsMBKfZ7F6fFWF+owOHgAc4u9y
j/iXpd3OTZaKvYQl1v9Op7TGHLsbqx9woCLUZ4Fh/VQQnH5O8FOWw5KtIKHJHQzicQz7B7qf0eXH
FLnw3/iLpupgQKLJnu3ET6v7Mi5bg+RwbIw6KCaYGPu1+MNboprr9Eumsrz7UiGfCS3WGJFlUOjS
QH+ezOkjs0b8wKtZLeJldgxYFUHCPfbZBoTePisK/nZfMqPNoMZ180PuJrI4DPnc1x+mcYyHD67Q
RnUDbVG7h9GAe1viyqzgNYvuudcGiwlxBu3nVPd95O48kAXaDm4uZBCyS34RJPHqKUZssX7SsFF2
Tp6l7F9ImLPbhj6pkscoqRWObQIZsntaYeNyR3a8dDdNZKTqofCyrtqhmz27p0gb9OGni3rdx3JZ
dSqxS3KmU73o6fjRHGX5n9d7vX7bWVL/IkbfGn75UdQahwp7l/nF4x+1wdRl8fx1LgXUfvzL01NL
cnqro+Jg71AlsSdyt4xY2QzNoI6yXBCp6I2aJknQyqbD+6fxUMkMTUQ9AVe00Fp2oKUjLlszqtND
rwnzU+zRXzwqnNqBDiythckNooyeG5TCgsE5WF5GyPZFLXemF8vku5lMnvniJbZsvvSSzXCLnBxu
Rjb/XOzjftV0CMC4jOW90xVlg7BgVtKbZLPaT7E1uPpDzYZrP3lxYwyHNqqEdaqI9sAwnNk+UhWa
SArk0F7uqhJSKh42Vjre5VaXe/dQhcb6ZuUTNf8WThsVh156wmE/FzAlR7dEx7hAVlOeIN8BvcT5
QRVBPxhGdQQ/7BqPhmhFdKjSJEItEHlFbbhvkHjT8kBpcYlYhYpT8V/hRbk8llItDIcEFMljBgHC
Qmo3XTg9sbaqGzJiQgGrJaTVO5Wp6GFoWuslbnsYb3aXqv4DvreVcxsLXH93sSbKryjuseGKzq+1
YxRBiQxGuB71aWqiQT0WSeyWaGPS0UPHZbT64sl2Fby4QDpqVXyvoCvc+2XeLU+z7Ui2m1DG+LXU
KlQlM3iNyS6Ks8UPINrlWlDXLsZcCVehs/qGxj+aaYqqHXkb8OFo8ZP9ZBKGglmXpF1cbs41y5y1
P3teWPo09ClfqS2pl7ez96gqM7uMfJ8OpBmfUh8ZVSUd88NsIr2B9sFT3SaIVYhy7pGatd5rc8Oo
BOw+PRWaKSvDadPoiKUc68bsolsgI2VQeyJ9gF2CZR5u6Vf8vf70HjePin4LAxMmzIhFbcX6hJdN
biv86LZDyTYLlKfkzxgaxksNIdcNpNHkP+o8Waag5I559vNY83dLLtJfb1fzr7xyemI6PSTHXgdu
m2dG01KrAQaKW6Rm60C5eXvko8sj2jbdEbr0cOsnJd4PaZ/sYXw+v736+m/fvAXQybRgUIvDoW5L
ZkD2uOViLeKQE7a0R9ktLkxLUpqvC7qiCPmU0LKu9S+2a1LOgIleWTwgFC4w+ZqYlEXcjW7hjlPx
uVF7XDxpPVgzYg5S0+crXZm1t3P2jKxHZx1QEo6FGtgL/vzvbiDlP6edXVWlTCZ0u7F+yYKAminV
77Gtiz6QoI/fM0deE2K6aHmuK3s6k/1VYpAO+PnKGRZcPQ0T+jRZne/yRMyPkNcRckba7fvbH/Ki
fbcuxYyCMSqDQAZy50v1zIynamICCCJz/gYPvzyOndMeS4RSTomkfAMghv7H26u+9mr5ggxSabsz
TNhs3o5USXqKMVOs518Ln/lSlqg7fRh+mTXFLOTYIHeQwHh71VdeK7QbOuL4OSFGuW2z9YNWCCor
cdu6Uj/IqCEPLFwVRLgA/C9LMUOiL7pqKW7HxVMGa7exJ3HrNpF3QIVGBjOkavoJ8TX10Iumngua
lHayr4HYIPxumoeOcK1CiAF97nZEvXpE+91ctOrKYXhtFZrJdMahtdEH2uwTUWtlxTHhi9ES2VeQ
wHZgka5NFF7ZjasRJOg0fJFXf5zz3YiiUaYMDwfftBLZZ4k2w7PiTZphZ+EdK6bJoyWDgq9x8/bO
eGU/rjQVhiYeOB6C2vm6+tIsgPjiLNQwf4NH2hZhNihUVGwLAcxKZodY6dNznsj2yvm73JP0lldc
D0Y2tJi3E0JwC0430wcJEbVWuy5P1OeB2ntHw+gayOsSDcMZZyKEVB/wzjW0nT9lJGaE7FRehWbr
Y4uKhWmufsSqj9OHXOskXVcpdTtMwLnbNzq94k8zBU9/bL1IotLhmKhEsBE1+eXtt//KOzBcDia7
ipMJIOb8dznmOqlCVDrsNMw+mGqNcdAziqTOJW08vr3Y5RYj0IF2YGK14h4ujks/mRrz9DxcJhPh
l37s/GBAy+ROQUhEdMXUkvKhycpovrLHLk+QQacTgigTWlB7272dUC53HbaJYdW0YtXsoC4ga3l3
4GEVn5alwUAYDur6+H9dWmaeIaHiZUWINIL4nFdpdDDnZcBxIboWeC4PzYrj49BbvM0V3H++VI95
MIRkmpJ23WhhVmXWqUFphgixtOj9pMjxFbCyaWG8OxaxMC1CDMmYOrGTNwsXRg+zvCxCIxPDAZWq
KWiKOXrv3NFlFVTdgJOSduAvfr6KO9pIdSAwFCIR4fw2S0QtPXNpv0XeIN8L8vyzFATRlfBFBmuc
L6VRt3BwWSryO4OkhkmD5+W/397461s5T2cIrAiBevCFcaHZQu48FKS6zlv4XHnhfURF2Fj2ABdo
C+c5kNzGq+1rlNfXtjzFAOAYcCsE1vXP/9qMfa87/TwVRViqpfw+DcVy52ZI4rz/wcBxrDNIRvj+
NltioKW3dZUWYTNq7hErEkqfeeZ/ejJva8y196/HngCNSRcLcNH2IM+d13hlmpRhmuJiuCzFl55Z
ZyDz8dbXs//efrhXDhmAM429zqW4ek2fv0J7cAaJaB5bw9uXrqpPtVW8GAllTmMa0WH0mpmuWnsl
irzy4QBtowzA+Ak6gLm5KWY/llWOZlKYi9L71owEQ3alupYGXgb+tWaDGwQbBqTHNsNu9T7LV5Wz
0MzhwI708o9JZeZ3vbtcJfSul8hm+5Mjk1N4K4bF25IoloW2jjZHTdgikrMEJaK1MtBsZOPp8Lu4
lEyMGT5pXdF/BIPZ/ZjaZlS3WhTj2EDkzvo9FJD5pcoRDQvSKfbNm3nwzeKuy3vTuPHsReAtQ9Yp
9hhQlMPBTWU+7YeFsULIPdqsIuEcsWNOAe16gYaO8nLiNlqtvMdByp+J58sMsVk+yC4HKzIf6Csg
WpmbbR2HdSVjd8d4sMSiMNWT+YAUBXU2SsZIANJNj/IbAfJE39kwez0wngsJBVJRXX0HEbi+Uge/
skN8ooNGwY0KL2qu5/sy8nqLPZJVoc2c5hvKf+oJu5prbqV/qunNV2O+z9x9RRyhUbEej78iiM7O
84pBViEqVGZzh2aD53/FroTpbL7Qag80A9HRkIEgYzqZtJO8N1IzLvfw3ed0Xzuj+S+alN108qKu
aenPzio5LHFT/hQwae3bNgPS/12OWiJ3Aw3Y+Pbt8/vKFofuD3tnvUUAuG3Ob4kGaUTvrQqFyMW3
gj04gmnT9MPsCPua1MU2WCASD7OV6A4QjHi49TPTnNgFUezWIV0+jw6q0ilsdAPJs53h4nKRKBvJ
xikd0Lsh47omf7HdEyxPCQKuaWUQoQK2yT2Uh34pmmh1KMta7KSBeqWhzfGVy3KbwLHKqnbB3U/z
hcpq/RV/bQmawyj69ksdFrPefGd4UOF/LfvxoGw17hl96DusyZwrefrlq4UNhXg8QtqUPxffUc3M
YHS96kKryv7Nurl51stSHbSoxUoXi/eTiK1pJxkZvLy9gS5fKu0VADwkAGx/QFDnjztpYB3YWF2Y
mj6AuHYRDy0Gg1eO8zY5WB8LMD64fzwh1o7S+SqNwBSsQlcpBOQsbxNvmb4MUp+OSD5Nu9lCy/e9
T4VJHQwaCCerb/RWkWgoyOy5zKuw17Jsb8sR+2s0lq481eVHI965ZD2osfBkxiaFY3zjeYnmtSFo
mgjNLJvBONNgR9V7FzGsUbtJl7nrbrtBuwYyddcr8u/IBYWe/hhsF/o4mJZs75umsbMhF0sXoi9n
xPf83U8XFeKjtc5a9wh3WuTHfSun3dRVRo+grj83NxnqhE6YLY1EZTPGzSBIZglkgyfEYijzGWcd
xOwtGJ8781B8QGs1RuNsAcKYHMuBC+BBT5v5v0XO1i/aBWO9K0o0aoM4jhQC7WZhuzvNFpl2oDfa
9YcORg5+bCiSRqcIByZQDTEEMWkm87ITTUnaAT1JqoB5Tj3thOZFMeJa0ejupgiB5rs5wnT5wzJJ
pzrSf5xxSLGnGZ0v18z6myGTNqZYuC8w9CgYv39SDKr8Bz8ClxYgj6x9F7JL/zNN5Sb/1uYily+m
sJLspi+5Mu9iTJpMiolkfGmg/1WhEsxL92Xc+NbdVCs8bcwWObZbzULkOvCgYY73bpOYn1WESXxQ
l6iUoVVnmbCAcHJtj6Jx7G8g8Ks+RB1s/Gb1ZvPbaLXU3ndMdspdjrncfIfmc4Wbrd0lZliBTHxv
x4HtAZTRpceH+hI8m/Xe+CuKOTUqC3rUDqFX+IiZ5bDVnF7qn9tFareM4euPbecZkPQw6Dq+ffa2
VxKNopUNwprrwYCvcb507taE72Hu8PoqMo931s0/jMZpWq4Gfx6Xa8nkZWyx0eoCbs15X0PY5hRK
L58GJ2r7sCVNd04NfmTdvbmUDgYtbeu8rKrK7+Ww8ozIdFFncwmuzJfNM8ZNylhvWIbQBlW+o6Ox
ipnOdZiby3vLjz9LrZo+IOu4mrbDByOqZ8+tnCEsbO6HAHRbe9OSZXytGx8Rx96/6qz+ygtlAGFj
l0vPBOzj5oWWgjJuiXXcxzSr9nathizhDheryjxEsdUjuWvU2Fa9e9fAoTJWGj+8xwuM4pxkjpH0
7hhmHgznAHWc6KBJaTaQx7P5CuHh8gmdP5cR22Ul8W1BpfhJIzQJOx1JTaN40nLUNlPDV6eMucrH
Ic+uZS6vrEdJwKkHBk49su1uQhOnPjCMJRwtxEgAB4FxCwatb1WAwPSI919fRt273yiUEaaR/IcB
FupQ5+dQePFqyDpq4WQ79UOhquJUoX7+oyNK/w9LUWjhofVHvGtLUzF6QyIpvBgho9b0nxoJBmaN
RT6GnV0NVxKWy/DiMrOg0oBaAWNl69CRtPoIZtExw8WcBpR1Df0uGUE5Ti5Z+Nt78vKzka6Q/MDj
IDuis3b+Bq0W5zEAFU5oCmQj7GWY7/EMzZ9RA08OVHjy3esx8yKSoXRFD8+2Nm3iek4Y8VnCCUH8
ZIFIGqCIuXFsDOPZj1S/e/vpLvq19GrIHdCnM7ksGANtaocBaXVdGCn5wEhZuhP6qnBSRE0hnqOx
iDCyTSPkIZwkL3CT1GNGKArR3fgkNADmXxLsYdXRMgf359s/7DIlhRkKSRLkGRGW0dH5a2cumuuY
JOQhNnjjHcp91tEQbnyFO0N9xL/nPIViFxHE0Y9A+wCWy/k6emr13FUyYdcmGE4jw+o6Nw4IAfNl
aMFbdkGHAnn1o4IcK09zJAsGOkYCnqFPnbb5MblmsRzypsG73Ero+z5J6cEhSCpv+lQvyLx/xna1
MPfsLZwRKDmUfZycwhMHDCAnset0rsW7ZqgiMGAqrdp/5NRrzYfCTKL4SIzKa8RqpfcRulzmH6IV
Q/jZyRPnfm5NYofBIE8D0sDc7j5yeU97jdp1ust9qy3uSFDqsF6wRwjQe3XEDqim97l0J/WT4iyO
EQ5Pq3mPzu1kBb6vpc7OLHGFDcDpAHDplGn/7ouoxUwoN8php1fLBGgi7hy1R7dcLPsEJkvxu0C7
1fqdx+My3I4o+kf71m1MKyyjGgHwZUiI4dqQlcu/dQPU79EsvTi/T+hklEdztlT7sy+SEqVhrURn
zY4Izox9I3Cr0qwKXGutEaOQWzSwgAYGmdFkUxxAIyokXREQfPtML61Ht84G+TilvvPVdCt8gqHh
oo+YqzEWR1shO4xHc9l5p9xoovFudFx0kTuzTJ5AiFf+XS0VgLW2YzwE6C9W1F+L+4VpQtHsClKd
/kDx6Za3bpT3FiD9qW4P0TDpiNAVGkoZagBZGCQZSvq3Pp4iMEgQz3Zpo2COER0rX+sfQLhTmePK
KvTjOPblL9p/Ytq1ZLTavQkWB2Fg4QNsrfoZEJnmiWU5iAQZnf0KmvlpT63enjSjaL/MINH8sNSb
4hteVVaLCH1mJCez9Av94IDO7D4vypvVlUPzp6TZnBmaDWgu0E3j7GwFk1Bmrw19oeRB6wHQIHq6
9Y9UX4m5NpOB3wpbDHGIAcX8MpJsvDNTPi8a4KWzx1sFfLNp57V3HAfNf7ZyE3VioyEt3qHyrH9x
BzQlgyZyXf/WqyYOSydx2jz5vT4X+3fHGJsgS72NaAVT8E0H0p0RFLTtug7NtCxD7K27Rwd85pUC
8ZUI44BhYJrAWGyVz9pEmNVs1OniJpTWyEx/6RJsnNvuZFak3m8/0GtL8UBrEb/2RrYVdlG6CU35
uQlRPqpAbbrq45Lr+m9fON6VDskr8RkXJ9ruJIg62sab+NxmHfmG47dh50/WB4a6iG9MtXvz9gNd
roLsLqCfP/o3UGM20Zk4NoKTL9rQcqPqXnl1eUrJVd/92tZV+Dzku7DYt/J+wNPsfjazNsROeH6M
404AXyvU3Uwb9d1bbjXZQtyXHhZxaSv0VcZS4BCQdGEzoOPjlU6/JyW8loq99tpWnuYf/TT9gs7m
i3SJcx3FsEVhCAD7wtiPkfVenzlSWdRTYeYhSsF223LMRDQ5VtendI0Qk7qnmT+fZn2Mb2YAmXeJ
HztXMqPXnopzChUaEjl/3Wy5yDZVh9Z3F2YOkNQCQ6hDo+EA8/4tt7LvzVXeQyPInR9XOa/ieaNc
v1CaHdqhzO+1xrXf2bJd3x3Z+IqdNzSKgfVZ/yrNuUrgPZdZx908OHvNHfybytfH3bDU14RTLxtU
LEXHlLBAW5MYdL4UqGeyH9hJYYp6AlbEeJwgQrFMQLa1RVOkJJUJMll/fvs9XsYidBOoVkmpIAcy
Lz5fVsJQryLH6OiLZVhlj54GeQPaEmnttY342lLrWiDv12z2giM6LCMjdog+trABCzPfgDi8d0t1
jVx7WQtAcCSurhUVWnZbbWLHT4SlJhS+oIV+cFvMZtSQIi5Hm5aIEV0rh/+U9ecX7boe0CVa7tBB
t6TrUmYi7TXWmzAxuddTWTzGnjvcCKyajtZc+ftiIM0UVM1fp8HKH6YEUYoW8ta3KJarBRwWELFZ
uYGPI0NgR7G4EqD/0Pm2P5G+J+UsBqvoMG0+s+qVUYgM2H5Uyno5+nZOTurnmo/viEuNjatUl0VH
u1VeEXgtAgP7DquCz0k/zT+8JXemIBFuZ+OoYtW4xemVowI39gmMqWF3+IrzIE7Q68ukAgVtXAYO
lIqnVFLB7t0pszMcwmSd/A+BmjEv+ikAMelVmefbl/Qwkpqd01BCrWPnJdNwkCV8hbcPySsbyuN2
g9jK+Ik9tZ7dv8JAmmDUWtt1H86RIff4D6XPLQKG4BlWDwlqhWteya8tSMBB95H2nE5j53zBSfaL
3SuvD2PADXsan/FD1ijryYDo+i8+TNGVXPHiaOp/sHdMX4mlRO1NNG2pKkE1zWNoe2ksA9NoCN1L
B1Nj54yu+fL26/wjKny2G1ll7f+BaITGTQw/fzxMKCIHHyuwXIneaQ9tVZfTIV0dmw4ahAhsuZJp
Njy8tWbTPUintcufsCJqxpfR7Oi3XKrKvZull+mHNsHZ/dtYu8YSzHVbYpDWOx2AwVZ3o2VfS0w5
wiWJwGxTCjipgY2Zkc3t3dgXCkSM1L30g96JiXomnnT4BAjY+KemLPXhlrxY4vY9Q3qNwUyDVfyo
MLHrfyWCkvF3Bd/C/1yZNcWQpaEAd28kTj48TZ10f6MjW/1DS36df0HD17GzKvLhe8a9CdW7NXMf
g2iwKofMKdwH1Y5t8YLjV/bT6zzvk+XLwfnoz4tt3w+oyOG4omg7vjf66/TemQqvyESQQluWu3IL
sulo1MMWyvPB9yEa4qJVcr8Rma98dL7p+TdnKRBhzL0R3LiACYOf9uDeOXpYZkX2qUX7c08LL8L/
28yKK1nvxfFZW+lkiECrGLZS/Zzvr1jN8DYrqYdC4fzgTzLJg0F61stU1smp0hvr2o6+eDguG8A0
q406vPctBlpYUhRMyswwJXxguzkj8ntYlj772Celfm22e3laV7SaCUiRAgJwxubxqpSt0da9HeZp
rO19a8anQRuTwNTUz7c/GljLyyfjRQLtAuANJHHbDvUS5ftd0S0hGaRIfhhS+eOToyHZeqApNplB
NI9Yeva6bPuXrm3cr4vZ9mNYpqU77CY2+LO9Eh7g8Aypf48Jy0i3oPL6pnswnDr1McYR1bh81DMT
IkSM/kP1BO8Dt6NKtc49IjRpHuixi8XZok/YjwpXn5PbeckjpkETgl23cQo/M2isuFGBp4o4O+Iq
O2MXwEupjoSY2XheZlT69p4+e97TAILUC/1c2uYpRt+/3jWYx7k7mPB6f8/fVcVRCUepJ2J+hLvk
YEN30dquj74nppf8A56S8VWcLHZ2jPwR0SLDL6TzT6mlOBEjc1uLZygBnn0Q8KDio20v2XKApZH7
cC1NE1rdAtUavRTP+VGOQxntpkn5eZAtClKOTaH9Hy4mcDPGtpLOCQBdNe391E71W92MR/S/lzkj
hygBKur7zC0LzEZHmcG0ThtDRP+iooPzTVrbytn3lSjgIZpZmsIMnZNPcIbhGebQh/5rcRNZPhRo
Wj00lpU8k8VAlSuXuUgOxSDcf0a6f23gRnE+B5M9Up0Mcp1QpUnq/coXbaZ3MmRLGiyz1hhHpN3x
0cHSKfll+EZUBi3IIoie6Ffp32NcTeuDkRSDc8o6HP12vky1ZFd7RZEEEkQOXgHK0b6Sfkj/scAA
SH2Y5iGvj16R4SngSXgsRy3R+a4BFwTS4Mao9yjnJkYiD5aofOiMKSVVEqg5y695kK9Z0nkMW5Uf
1v8gAMO8bNsjAODWpFJzKDoaf+Ei8STcOxP7IzAAReUw6KH2mQF0SCM9KbMotN3Yzl27e/tY/qk/
Nz8EnosNH4EIR0zd/JCWu1olseOFuj2Y3hN848S/yRdyCcRdTK05CfAf+p3XjGlN8tnBTqGDYo+P
icDl/iCzSo2PkJK98gR9PipPkPfhG+Zz13d7hnB2gsld0zSMrHBtKKNmNml6jrl/xBwmxebUk+XX
dBjHr1zOAIJXNSgMBSs/VzttFJrx1CIXYTxJPJ9+OHFrVkcxJ5W9q1EWljecWjP9YDVcP3C85x5N
QVlVA3oGtd5mV3Kby4/GUBURF1B6QAMvpCa9chxbmubQ+OrczQNkNXL3BRZ/Gd0qNF4XEGdMvPdp
qQmc75JO8rKGAT3vb29/tLVWPP9mhGq+2NrAgHCwzbGaZtTj1JJ+qHRhQVJxET5GlexKk2TN1Lar
eMxXuQEpv1mPP/8rVVU+gO26F36IeqcxH4UzQKJYNNhfXm/n96ZVmeUhHqP+mn/F5WumhFyFyplD
Uo5vaQ4Vw3/VYTZ517XjyFQ+PUrdRVlCl7csusA77qt9raUnu5Ff336zf0a45w+9rk3PjAzdY4i2
qW78RHkDRM38TsOCjY6vMba/hKflz04Wty60Za3/nCG2+xU8QTPeKC9Jmp0Q6MKC6qvt+5mp6fco
zbACWsZqMvbeMEM+6WNNTR+SQYOG/vYvvtwLDDEQO0boWGPwtxUyKtIeF+UqKe5qBTwQ72d1yunP
H95e5XIvUK/4jNpXLggXwSZK0LOwlli05d3Si0iF/hh1n3V6TunRwTCyjeqDr9T88e1FL3Mves6U
+ABeUA1lzHi+AZ0G+/UJC787Icjda+UY31yzEsTBNvtiObjGXQmGr7xL5u6mTRpLhoks9vmCWm6b
6TT3+Z2+iAwDWSI05CUxXXmZry3DXMpdUcXIMm7n0BTCCT5yOH00tqZu52FokclQ18AKl5+MLjcd
BPoIKzlpC1Pyi9mDzp+Uazd+vsF+cH4cexcd637on/IiHX/CuVCf3/vJeIGgI+g7ARa0tM0nYxBg
DUYUl3dekXe4oMb6VxRa5l++aPV9PTb6lfT88lVCZYFFh+ApZaf3xybgrxglyZ76gWH6HYivJkjx
3AaO6F9zFbvMks9X2eyLXAfOg694eaelVvKIXl2HQAyU4R7M1+PbL/BPwXoegKBZYKADKnCFO247
QMmUyXxx5uJuwpz3PycbfK7URCLB17rLkN90MKmjo9MwoYJhbyXtwXH6VLzQfsw9TG8NNlKV+soM
sL7Es6OM3fGz7TTNP6n0i38J6WZ/MGbGgWZv9d2h0ga8NOkkZs0D/bMJKM2oi243F+0QB7K3cIsu
qyh2AbcxW9rXuujNA/TT+odohqV/GsYpi3/FkIujIBLF8BmMsMoeaNpfBZBffAcai7aN6j59dJuB
+frnf33tVJ8sIGRJEnakJHs7ad1dPyDH3DROdiUUvL7UH/A/9jXMvM6XYvZbAkWOk7B3UvckdIv8
M0p+lOTPp7e/+EVZtD4UlzmoKUZhdIfPV8LtG3GMumQlAd867ZfkKxpN9o2VGThLtzNaQPY03Xmz
312JrxeH58/KtPHBypNFOJtnLBGuQECE16ls6d1wwrQTTP5r7LvXVmFgALkBCvc6Pjx/PtDkOboM
pbj14lY+4D40fojqzH3vNciz0FyHirLehvz3fJUF/KMAfSxuS6HShxYNwbtCInv29rd65VlwCCMt
ARaig2fdbEA8R0iP8yEOzbkf3VNat81HAzyPc/P2OhexG2AutlCMqFCBRTlwc932jjnJhal8KBxt
/AcnV++7OaIyHXSDmt2XqS778bTYORIGby/8yrYHZcOaILL4yxZfSkWKYKURidvc61aYWZqg74XQ
AS2BzvfTK8HutdcJQ2PNLTnMFKvnH63PqWMVKNOwl64/HhmVGfXerrE4uHKaX1uI5gYmW2jJaESQ
84VwWkvKIopYyIdnahtLf8OoOfv89st7bRWax2ARyZM4yZvHsbIkgto8xeHgin/91sgOuRE17w8X
zCz/fxFvc5yI71jzgc5dNXvm76Xf02izo2G88VE1+dGm0ty1upMTIi0q+fc/4Aqy+kOj1S+mzRqT
CYQlayDDTe8fXW7EoIU4e6XKem3zEzAQwYcpB0lpExBjPIXHFiv1UHfn/liP9bBvG1SXHqyysY4F
ifCVx3pl0zt4KCJdSA8ZEfD1B/11rTBeggtia2loRJb1wzc7KElKOYtxYMAx6+//gOSztK1XnDr9
+HUX/bVap+Kllr6XhnNK52taNG+liCBwVfjMb/AhuYlo237J8Om7xh9/ZYMStEwsDiljOQmbgB9X
ou31vEhWksN046qO0sWu4yun+pXXCY2ShJOZN+yF7Qi/xUYOSxc9C12EKU+arX6ZAMcOTZd6Vz7c
K88DVG9VGODruQgOnL/K1T9+GmY3C5U/tA95U2n/gEfKrgTjPz/4LCWD4kiXhqncmk6jVHy+jJLE
yrnOstCrXTGSV5nO/3F2Xjty41y7viIByuFUlbrVbtvtbJ8IM/ZYOVKiwtX/j7yBDZdKKKG/gTHw
kVmkyMXFtd4wxCdhLZ2N0XXa6JkYvvhmR4ZiRQfZKdNI5gTsnd7nqCB2ZTSDOPa6TeltjgdrPBip
S2FJL51UPbZm7WlPVR133THsOzpAKrifL5Xrlb/7Av+Ag+sl5ucZcBTaei26Tf4MQ29uD9Hi/f0x
AX3UnIpMWvrZ9qy2e7ALI2/eY/ZofMV6AFj//TCwpLvX67E8ySCWg5AEcbDWWQDWz02MAEugoJlz
UAoxHUWLDMGkqG+Tvngt+ZgxlvR7wR6Z0HPXjo81NsFRmmlFIEq4AmqauaeQRoffe0jl3J/Z7YZi
KNTj6SriUcGb8/pLF3OLGW1tFyB2NefcWnl0qavy1/1BbuMbzQuUbWBv8IetdT1Ia1Z2mCtOEUyF
m5xMbxDfB93N31RFpR1LVPreZrFUdgb9Q51bfbRFcQT4Dk0Fi9by9agdgkwNdQ24DiLLbdvPBiUS
b/UFnvKoJKXACS0zB8/Db12Pi/eV69QmUEPkSnBXU9Uw/iRnYMVflFTP5u9lJZXnNptL3R/ZvcmB
cjcKhaac3lSI16SQpVyPGrwoS+GjT6SbyNiXJdiDSmTfsiqGgShqu5V4YyjF3tN3mcv1XGFjIuK7
VMeW4tXqIq7bgSTRbtvAkk5t4SlfdU84zqsv2CxMX5Cq6y9dl87DU4GMnrETLm4BtmSiHA0DQhml
QmLH9UprejblRipp8ZqyNo6DYwraRWgl2R/q1Ouzz32S1+JNkyGC+4Gln6JHrc/K/wB0x8ZXuxGT
flAxILU+3N93t5sb9BZ8JZQaqD3cpCceGavXuaIIehS8eAKK+R2uEOPv+6PcRn9YZXiL6jSc6Zyt
RfcTRybgt6BwIl1np34NZDQ5jBGP2gezr2Z758TexqIFm4FptEnWBXNvtdhtK3UDscgigL1alycT
laaK7qve1Yc5tsevVmZYP+/PcHNIPisS2MDRoUZef1+3ztvR66IyaBF4RORStU+NcOW5Kmv31KRZ
s5MPbY4HUgAoKBsK0Pb1eHbRhoUJ+TeQKKfW53SIwy96VhYvNH65YpKWNsrrV5XaDbRmnWgBgmiV
ZFatiqRlltQBCGnxgIRZe9CNNn6AadweM1Qzd/LzjU2zeJkiVQBCgei7+ooRRGbRuHEdmFPWnjUk
iJ+HrHWeRG5re8dzeQleB4eFzLpIe6GDhErKajnpzJkjRgYgDLHZG/20tyYHVoFrf54sqGpBKmr3
fWcO1Xtg+fQ8MszW54PVdWZxTgwDASPLER2e79TxytP9rXV7NbAGNNBBHFEOgOZ3/akRw8wySq1l
4DZFHx0M44RaVPMfBa4Cg0OKMWibinpnf20t/t+DrvazVRRi7kJYcKoJjF3khXfUysi98Gh7remU
R4Ga5BOtLT4AJcLlp/yV+6LdDhpTZX5wl7VzyX0R6GrRH9u46nZAuH9K0uvvTE5PMZe6CnSH9bRo
doFu0cogTKYy8R1VCdtjZITDW84vi9uCZqt8vffC35Os3PGNPk/Rd+qXZot3XZ7uWS9vhF+aGQZl
FmIVLZnVtY8yuNdooVMGtYgdX+moos1d8lp/GlYYlBD4AVrt1EHW5cMOMdy4aLwymEXmXSbLFIA1
nWbnDbOxZUgh1GV5SWCIgtff0R7MWRmUBhx1JPBULKOZwFfOQR8Sd+8fiY1lWyoSpJTkLCpp5/VQ
dIVnGZs29G/a+sAU6oG6fG7tyLJsjQKbl7oOMjcLgvF6FMhRQsxtWwfugElZrNTG237O9vy+YdHx
76w2JcVxWlogV2h3r+vjhSedEEjwEHTQz+bvCRD3+YcB3UG8MYqozCskfLi+v+UiUwo6vkndiJMr
Z10eyiltk4/qrBn1aQQzJ092ErcKndZG5I9oAE367yKrjS+AAKr0QrUtNw96mqHdYPQ48BzmNDY+
qWbOq0WAJHGfecyniPbaY6O5p9ZqABN1M9KQD3E5au1Ta/G2RwYkLcXBVUlX3tlKO1eoyKKhizCf
aIB7pr4oUyW+TI6OInU+qWp1rFxpVhBZynz2Ebxpc3CAiEDJH2olJ+eht7qiDBIFqc2DLkVcX0xr
kITYUHY9ZLy4KQ6TjMBAhIvKcC11Lf4gy8KpUFfDqcY3NGFFbzXupv5QIm6df4giIFqlL8cEBdlU
1Ud5TnpkGg6RF5rlQ9nkjv2zrPWphzXmTvVjClvE/FAMQwFamkav8zO18KgKHAR7ixM8jCT8xWxb
/PeEG9rgRUJDpQJfSvtNlPSe9L3ZzvJzzdd6NqdIRN/cxq6/h8MsKEpnTaL4LWXz5qJX6vBjorRb
Hy2vt01/HFqJMWZiKvhL4C6fvDgTNpPoeFdV3vpGxN17QahV/xoh9Q4jzE5qFNWPhjV1+i9oxEQt
q1SxTBIydz71/exZCHS3YFhQ90NcJSmj4aOLQVCFNoMtWvWMdFdePM8db3bUZcMC6e9qHpuzEaqN
go5jmDhfxoG73R9sQ8wvYD8bh5XS1PwAmnPSvjcGVVxfYuv1YzaSUoccJM36lHa563yd9LL/kKu5
NB66rBXzs6fGIr90FTSfU5U73JQgO1q40/7YdGn3mOJt1T2MWi3RL0c7HDAA7sW8DmrgBIVvkMsN
576e9V+DYc/Rl1dHlEWMgLLq0qK66eKbbFv0e5WaiyEt2cazVE91VDV7ypIbQZJxwJIuaG/q+quY
4vVFX2YSkgEmCzCiE05AcZx6yEI+NZJ6D1m6EcLoWvJChtUHqGT96IFwMuhWZjUBVLXmqMZN+FmH
kbPDoTWW1G8VwajKUdYhQaSDuUbLm3Voj7GtYJdhNx52HPSmvgMv1z7kAGu7fyI6cvM7Mtlifphq
vDcOVeohqe/Lsnetx9pIrex5mty0OXg1DeWg5TbsEPV29K+F1eribTcNE6KUbURNzEajGisNTBL+
SyKZV37fKEb6yepmNX7Hjje653Se7f6xTQBs+giPQ0RVlW4qfIQCXKRa4CgUj/f3z/J6XK0A1QgY
yx7GS4tC4vVdgdwtZgfmBPjcrHU/jICfky24tAQtgOgK0rkLDR38kRob0Ngsxf51/wfc6NdwyYN7
RP4BTC9kXnW1syyIERM6VFWArINtHcfZq9+FQkkXceAwEoce51X1MOm19ca1lXR+6kvsJ46GnHTN
r7KC5qDjKq3B4zsq04OtdGF/KsxU2IdZt5r40odt8qNvxvldAdx8z+B04xK0EZGj2KqhQgqg5noB
c7Vxp0GS7Y9gjnAPkVg0GDbmNO0bsl1rJ1fZyKlp1ixLBjaVcVe5StY7MAUrtwpKZ259i119rCf8
X2jdmPP8xEF6f//zLI+V9f4gwwP7DMSLotUy/b+SXF4HcZX0GfEFh9Nn3ehLuIqiO1tz3jxofaIG
Uza7IOM6e2dnboQA7IuQXAG0Q/t43TZSpI38NCq9TJV6Y9628bEJuz2+zGZcgyxDq41W7C1irDRG
FWGoOjCqUh4UMZmnuWzx4VHT0b+/lFsTQo+YwrwJ0QA9wOulFL0ZUf9nqAh78sY30lC7lJkpd77Y
xobkLYhwCUpDBgW5Vb1ohIqraalVB30cPkPQKL8hXf6fkUX5ozlm0fG1k4IcQ/FA5xvxxF6XLNy0
TrN8cgTv+TZ/zMGqPo+62HOqv53T0mWgPA6KiQbbmrnSRCbAPFRXghJfmH+9NvWA0Nh5/VYLzVA9
GKHX/7g/r9u4uJwujhncR0pf67qmxO5QYrDRI3daNOOpN5t+eChbWZgniZ1l5IMXcJqHynEIkZZw
jf6QKX0Yfrr/M27PO2V65syzBFgUKtbXe6ZV9UmNEB4NZJkOj1WuouWsDvqBWhwxoCqS73FoTzsn
b2u1PWpBXPMUjtF7uB408nQZRr3WQR4Z0iloUrUHp+alGPDYchiiBxCk9Z6v658M4jrSLGz5hTLv
UK/mProetQHG1GeQaAJu0lj54CU96pwIUvT9e4hEMvpUeXM8AUErqVHBSFZxNNB6Re2gt4DJxLXA
7GeqDEX9A+Czl35L9BbAcluYZvR+6DvbvfCcNH+oYRclsHYoCn9OTKl4Rwt/tvGtEk5Ju1OfuT3y
bB/4aw7njHRmLUMSooI+yypDwsbS20d7yOf3JdWLnTN4G6OXUhPoesBR7JQ/1fK/YnQHRVuUc98H
DU+vRXh4WrybHSxYVGEkX61izM8RQk9Pfexkr2+jMjiPQBSBqa4hxXD92TBz6PpREX0wA4S/4NqQ
+baDhtT9c7CxkHRPgUQAX+HNub6G5kShVRQzip0rZmCMWvFVrXtzJx+8vQyWUrpB8ETlCwDx6rS5
oxfhHmKxkGU6fTFsOT7zOtQfDCxTTv/DhBbv8D9wGeoc18sWEysGXZh9IOGbImsA4awxcv38P4xC
CXIpfcKjXZciBYp2cYEPUkAaKo9RbWC2Agx2Z/9tfhywlOB4wX5Tr7mei87m09O4lsHQUgJKtUlc
JuT9v9+fy9bHWZp0LjcbAKMb2EOrtWncuTKYi1a8dFJPuLOdCvSYpewUUG6HotwEo41+IPg/WJnX
Ewr7ysHtZSD491r5WJhu9jMU+GbEtO92buvNoUAHIza7dBrXTt2wSyPpCXBRPAt+ObSA/dhqqA0s
fmD31+/2K8H5pJT2Z8cBsV19JYBTU1eZySIYhDLHpFS576FRcro/yu3d8f+QXwDKSYhvRAkifQzT
0UOWqO/1fj4WNFbwNMEZ/CWJ+LS8kxpzz1j99pIko4ZRvXRwF6jz6r4Cbw/pIGdMVwj7/YSHIYLk
jeKHoZ4FtmEnZ8Wt9o7WxkRBTaEY5ID9W4r913tEIk+CX2M6BKrRAWeM1eGQm67xErt28yasdG8n
Am5sFJ7DKHJTClVV7r3r8WxngtAh3SFQehgsvZ0YZy+sonPaSu/VtxYvb97dPPgp3xMRr4fKUB2B
aFWMgXD16gEOw/gIg3QP+7O1gFA1sHA30ApS11VKy5TwHxBzD5qqs5FntTNL8ateT6Yg0Z3+czHn
+usxFgv3jUomdLsF1rQs8l83ZSlp99ppMwYu0r1+CJsS0ZosN7P/4WMBvuFYo/PE5FYfazSr1BZp
N2IEXbVBFtn6pTSs/AnFoGYn+G4sI1kTZRIT4DA7ZPUitCcaHmHtqYGoNeshnjC4i4VbHxKC41ka
Zb8z3sY+pA5EaMScAsT3uoHXW5Vqtwh9BmpV6r+npgNNV4VW+cQDwNq5j7fmhkTWH193njJrhCKW
l1HDrtCCsamUk1u2AwElL95VGPY8NthE7QSv20BCA4AKF8YKsPr0Ndgnj/OuUQraZnrmWm8RxS2P
GvnGtxL/GNw/VPtDPqEfdD9i3sblpRnq0ClaUJ9Esus9WY1g3+ySuEzSrZ60VEVhP6zK86tH4QG/
wF7Jo8kVVw0b6C/pnBXmEJjN3CJVjadoe0AwpJGvvmZAg6AAxhgAQijGXk+ns8M5L1qOdWv0cMA0
O3y/GI/tNMRudyEVT+QLF2YDA63b1vicmmmR92NQu+Q0vODNY5g5Mz5Ppv7qDU/J84+KvooQxI39
CzUpDYO1cQw64Os+rMjSx5wlPzh2XP8PawfGwyX8Lnrw625uXlGBHjt1DGbY5T6OpxlaEM7edbm1
dlQgeI4ABHNxQbj+QqVQtVlMzhiw3ZVASwfNVxI5Xmys8XYO1NZQsPWhs5N7UKBe7brBtXLTqZs5
qB2Xri+ZR9z7kDeG7CLBP/66v8c3RkN+ESl4HlvaYgp0PTFPH62M5VKpVXlIjU14Cgv8UM4K4Pqd
id0eWqDZwBj4UCjXoqt/PZSos0YM2aAGbRt5R72g8Ii6VbUzysaEAC5zhrgneVmtwTcdYtFjncwq
EMcSW2nEtc5mEc4XI1P25B1vJkQvl/fBUsnhtXBDQ9cNSCFxqjqBS5n633FMumM9JNmH+1/odhRY
IIRWUMVc+Fz718sWDWYW1y0KmS3+0Bfq/vOz29WwD+8Pc7NuBt5QhFLozAv4e51U46Lg5tiIUEpY
8CxF4nUHFOLnk2pNexvh5oqiHeLw8qYRzt9ASV3PqDeKsZWWJ4M+FeEnW2b9scMg+zKpeXcWotoD
099OjaOLvCjNd3BPaMZcjwe3H/mJXBsCGszKgzHpGCb1dXweNfHr/iJuzYz3CM+SRVebc3U90tRA
A8RzYAjSjmYlLS3ahMlYnWuMRb+auDKf7o/3p1JwVQBiAV2SJbDSvCMpqV8P6Cx+yw7F3iDs4ugQ
wwZ/cgqE6voqrN64YL2+Z/1kPaFp58Gq1r0LnVBcCoHMBanuFP5klOYbQ532TuFNVsAq42WHoqXG
t7acVWEqTpy+6g1lDHKMtP3ZNObjWHXV27guhkOL4tpHJ+v22Lm31CkqYdyg+DAQAWBvro7KWOPM
CxlMD3pq896HMO2n4lNuQM39WFVQoL5H7mzmZ5DVJu4IUTWh8NI1rnga8EKDoxl2VujDWyOp9lpT
e+chRmcewFuZM93sIhwx2qqj8GdHuRWrBVnkyn+2Ell5dlbVUYVKX6RFe4gHkXgPXZK5zal3kAB4
0+P54X2dwqpOj+TA+JDx3MuVf/GXaWM/aThtRxR+4sivUnRK5LGhOhXiiS7c9rUlAVYHvAb4vOUk
3FCoqLEXknTGCFwkQHGEmHTeQ0mTfhuNMhU7QeV2GzAYSHAIW7zWebZcb88wd4SRzc6ide3Z/xid
20QfmnYwy6MeWUZ5aU0rxG/HyqY9os7ylLw+GLzECGSL/h5dirUKbmOVXpROsRmkrWv6hpeJh1xv
gbL1ffssejQwD1ZTi1OV2eGH+4fyNmAzUXC2PK3hdDH160kjBFyMrlkbQYVkyAHWrHws7GraIT7e
hhpGQVPMA0P/h9dyPYpez2Ouh4kZxJE+pb5X2Vn7iYpn7TEaPHWka4ph3EkhN74nsC1Av4ubENNb
ftRfb0G8kFNvGhiUpyCO07ON5hfNRqU0D7U+Kt0hR8wmArVH/Hm8v6q38yV6YzBEaQm4Jwt7PXQN
mGW2BtMMwGvZxrGt0mqiw4mvwAl33SL0zTZqXusASv5FO30BVC3RxFx/Ss/tAWZAAwfX5LkYRJoM
A6f/MS3cPWXK2w27dNV5z/DSNkHpryK5YY1J29DNQGFTegdMeN5hPvJ5mNHwN2X8WShZf6ikubOL
bvcqZfZF/YEEkGecuUr/FgmPITXAvUw2UI9UIF4g+0S8FmBIQQS8wKKJuYgErfn8WUF+PlE6CQbH
FYexxsy1MyPLr5EqPd7fJrf8fV5RpDGLd+mS1K5h7sLUQb/VrRsUGPI2v7uJ98EhA3IFZIVet3MB
/ByGZ8ymE+cYtpGBs01MOwJNFquwLmMa9fWzbYR6+83qqbI8lEZIpkoUF1WOtAqezfikt2W2Rz1Y
wsJ1xFoqO8RLKkjAmNfdszH14rxoSi8A5yXGIFMHC24F7NDsmA+2ljyVbq21h2o2bAQYlFqkJ9GX
0ef763e7IYiYCKOiQLTwNdefakDgyIHSFQapWvVfoqxGww9Gyqf7o9xC5BdkIiBIeshseS7r69Os
uUO4QLTDAFlZDhXQsTY7WFYuRuQKKYc+4B+BIG5mLfCPAQ9n473bG6j3TCC85KPSt/IR92hlrzK0
MX2Xcq/N/Qg4D67E9e+qCnw/ZuQdAoxKQSTwZvZqf2iK4dVgnYWDsUgbgEReyuWr497haB7Vjs5X
1amkaaPoLwru55f763wTNDkD8JYWpAWlGSoM19OJhrzCqqSmsEAr+J2HW/JDDYH5reYU3ZNSy27P
lOEmijEg0l8gq+gE8Z5YTYs8V5nx6p4Cc+i957jD0+eCalVdYZHUoXZdOWX222znCR0gNtdOnLn5
erTUgaxz4/P9Fkbf9XRRFM5CpQJf0WYj6XdJVxaNFi/bMxjbWFZuIvLaRQoGodrVNViVRUZ3Naee
18Wzcs51MxS+nsrqGb252DhbRjzu3Q+3cGYkShHqosX+p5u3rsOiF1p1dKTUYBzSUWKJnjbZqZSx
9+Jqo6P5rttHv/MyRgZGgrk7AousXd9wu/RrTD8+PN7fWhtrvTC/wCGB48Zvd7UGmahjpyDTDAxb
wEGwZPwYxlb9cH+UZb9cBUUmjSbrgjQmBrtrtcRRkfAwRakFIhTZQ1cj/tEmoRdg4+ztbJ6NrUtR
fWGtgMrlDlkd/bCcRUGnXguGUZXHxE4dxFQsJKmVsTiYpWMcQ02d3rV2tEeQ35okKEHYoLA7GHqV
MKb2YERe2yIxh6zSM7Df6d3CQvtZ2oN87X0PIYrHIukMYJdFMeb6hBTdJED4alrQgmF9AD/gPOh5
me8QQDf2Bp11ukSUnxci+yqrUJBMaXjGcD7Sur4krf6vJUJjZwNufC92HXFmqb/QoFt9r0RETpUo
PPYiW+qnSOj1E8hWsG9GZwt/ynTnY45j0KmMxLgTVjeHJgVeNAAWo4LV3sd2plBCI9IXgFf+vi6Q
dLezQvs897b8quKOhLmRF4IctveUDzciD/5Pi2YMyCsq4Msv+ysBD1urS4Zw1oIyNOVzhAv7WXZd
8h2RxPGAQWqzk/BvbE2e8YvDIWRsulqreA4ITNMW3XqU+R3tpVCa/qjOTVr5mQQreP+sb+2apQrO
jqEjiVzE9dyaLlIpveImEmFackyLLD5XMdnP/VH+KMKsQgr1OoP6KvxAbvnVlMQU2kCZTT2ww+pp
REQlr5VHI1beqGr0uVCskyqd/xrDfN/H3j9a6/oYZJx6y4DeWurOIbb38Ilb8wYHRh2RTiWvqvUP
0kbc0cpUp2PTlQe7C7OnAirvw/15b31J1GQojPASp8y3SgWUOo37ucY0MkmL4mOfRVkQpYl1mtt5
D96ytUkXKh6oeRb6xoVNVZu+SR2GUmHx/0uFSgZGPNufwzhMH7PQ6177NKSTB4yHZJL4SchZHcc8
VFRzdjMzEEVfvKNAnx09FAgPlaKGZ9VunNcH0aW4RVkLnVHo56t4raWtFmFtpwctIOfHHEThMVHN
VwvQMCsAIqCUaBjy9l19sNbu5wTOA4UaRxEom2rpcdbRRUbTaU/kemMHIk4PTl3lz3Ler09erRsh
NDO8dWJRNh8GJ4oeaneodqKmtlwuq5NHUwNEFzGT99lNZ0M2g5lHqhFEc+dd6EeEkCfL8N1UTLL0
gQt2LfI3RuwrFfyNTPbhadDx4bh/EDZ2JweAfIIbl+i1VrWbW2qmVYW2Zj7yFKJSKkJcNCna+vPg
5b5mpnty7FvLiyKuScxBs/ymGzZORqtVSIyCCgyno5W6+qGsu/l8f15LcrteXbAqS5Gbt9uN+rp0
2jo19MgMLGv4ZWM620zWMz2JF677j24yvdwf7s97dDXeHxQHDxnAzjzmrjeNUxS6MUW1BRYBucoL
glMyeeT9NA/HjmJGfMznFK15Z8zqR15ukXoZInz7MFht6/KnFaeF/ai4fftSR9IyPwK4S9xjOMpE
OWCZa7gXRxmcdx2cpyWLTUbcJko714NOUXP9h8xThIpIlvvkWUxJ5uG5aHifLHue6kMd52ROwmsJ
NeGsq9llioUFPUCRbvEA7192PtT1RH4zmsnE/0ZIRSHOh3N1jEdhfqtxl3ZPo6527tFoFRPYJIwm
2LCIj7tHveVp4KcKKrG+6cQ6GlujE37hy3c/tSIfo2PWFGl8MsIUdUYSW9S0hpq61TkHcZP7U5gV
H10n1H9N1KCHg9TNqTiOGNTwdFBD5ZtdQ099Z6l1pD9XcSECPXLq8tA3ZvslnsKwPhix2rs+mr1G
/tDwTvleKyoVCbsrzNifiJPwnzQl+5WrUmYY+476TxnCGTvAGGo9AteA+mpReNmPKPdgeTZ6UahH
LNh6Z+e4bWx+G4z/wvakJXJT16Jni7VNgZxxJ0GWlrUD8Gew5+P93bg1ysJJYY2pid4kg1VJdd8b
2PyRolu+OkGLVsxpTydmaxRuajIv3uw8TFYhWQKfcGagREEr+vhoyNE5jaHc8zbYGgXcIY8qsstF
ROX6YA3cLJ6rhMzFUuWnWc2Gb4XMotP9Ffuj+74+vwt7BEdDPstNvBgpL7Z4DFHbLE3klaelOfZc
8UqhcI2QiX7E8wxgjLBjUtm5R8XymOJ1+AsDTWEctdTJxWen1vtfKjWadO/XbdwV8COJmksfVwWk
c70I8VQBqQrBrdpo034trVb7MKWK46A2Yhn4maZC9Rehon+ndsjO9OSmgFbD3kN/61MgAQeOftEV
u6EQd3ZBLoPYbaC3hfYW8n38A60Ba6dLspGa0ZtE0Q6tCAoXaxT37JoKJRMSQMLOzykNo4vk7B/y
XvY7y7oxHwRUqDjBDVlQcavMBdIBAJMm1IN4HCCkWaV7KBRH7NxEW6O4nETOCeQeDsv1t5OWlZUE
XD1Ieg0cYQH3bagIV/c38MZ9B6z1/49yC+4bUP5tBz0oqkE+11lhf4RhpvvFkMxPWiPqT7ms9h6d
m1MzoV6RL3lkEKs3Sh9lcxGLgqlVbu8rwhsfmtKxdhZwY0MABAUqtmQMFD1WcSZS4s7Uq9EI0tDS
j5jCf1PVyTgmVRbvLOJyjFZBALVJCgKOzUud3Xf9qXBpS+0W4BpsccCYSpPb06mb3EycpSizd3aj
fCzjuX1K29D8ev/7bSwlQzM7djx7ZL1LDJzTkdexMG7gAX3KCeEn7BL2CpK3VLmlOMDkEOogA6Mm
eT3DRpnSsfJyM8ij9n1oab9l4SrQ5Pqzq1j/eklyTJWvTqO8JRh+nGmHomSjv7igRXySrCMN2MqP
+uFDIqaXrrXngzbvnf+tleCCBA2BUsHC6rv+iQatEEefWAnaWXgTT7N7jlL81O6v91YBkXo+/5S1
CGYxi+thyBlpP3m9GYTQ6QELmFWDfrGczXfJgDH0GVnPqH9T2EOZP+tzRu1U0xGyOZv0GjWSoczZ
e7htTZznE0QIIj0Q9SVV/6uaAbYemWRYnEHRY/yMi0dxUlN3Twxoc5RFfpIqIv6Aa7jJSCWqY35m
0Fhjd650aZ4T2bT/w3amkA8YEpFL3r1LuPprLsk8TDGqESbl2VyeGtUuLzbm7jvn9TYyQOZYEPZA
dZjP+qk7yIYeUlWbgdmr0Vm68Gq9ROvOddW9ftmWoYCWUAqlVbFmNE3I5OeGqLiB1ciCVN8mwzcn
3uXCbM0IdA5YLarbC0nzet2kzPtEMYh1hmWmqHSkVGSizPLIX8Nq582yNRZEQloEYGY0aj/XY0Ey
BX9us99Q8o7ejI0hDubgKsHUVt7Oabu9ncgTyd9cOpEmZfLVYet7VPtHxbKCasB/3YrM6l1pduUF
gJL7bwKK2m9kp+7swT+Vh+twzqjQMFBDomZAJ/l6gknRlZojVIvUkZfZu5kS/X9p4pW1faziGhfy
hodDzPtMr190RBrmU5i34tsATFgeJqHL1ldxznkJUYdIQXkPA4oAmDvAUpQLo5lHVF+frbrq34de
XP2TtkhHHHrTzOdDBkto9o3Ci17aqkperNjSPlNEbVtfF2n4qe7x9vR1RabKZSeyLYu5njY+CnxX
+CBLK3s1baQpEkt4dgDvO/Tp4xoPLXH/kIVEFLPTeJCl9gchU+MhD7HzwbMCa4wxSYo3GOdVx/s/
5zbe8CvIEJbLDdjwOp1T8L60+3K0cadpoyP+pA7MssndeVdtbTByRigHNM41b13G1HscQ7JWtwMz
Ucbv46CLA84YxUMokiSYoRb7UtbeDsNzY2p012gMQwkA/rHuVEhN7w2rT5BLEtF3DRuQl1aW9rf7
67dxZROsIRaDd1yS1DUU0RLSdGchw6CMIqv9rjqKDs3eQ34+9XMHW4B5lAjYRVHi6heubDMK2hzD
Wx9R3FyIQ1PoWeJ7ET3mT9ioV+/dqtGzRycN8wFSvm2lQZLMZRSkfZk7PvKLhbGzJTciDVcAVRF4
qFw5axTCOA4l/0UOkoVDdUR6Dk+SDo5ShY7G668Elmux2lracTctgXku54xT6JBt5/a5CT1xVIpK
uWR13+0MtfH5wakzKYD3xKm1lVgjc4kVwsSsQH2hPtPS3K2cvZRtaxQqSkt9jvmQFlyf5k6Vnh6N
pRsoswUSxsDzRepzuBOgN0ahcsVtyYOIXtWfYuVf97VeiLzu4gU/RaPq3NnJeAG3tceK2xqFrokO
gZ1OEY3M67lMtWcmaQJqqXR7fG2RKX2oq3HPAuI2i1/gltzUfBau0bXf42RmFHc5uJTZCwqpavbZ
jKcHx5ghk8XJMQntE33q3/eP6RJUV0EXZBR9GnCECB2sIfG1YyMn72VW4BDZOZ5K/JJxlr+5bamh
KxHz2e4PuLGW5Adge+DtQJNYUyalLMAnpVIJUEtPDrVppMdE2MXOyb0dBcnaBT0AdR7MxBpnBqEE
RHc/O4GBRMnZi/oC6iyFs9fOBXqERXWDLITmxfqLtZZwOpJrL4gonr6E1aifE0gTrx8FOiaJ08K4
g562uhdlK0d9Cqn3OUt9sgf/+I+d0Rx99VzgyfJlAFwA9l2DApMUTTMBAiUADhC9jL0znvM5yz7/
D6NgC7+AKpcZraLC0FoTek9pGHSirx9mF1uhmIfqq1s7dF2IbBSOeZCRyl+fVzKCqEZGOwxmqNX+
OINbHqJyz2bk9uiAMYA2DYgEFhq8letR7KnrvKZ3PIiWiZkE6tAa7+soMp4n0DXa2Zw87+OrVw9U
w/LAp8rEO3j1CkYyAys1KrEBuDX3MVQzebQbY29X3956AFRojcEkACWqrtFTWET1MsmLMIjnSiFl
nNKznOosGPR0z2Vy45iSZfEEgkG9sAbX3QfPaCrXzMIgxN7tF+3G5G1dNe5O+3tzFJrE0NTY2Tzu
rj+UF3rVPDhNiEhh0+F8ETcPKnJFn+5/nM1lo1a21K1pca87fakb4wpaMwpOduFJ1aP4bCVz/jws
9dfXDwWAAPTdcpQIC9cTinWvqIyuC/kkjThounQPZehgrdzle1CFrbUjLPBw/FMEXJeWrE4MXa3S
XCvxrH/rzkNynvVkT0tla+3oeVEq5yTx/9U+yBqtiweFXDEOnfohqjzuntjGqGwo+8f7a7c1IWID
AAVSLXRtV5tBWroCSXYKgwxxPgDsiXV2ctm/PmZj1sN1vdDNcWBYRSA1wpLRTQx6kvGcfcnK8TPo
Zn0nxd4KQMhXLbcPy8Zr5XobSMUskrxJwqCpDeVCny57q1Vx4idSLT466lw+vH7pKLxwg7G/6Rcu
S/tXshUjOlgLwHlBZ6fVR+nExjNhYs+lZ+sDwe8BWQrHfAGWXo9ig+WVKS6oAeWM8TTj2BOY5ux9
uD+XrR3n0JuhWY5aJICt61Hw8KYvKYYwMKSWHCMcrp8jExHMBuPZ8/2hNieEDMrSNP7TsL4eymwr
lHA9hgIYrv9TVe30lIBr2lu3zRn9NcwqKLTYVKVFNxMUqk5/VhPrnVJ58aVWsJK+P6GtfccBWhqB
5CXs8esJRVqI7JHQw6AX3WdpOOklUsbBbyvZnRBjzf37w21NDMlQDhFNQVQwVhtimvBQsQqT2zwz
nU+iz5qvFRyf/BjiiLUztWWRrtPhxUbVIvmGLayCcLieWofgGjQzGT3NjtWeJiqaP4XVh/8W6Via
ywx5mI7SQYbz/hw39gjCWBAqCenAUdaIPjnM0I+kRLkStcFTSfB6342O8fPVo1BF584AWQvleo14
tZSuyDUQ0f/H2XksSY4rzfqJaEYttkxRglXd1T2tN7RRh5oEtXj6/0Pdxe1k0pKWMzN2zqLHBgkw
AAQ8PNyf43jBFw1A4pR0lX7/XCRYRu+w1AcGe7xcw7FuQpAZ5qKhUyUPo/E1qtVkh+i5sWKQTxxY
g1j5AG0al6M4UyTcFsue53BJB2xPJ/VkN053/97FPgeGImcE+glr8UdrFnVWgQ08o4Q4BW6MHUaI
sumO6srWXKgSQbOktYK/VyuWLGmUdFrtPBeLOfjV6IanztpldV/vI8TeeEewYVkwdf0m8pB7tDWs
sWHrL/gxlpX3Sn3WPeVxp959yfLfp8cadhCZKt/p8uPg8JLniiqwRXUm46i2SHZw+1c7y7Y1ITpl
OVlRtOAWXKXDrdCt3DMYBZdd149RQzl4A86hFWbVOzF9fS4wFZnUsXHeBQ8vJ6RMyqjrMTE99+73
PlOeh7j+J3L612JmJxVzuwPRbU5Nip9RoQSnWUe30mFEskxMLS5V/TC54/CHW+vWS250zvH2obA3
lAzO3251oaErlmVyIynq/GXSR4zXC7d8aPM42ZnV9cVBcGO/QssEhLsrZr9W10tRZI6Nyr/1yXKa
f9Cd/hG1butDJvrn9rSu95QcC4aH7ILmkl+dD4WdO14jsbtE8WofRlFz6ttl79zeWDzqRDKLgI1D
8roKwb6fPMUzJ+e5ogl+OaAXbB2Gcar0Iyimu7OrtgbjTCZLIKPEb2uVsyAo7KZtZDvPUTTlvgK5
yc/z5W+cqo27jz3qyAQ834l4B9u4jAn0lL1mjHX3eQaSPqi5M5wbatc7m2rjE8ESlisHAMUrfXVK
NDXWRXW8uM+w9r3DjJbbUWmqf++OAwpSXEZS8IFH7SoOuOzHJNfBArSmU/yu6orHvNL3nA/ee8Iv
EwdefVIRnKoNKO464R9xLldGzMmecYlemudyHNLPDRT2LyMmebZf6zNKOJ7Tpx+UjJ11zJZ8ig8C
AX3ahI3a1tl0Bf+KlmPs/cMcF6EfGidcWt8eO915JgLFJ83rl+XPiHM3/DtH7E7pfDUxlCr08W6M
kx9x1WjtAWY5clO3V1GG1q3prXIwJJGkkJfLE5pcvHiehrY6JcY0PI2zvXzKivArDXYTsHySfWzb
JP/r9vAbkU9LEkCyREbhJK/OKLN0w960WhybPdr3mlqk5xhB7iDK7b/vH0kW3uC50bzHm/cy8gc3
NOZYPtxUE5dMd1CVE6i1AzJKW/ftoTbCn0SMwiJSA9BQ1nlS6KadqSal8qxERXQKMQ97YA3ulnkF
joAhj46BXD+4dZcTCht9UUSZKM+GaOaz2wv61Orop9mpe2KMW/PhrgJttalsk8lejjQYRZEXs608
g7a6xwENDQvGEM33O+u2FQx8GKmGSuMhAO/lOFRkYtFVcRQ4TlUdl6ItvzluVD0uizM+3P5EG2wL
Qo6aJI9dEmag/8uxjFpZwGQbxGJQROTs/dwY1ddZ6Jip5vRr206s+nZZflbK7gFFza/xNO9hI9u/
gXlSiGID8Iy8/A1kHHWjwW15NnK7/Z8VdvXPflaXo4sy7DkPbc/XwjZ8yIrGOY6u3nxy+047pJzg
O+//95rn6hSgWCl7VgAb5LV6+UuczkpVpOzrYEH4Iz+YaAJ4X2nfTOPzPKmp+aeaT+FfwpyV5alr
I7RBBBkO1pNaWirhkaQQ4SoshXVUOuchV760yawgKxvTgXNcaB3RniFnKl9pi/G6jzjX1skfo90r
/dHuTFrEs1qt6kPeFU5r+c7s1D0E4EZ9FtAN9A+02HOWqmHSnCwv8fIfoymmr2ljNOmhczFS8LVu
CuujESZ4Q9s8Y42zMqnvhSnbWZ7UvpmUL3S7ggP4tVI3ywuGqnHxJSlEObyJcYk+lUMXWc9aEdrx
YS5K70uc5pN2CPUo8wID3y3xLZ9ntTxAZVJGPzdiTxR+y6Mz+2rRzVQ+DOQM1ZGHS4xfSpiJ7hBW
sQcPVZvG/ly5Xam8GqOT5w+uaO3seXasbvInq9A031J0XgWm2+OYi9iCMfsjtRPnkWaKLnJ9MMDm
n1TVCu9M6bDzSKu0KeTXTdqUlofKLaiW5mrZzm/OnGf1J72pyvKbMjWTgaBD58x/Z2Ya5adc0xvt
40Tjk+OnMOmFdpxTJyxPUDziynejxJkeWqvAm/Joi8gyA/S3ivzVTbxEHCN9sXjILnau7Wnxbxwx
2KQD7JOYAO6vM6CoLDCdCLXwWdoaBxjPRFAVon4n+3mP41WcwzWlPQsED8HNtWAAja1KHrdCgR+o
a4Gem93XNNbGQxJKijdsieEJmUrtUzIv3sdFqP0XzCCzt9tnz9ZccfyGQigvPbRZLzebmIwa00Av
fHaQZDtowOKnVK/HncN0axRe63CREcOXKtOXo5habWuLx81qp7H7R1SEMWXautopyGwc2ZKCBB4A
vQOIXL8cxdBLRJT1LAqKMKSxwKv0P2R1+zXWInWvb2ljRrA2qJFQc3agi62Oy7JrimUJFeU5VDmi
D3o4fMGnodmzM3zPgVdBAuEa2Q7e01BE1hJVqdNls2swTjIsr+jSHBQ7Sv20jF84HZ/ayXtMVffI
i+dlGpMPsxE9tS6Gkm0ffczt/NhAY+m0+QFB33NZFL+6vD5jOnbKCpogIqU6zOp0tNq58hPD3LnW
Nl6z0DVl1xOkBlZodVMjU5tNCGpHAXTNHz1Hvg+KrByNtnktDP6/su/vCmTDykI9KB7Y8Zq/WdDZ
hZ94EwWGFXe+WWjzE5nWsAMIbF2VDCAvaks+nNeFP69O7CmcyihQXdxqwiJ9iPOc5jG4gpb9wQ6H
EVsZ96+mLXE2tN/G3tm5IreCjzXlggSWgJ29WtlcREaRxHMU0GOi/ZNoWa/5dQOV6+6zAQ6sLGIA
h8K5W+1a8HGs1hY+YIxGzTHNGg0/iGhPy3NzMmwjHjboUl2VSuZBGbWlCqMgH80IXKqi7cTX8bs9
3p7NdTiC4PAXorKy9W9NtaoQlLcH1UwCtR7s/AT+UmKEumQoAUZ676Rv+ejFn40ScZOddbw+l1Az
ofkfjX2QMfCdy3MJQmlOY3yVBbplPJEiZA9IfDrkrnvyb9fIh+yilhQi6LnXeA5OAZ3qQuwKEm7/
4SBUrSl8s3aSN0ebZqw5B9qMdnb51phECRsdTi7p8ipIllBtraWOykDwGT/NudYkh97skK2q8976
KF+an25/yOuA4Qu+i3eh2QL4tzp6ndQ1oBeXyGGYWv8ztGv1KdPKfE/P+fqrARfwnqcUzi5DH+ry
q5Hbad2Q2CWCaKOH9fJg82z2podKFfcDIXQ60mMsLXLYauvcu0wzQ5sFQ2GSE1ZPs5aE08PYZcXO
FtiYEpQLlHkBMlVZ+bqcUlo2GaQFnUsrmhXfsERyqrS8h3Om79EWrj8SZSg4THD2gRbRsb0ciu4K
RVuQFA8GeuT+AnXxHlwYGXtyCFeIAbARrC5ODiisFKlXW0ugjwtXdR4DTVmwBnSQDTNe61gfM7+0
ouonjXtx+rrURTE89GMTYgQkymbPW+FqspK/Se4E9CN9Y9a2c6mF/dtCZ0KQY2Wt0SvXaUi+0Zl/
N39PkqsZgh2Opw8X0OWqOrgpiIiLNVAzMR77KZ3/aPulDuJFV77f3mVX+xpGsrTSo0yEOCEsjcuh
TG+p9T43hsAs7Oh7k3tD5MNDwoK6t3qwIxTx7zZwkSRoWA30caF2c5VTYalQdWWtD0Gjp+IDpral
n6liuldwAqMTm8MYdUzq5nyEy4mFLmZmdmMOwUAVUTyq+VJ8TlAL29Md3lhAB04v5xN1c9lueDlO
jSGMpi7GGJhGSw1EGTrzIW7yPvLTzu1m5M/2Wg7lJ7nIFZkZHwuMBzMCBB9WR/EoCqE0vRyx9vp/
c60tH4dBmx5yK0Kqy9DinyXvuEOiz0Nyuh0tVyeLHJqnr0MFlTt8zbernQp3YO7swMKT49HUm+Rb
g3HSg9XUe82I20Nx8nMmc46tn03q4nT2HA9j0Ic2nvRCrYzitOS5+qIlyx5Qt7Gz0buHekVqAj1u
zYGJkoitXbdjkFW28adedmbQk/Af7189mkHwHZUsL0gPl6ECxGIDYyhYTBd6ig9frJe8p83RES+V
gnjQj/uHQ3UQsIeOMQ/FgMvhcn0S8WSGAJuR7CV2uvoswvHHuHR7yopbewC5byBr2aRqrXXK6DhG
Oi3NpkBdpuUv2GDizyGatfERLd88OesiLbWdSNwcEhKjlBmHG7PWa6e0PoyllU9BBEz/mBtqY/ul
l1q/OjEXOQZiEen5f1jPd6d0qXLkrEueuZaoqe2kU2CXQ/GXrc3zGSwGLbAxavdugOsLDygSwimP
abBWShqX345RnJqUago6vU8PqcIZ7StNGT/2vHc/TaUzfMi7sjm4qVE9VELslaq3zhjKXaTPkg90
hRdo1lIMHXBrEI31gJVXWDx0RZU9NfNfZk/x0m9dir2QC/VlZ5Wv8RLZWcsnRRhBoqTrqYuxQBFs
Jmynup66Z4zj4/pQGShQHMohCv8XqdGQ+GbUlG9R2w6fNMX0BYBDebj7c/O25DeQ2UCx9FY341xL
3058ebiEU3GuhwW7TSX5e7DC/vH2SBuLLdNPnOh0UmuomJcfO4l12mCcZApwmZmflMQ0fsZ1W52L
ZtI+lOHQ07uj6CdyvT2W+Ma551I5Rf+dLIBX/CrMKi9VDVDYiZeEGE6T0aXnPgubHf+BjaOcLBR1
FE4hWQdZzQ8/9kJw6U9BLTpxKrWq/Ng5/Xgip0t2bv2N6JE6qy4sDgkQmetKrZJicqaUEfSKxp6m
z3reVo4P3y19nYpMGQ9tGDelb8Qz/YvGhA/aQTFokTrnEZXdnQi6/q6cvrKZHlAHIv76twisAjQ3
johktfmr9PpvvWs/teP0vaEDwAdc9kOz/3o7lq6/6OWY8s9/K8Djy1t4IHBDoAxsUAEvETGIOtmJ
2OsvytsapIO6Lvzuq+4qt40SHIXl5ewUzjdRt8YvM0vrxA/dcPr39ow2x4IxKm3gdeJnFaNa1JDX
oBMTYGs2HlRznE4g18phjL37T3jZNUNly6AkxC29yhmNxMnLSGdaedgpj3OS5o+2WpTnyXX3YmPj
O1FZlQAFwqQAL6s9QV4/T0U88qJJ4uzcgjM+53kV7fCa5NpcpopMCC0W6iscLFe96e48t0auTmPQ
OXQu5CWtofFHoaqZP1VxhYTdrpbW9ry4u9iE+JmtvT9spe50tWMJu5GbKUFA4qUa6nSHhL0ZE9Aw
wBzB5thkl1FOIOAVgKxM0PToVQ1KNNHjLyAuG+XdLSYo8EkJXmqrgM3gEZdDRaHqxibYQND1TY90
JNSwmkrx6XaQX6czoA/IttNDx7LxkrgcpeB5JspKG4PaHODOWJ2P6Xh2aPG89oueF9J/GA682YXW
IukS8uf8dkpo5Wj0Nm3dQTKm7isVvvGtnXTnf4OqKY/AS/POeFtRgb4adxxpKP+rX47nVDYSY9kw
BWFNed8XiL9kfuL27f3LyH+fFhrKxhz+69zBmBsoXEKZAwMhVefFbWlYPOZuPbaMNi4JalZaVj3d
XsyNyclnEVRINP5pXZfB+ttiUqAGXMkGNQAIh2Mc1j8SRBzOtwfZiHjyIhc9M4AQbpQVJFCH7Qx6
2aiBKTS8he3Y/qTz/Hoya1fs+T5cJ5+0U8kuZYn28dxbnU1LslCBjJoBZrGdnyc7ZYTMTZYTrjC2
tJBNRvSOx/6QJkryc26sPfObrcn+/gNWuyEvey0s434I2prOfCdVUt8YlOlN0arpP3y834dafbxq
KOBAZd0QkHVS8fZiwzcyvEhvf72NTEDSgMmm0UmnCrhe0dl1Rq2ZhyBz3ekgiBh/jHA/Ldo5P5Sx
9mfap57fdvZO1GyF5u/jrhaS8v4SNuM4BJqVUmY06uwV6+c9Kv/GLSMJIZAbiE80w1draCjc+mYM
oGNixH0kyY2Poa2F9C9V0b+KOoR+39Tu8f4l5f58j1DAsjWYGiPtNQ8uwJVXdPmPOe/LwEyH7i2l
mn7mkm8Pid1GbxTv7maKSv4LTchYDyPRQU5yud9VF/fhJme6CmjxUxQNP9xBNI8J9dCdBPJd7WJ1
f6NuL6mHCGbxIVdxM9pFWpoJeEtqFtODnnQT9IcmR2G38NxjES3aYSgNzCpys31IqtI7m27sPaQR
8IIxtd1Jizz3BLlLJe3unHO4NHutue9Z7NVvpDUbzi05BrWqy+UQc0pzjRmPiEd3wne1ongVJlCD
m9VHrzMirGYT64h+lDjnFQ92zOL0Z0w3dLTXOuW02Jn4cjs0to4PWg9BBcDkoEGvsgOtLSyt6dUh
SIUVPShuGn/VF9Sglsbb65PYDH1ZPePoBwVfS/TPheoW6DuPgbMAYZ6TqSgqWA5R3viu1Rmvqq2E
4yGd4j0V1q2dzRXH242avuxAulx1esZT05kzXqej3dYnq8F2yLcmazF3qlqbAwG0SIAYytIatLKV
Vl10txgD10UQIsWpz29AynaO4Y38h/e+VB7jrU2SsAqijh7bZPbMMagSG8muyVzI6NquSnzOTWyn
7EZt99qqtsJE+oHw2VjFK40tq4Fi40rQbx417+ugDjPbLJlfNBKjnXN4c3oukSj7JOA8rU7ItCy0
ss/DISi9Uv1gpCMiLYVuF746xNjBT/FeCWjzq0HslV2x0qJRXvG/5SRisBUtr1IJXixJ+DDMS575
Q59VexqyWzODp0qRmmZS/KJWH46eMSSwx443LswV3bcyjVy8N+bpB9KTpjhXSit24ITNIclLSPx5
q131dOULbl5KwtPJi7X4oRn78ktSq26A7rnxuaUetLMDNseTjRRwRQGI39WDf1vLZmiyKp54ARSN
eVTrdD4LjCSeFLu0D6Y7/nH78NoejQZWCAeSnbS6XXRheZEdQ0c1CnTc8TJevtat0tLGY+M32C7q
znhbkUKhRD6iIEIBd11GSrSUmp24Hh8Q6X/NF2MJRjGn5n8ahmsTZI8+/bWVZ9mX6eIlVPCatss+
Z1o7fURhc/ovnwqeDkcIFCQo9JeTmWN7WMRIaURTuuiXEtvpyXad5Gc+jtWPMcv2isebiyfpqbx0
4WKvCb5a2JjjwDkStOOcpWcl7HCraEe1/XY7KLaOKnl4yHc8GsPrukumV94Y5/EUcHe6J7vMxBlh
2u4ZYyvrcHuozfj7/0Ot37txrluLVQK/oguYHKj2CD/S+hc1NJ/qblfReOv+ZP14NfGQJzhWx8fi
YaoiaqIPaTn7cSxFf/JaXEkHVDJOM11Okd8CkZ/unyNvKOrVjMmeNi7DRC97OkdS9piLUddpbLvo
2I6N/rLE8Cp8hCT3bEO3XlTsMCloReEfEZPLAYVVhcqw8P2g8OhYuJRsfr8atPx7F9b5HyN9P6c8
m5VPsjex8YVSuv/+hylLBSjqW1xB6yaq2LWUSeQUL1w1xnRjKDxVOTgjEMAIL9Xxq0bapt4ecytq
YQdwukiDUeSPLmetlJbS02QyBf0Y6fMhzDL7EwlS+qHKuSZ34nZrK9LmCxvMwymH++hysCwsvClU
qViouHB8adgjykFVnHEv49scR5otc3CQXa5vA8qSAPJ2A5idaxBaS9wq+3hodg6yrQcjzZvUd0mp
4T6sboG0iY1aDIziRPPw5i5zde5rjG4wnkmXo9YZ1dO4lOSXhR3uQOgbX432RDRcdEh2iMSsvprI
VGchiacaARGCzeFZByx3In9R2uJ0d4DQMM0iQo7lcl0TVZQmyg2HKk/AMkTfHaOYCz9XCueUlnr3
cP9YUqWKOxw/JRTHL+PDmjt8d7SEHC9cIkTlojGrzkquLvGzrg3NHii0cbDBhqQbHJ85aR+0SsCi
0Z0hRtGdHZqN5h5CMqi/SBY03e9Vs/9H+kstD7abO+YONLoRn2xvGKtcRxhBrosOqjoIV4vY6GgG
Z481OnuvUVnlO/n65iiAQ1y1GK+h7nG5mhSVGmXpCBK4FcVT1unRYS6TPf3yjVCUPblQfuif0THQ
vByldIqlLJt+CqrGsr/Petm+tnAQvittyYC342Pj3uPJCBZK0ZGjet2OkJlt1Ci2R9j3DorkSWda
By+00Pkek7TRj25tafdvcsaTkmAgv9Q7VzHielOCDSbPDur0bYjnY24vL7qR18Whhzbyc+Dtk/hl
IeLiAB7W7Wl3bS2v7OBG1UYK8L87if6W2Gq019RKM6MgkIvi81ihD3qMa2xQD3bbTfXOubKxI8DQ
32nCQOoIWlx+TOCH1J3h/AdZ4w0IOsat0h+wAl2qk5bpc/0kqlR8dBKhRefbn3YjWOVLiBMbHB/J
5tXWL6R3oe3OKj0+RnHsVCf96LS2dS8tHZ1W9jpX0DsQsL5hUzxBKc5bKnzFRgSFanZnK5aKg+rg
7gx1TU1mLNzVOcr4csBDq7UczLbBRLPTgsQC4POXGIQUHkmEjypcpBdUGubpVIxpYR4AgJCCL8NS
kW2CXeyng9buqSpsrTAHq8zrsYWh/fLy26bzbMcgUmrQIAXo96k6nHSl2/O7uh4F7S3ZwQybC9vK
NdO8aaypyNNeDUa09D70Suc+ag4q/bej5foggLtLiibBPd4Q6+/oxTW8cxDaYPZgFkyeVvxdV/P0
S9hKh5m9mfxze7yNWdGzKvEHJM0xdZZ//tsurGrcOqlBm8E8V/P/0N6d5+PsGfFeYn+dUnDtga4A
P9NFf0XpSFodUw29LIOkSozXwe6jF7tU4qc8jepPaR5apzS29AejscTd+w/ipC6ls/hqktxxOcOh
d7S6NMsmKNIwPTnWQgUeERbvy70LKfmZ6JiTbOI0s+bnZIY10wGLU2Vv1+kZyuj4uhjO3lNMhvIl
3ElDJ55EssEF2tG6+0Szm8ZTx74OLMXujkXu5H4zW39AxDJBP8qTg8Ka39blJz7D37cnuEFuYGwp
0E9KQUFcXb3VrSY1ezGrdeAqIzzvWDaKFK7THOky7f2y6vqzkVfOERzeO1q5Vn0x0N66/2vCSyU/
pJ7BpbxmjBojQNAilJZLeUkmv0nUPjvYS5vuGb1db0SZPcmUjbc16PdqYyQO7LG2UDrqarrznRaz
bj7a0ex62IWac39MI71e3m4v8fWVyAub/AnMHQzhys1WZOakmLWgHYxiyRtcq8r5s5nTTByngtLv
zjl+PRrpLz3IPJFI1ujOutwYVIXKglPhvXJRPRjdor/1HNWoqZS7OP3GWBIXQXwWm3Upen05llVH
nhklWRW4Yxo/2nZK12lZ5I/Koms7N/31iQZzjfYc9NF4cSI9fDlUwnE2ssJVUKl1e7TE1H1Z+rz9
fPtTXYeHFGSUlCmSQ4M05nIUVa/LMKKHM8gcrTmWla28RJY7BO6SKJ+LptV2uBQb4/Fs5mDh5sHi
cG0ul8VLOPd6IgKj6UyE/hMjn31liHD3hiSQpYfIorPzfPckGYz3A/QhmSiudjzN43VhZLbgcnAQ
vO2W/rmDXnEKRd++ZMIOd+L/+tO9S8cwR+mWS7PC5aLmWdwDFVNVw3jtR2p0yjma6+l0e1LXNxGl
MCkyBmvaRnBuFR92iS5IZ8BKUdNWO8QoDHwWaK08lNH809HiPPKFU7onKs7fbg98vQfIHHjR8tID
x6WX/XJ2ZWTqIeIr0BCKclg+eDyMvqa1Ng8f4coad+8CDmhuPXqCJIdzveEmZ0wqWs7B7OooC4w5
iQ81UPnOs/b6g/0/8Sz2ApvAWAsj53UGS8uNl6Acp2g60pLjpgcEzSfv7kikWRaGA4x6iDc8LC/X
LgnHDC+kXg/SaSpeCjceDq0T128ZFqTHgbty5z12/a1gO8Cnp6iMPAno4OV4ihWlNhZERlDYiu5h
pWqU4jCFTe09mpVpf7o3MvBaYJtBiQGMQBLlcjSrgYSdsq8Dp2n1w4IkwDmypvhDl6vKzkJu3OKk
QqTKcD3Z1FeK2c3Y6bk3x11QDmH+6KY6TVRZ3P3d6fSro1KYDMeqc5SjJKN9zHqRlLSaGLNxuj3l
jciBYYwKsWykBIVZbQbFS2OFP+lhPmTVsevyTHm10cFqdo6U6w+J1BXsUhIyKTWzfmUmepiWtZUN
AWpDJkUonTIiLHjlKe5GbedOuJ4T/CnAArAk2md4j11+RigVWtGjFB0YS+QddVWMp4z0xL+9ctcv
WZTjZE8otQzZmLYKFoyXUn3Ahjaop0r5NcbuNH/sgAMfsnaMvkJ5SxVElq15z65D/vrL1JMeNfAQ
Wgt5KdAbdzk7w641p6nEFCxjrT20oh8f6A7OTm2VZR8VtBTv3oIIu3Fw0b0Oz5O773K8zsmalhSP
EyyeC+QY0u5ctq15TOij2Ultrz4cwj2w6mkgYFfwsF3dc0M5WSNdPAZLioz4oI3OuR2S7N6Ql6Pw
/qCPjLSLS/xyQrFV2A2cJSPgnfQ/za1dXx/E3bcbg0jOoGSRcnStoVvwlBq1zsSm0bWK66+icJoi
OqROXCQP2lzZ/xZ95U0foqzLysdMGLm7k6hsrCWSftCAgQbkE3Z1ctZV2mRDnqmBR83w3KmKezD0
WNvBGa+CUUqkS5c/EA+DN9fqi0VsDdoMPTUYKA+9JuZEL5ymtO2r2dTJabbHaLw3HJkKbFayV4B3
6qOrzZ2Eg8BBw9QC3Bvin3j4uJ8KNXM/FJWe/bq9wzeWkDey/IQEjH0lOddZPARE6GpB32DPGM4d
zE8adXbu7o0lxNuLIha9cBiJrTVuErMIyREcK8hae/oSJ6p2mKpKOeIIWJyc0cjPt2d1dRJTiOHd
T5pgk5TzGL8M/7CLZ2+cWytAlNv2TpkhNFA3V8D61xZnSJ9uD3e9iFzfEDoAhXgqAm5cDueptdF1
qWYFHhkDLoqNjvk43Ur1z/8wDuchNV9YmChcXI6jJhOqmnRcBb2WDh+LpCGLFFW7c41dfyyANigH
FCp5a3B8XI4S1nS6CpHbARvvqVGL7qhYIqg1Vzmmaf3j9pQ2vhQ3jE1yzL0s22AuB1NDt07carCk
fXVyNDwlx9dSL5Htr/c6jTaGwoUFWJbzl6tlzWaLws71Bnt2glyBUPR3YTgl/hdCRXE66YGldhKt
jWWkEAjVB+SEsuCattcPsZNZyMMHNnj2M8Uvp/E1r8sf7EiFnt41yl6pYmOCLCJZHScG/6yfNMIj
g7Jt4QZ21Y/nTkn7c5jjZjYOzd2MIlnNki0KyHDRIrameXZ2bgl1Hhkq6fD4QKHNGE5o2mDDWVW5
unPOb00M2p2kpQBfM+5lkCANUQ5zb3uBHqKg0yv1H4mT5I+tru9s5I2BmJiUpOPKpPd/lQckWhPZ
6TCEQUGLQjAl7mCduqZtvpldpOzZ6W0OBtORvyBYwnq8nBW9ZXkR41eIGoUtTD8J3f6X0uawOeBv
/3X3NoNDJ1EKLjEehauJjXGkxqTjYZDq1nScKlE9Ng4UWaWxj7dHukoZecIAmRmylU66ra1OD8j8
tXBqLQzspkp/AOtbL+iua6eynuZjm3bLg4i8+PH2oHKpLvJFOajUKkR4H5hkXaRbytzGbpdBC8XQ
z5lD/TZJ3T39+OsdzfkhvURUyY2CF7v6YAmn0zBY3GJL8asal+/QqRFQrRrHn5P679tTuo4OBnMl
Pg+STSPBKubTyK2VPuEUjrQ6PGm1VT4BCItHY0njHZrZ9erJoSQ7BOYjuLKc92+4vDV4XT+PikWb
dbKop5B/OaVlTCbct+e0NRBse3QeWTxZcrgcSERm3IR97tBBbs6PeWxZjxwweyYm1xFIHRWgTCJz
vFrW53xDcWqa3MKRSETuY4OJCL/4a9LVJ6vz3mga+357Vu/egZfRR58HzcDQAqGp0k11Oa1Cqe0k
qUcnSLThQ582x1TMKNjT+Da8eGp/TswWfSLg6WrxPjjlGB1qx9hrdJHxcPUjyFPfDVU4/Fc7nBYx
jizaVAMbzTvcO/I6P+igk49FEyOHWSHEfMxiMfuhM/Sfb6/ARqzCEZf5gjT94gV1uQBppphWF1aO
jNXGhwOjPNJWj5pbk+3ZnW0NxUeVqhGS23O1B6smxgl3cYIUNvyzq2c2EBolwHIMtZ2TbCNa2VHv
XY0w3q7OzFSUDqYxrGjVZM0/Bf0+/2uc+m75R9I5ThNuHOhSLN5q7XgcdXaFmVeQTXH2Vjlj/KFJ
e2UnGbmeC2NgaUhiwM5DN/PyC+WhWHIrm9MXpH0Nuq2YkXow42rck128GoijiqooWqBodOoYTF0O
5JpFZk80qAXFiP1t2tmqH5benqDdVRQwilQXl5KjpI1rN8+li4eh5vAMksSxEZNWx9jncB5/JOMU
7mzvrRlhHwTzQxa9udUuZ1RPua72g+0E8zSXp6gs22dhuPP59hbaHIUYoHuR65N4W42CUH5dTrEb
iD7tD2Iey0MqzD2c4+oGY93ei3q0jElwfzWX1tCXvIUEB/l8/KXUy6dJyBqM2re+UVNnu39Ostma
w0gKyq33apyK1FqiwQ3o6Xcf+yo1TkKx6p1LZSsWeD/I6gscYm99+IhBLyib1W4AnXT6Olvi6Dpo
J41kjP+7PZ9rPJPlAySiXk6lAqXW1V71ijFCr1h3AxP6q/DBBcr86Ll991RaTh8djSYbf1SDThcZ
pc20OiNv3SYH1QY525n1VrzwM6QENPo5yFVdxstYuWWX94sbxIqinSIvmsHCK3cnr9paW0B9qpLv
Ag1r1m/bxE5PnwITHtLBV9BUfsjDsvdpSN17Q2+FJooa5AYyEUEf8HJCaWhMQhilF5Sl0XwtXLUL
9MHsv1Pz0n230r2dE1F+q4v7km/JowuJXxOMhT13OV6vz6OV58KDaNwto29Xdf1YLehA0y7c/ZHZ
UJPiXtzNzZOjukSi7HAkUV0dj0mrVRr+iLyb3BTkI+yV17EqqpNr19F/OLekDAGKjkiFQ0u4nOAY
9jithuy+ZRhHmM2dc2gXsdecthWHcFSoIkMxRthxtSXqJIpHqyEOtakdn5Uyi0/c0HdLD7FsEu+W
+w5AYs1riiiJR6KYOB3RDz2NZTK8JXFVvk6OWj5GUSn+vb3Tt+Le48lOPozZ3pXNjdBrb6gjNnoK
0/lxjjTry6xSM7Fjc08q7f07rAIRhTSgDx7uQDpr7nDsgq6Ei4oOrjXRQ8bPyd962sk0f1lGszsU
jtMXHxrscGLfVQxKKDqGAIofVUr6BvBvfOsGu9Se5yzLv3hWmn+LTGv+IXid/ShxAH0zUbn9mZpd
qh6qVvkOgKCfizCNBwjno3gYQ6yhH81O5MVJIBMBJS/LF+fEXtB+mLnbqccWzW3I+EkR976WFeYO
BnnteSodDbGkQJ6fKg3n62WoOlHoLD36tGjGxi62A3k+qT2my0Zrn8mjLQ2mVelN0Z+untvGrxiF
FBe5TctUfPAHKwxUysUld9holp/HfLTrAz1O0SP9cYK+iKZcxDls8eF9KtWujd/MXMl37obriEGn
UOqR4+6D1vH62duoDqpKfVS9CMNOvoyJGfputiwvtGJ0O4eyPCPWAQMRQCLEENFYucvV0mOnzNKI
Q3nSMT7xqQJp1JrG6bHB7hV/32R0n/ppHk6ajgrl3Xe6gcGBbIOCXAEmvjqmVaCz5f84O68luZGz
Td+KYs6hhTcbv3QAoKraVJPddEPyBEFySHgkEh64+n3Q0q5YqIqubSlCoRnRZCPtZ15T15N3jyzj
4nsZLIK48l4fpxCf0IxZrcbQRtxyaPLcalZ15fw45dPi+TwBFM9sve/KMKvS+lGafeEFrz3zxBDU
zqj+ABoBRHk6rY5TNks1xcWxaqGD2G2VHjIhFX+qYT+9PNT5W0eeyDVGm4fWnbplnqjItpQqwg7H
zDQSeglzu+uyqL91BbYvIi+mKwfs/JIm56ZShznTymvc1hLiGGHwdl6ns5iGXTKrXgjT61pIcuGr
SJJWKUYOARiOzdYQ2qzms0iKo5WnM+Rd8zAXaRRMZbRX3OmaNtyl0WjMrL1Jrg2qFqfLNRInC08X
xXFALTaUapPtERkDG6bJr3ZpNfuXl+yZl3l66gCKICkNfB8cwpl2bD5ROpHpWB4NA9HAw+DGS7tT
YO21N5HpltkR/R1R301mUoKlXERshONseWaQrArvyDO47m5URVvs8FQByeo0c/NmHCK0G+s8G78L
1RBNgBdZ6vijV07l95lAoQndsW+/mVgRgGfVeueDpfEyheUkvPRjshTu8kgQMzehFGOu7vScSt9O
KHH/rm9sTfpynPXGLydup8CQ04L7jlMO/jJ07qOtOA7kU10OH3rTnAfsXqYxO9hiLpPwyvSd3Vlr
lkbWQaS+crzX6/O3EtOkJPpiIsRxtF0k4DVjdVIS5bJ7eZRLl7BOIxeYMIUISqeno2hSTerektUx
xnz+g65M7qdojMTnzkyv9T4vHClqm6AoAPWsMcn66799kO5NXEqyr45qrFu+QOZoZ3XqNYmwix9E
SACiG4zeWUU/dXqvwD2tOs4g6PZ08dJd1ZvKvuyvJhSXhqLjuKp6rHa2ZyAJxU4pDDXVMUmj5aAA
N6Z3LPNDTSvqyjJdmjukelZgEmEdyKHTuUsqr1QSxaiO9G/7fWO70d7smujKlrv4Qb+NstkMssZC
RpRTdVSAQn3vx6H328HRDpM+Z1fu10tDUdKEkbWqf50Bqdu0avHtdtgMbfcOSinUvi5OgmkarnE3
Lk3d72HGJqjPp3yck4UwI471/B4BjjQosFK6e/kcXRyFfU0HhNQP8NrpAsVGokoF+ZijgYYGZiSu
GthK6h5ePwoDeKtPCJLz25BJDkNmD7ohjkVhRzsF6sKu6aprxNULa0OuzmesnrxkXus78ttBpWSQ
pLLSqmPpKRrOEsp4U7rNOxkpxZUu1YVZYyQU2VaO8Wq4czpSgiJ11fUuhxWHkdTPIi2+jfPevbI4
lz/oP8NstkCUuJ1rtWp1RPT7Ly1z9JsV/eNT1rtGHr000qqJSJ5MlEnf+fSDaINgutkr1THrU3cf
L4DFgsyIrUdarJl7JbC8MBil82d5XgrJlLFPB6P9hwhZY9dH3S2GQ5qi8CFqWXypJXDQlzfeGhps
nvJniRGyDUQXz9roDhYrmScTeazTrgeIMGlvu2627+Wca4FepvjFuY15LYC4MOgK+1nbpjpSx5t4
RQjpxC7E8yOKAcqw7+w46sOk9Yb3L3/ceq1tPg6WMZERO/G5JHY6jwVZkd7MdkXmMT1OraQPp37L
a3GfYcKYCSP143l+j5rHp5fHvbD71+oYhewV4kGL8XRct1XmKYtacaRqVf4p5z59BJJf7a6MsiY3
p59HHAFEi44VaTmilafDpPYyFgkn+pjOaae/06vFjoPa5KKntljVzcFVo6x/GmsjMR967HYQcDKH
uAs83prpiLxBlrzRF9Tq7rpSn7wHlDaH5gnB/FQ8LJFO6wRl16QFuNcPn2hwyh+el2XxnTCXuLy3
KdI6B6NHXgZmsVUTxsQs+c6TUufIj0gG3asIAGiBCp80CsZejb4mI5LTvurO8U9nmKBRaPUg5HuA
mMuTbpXFsF8KU3lXUKqCh95m6S9P1gkm5VGmf9bqbkzCBgLzNTHO8xPHVMJ/XQXaUUTY4jwUOvfQ
uAtxnAusQJ3e7oLeQqIvz81rqubnm+N0qPXXf7uEk2JpOszexTExnHyHBkq3k6WpvfqIMQpFbXTT
If9QjTodRU4TvRQPF5Y6ipWDlhlGUAMc/y9GoarNy7VasJ8RJ3qzT1I4YJJLYl6cm8FIpjpEIte+
5shiX9jqXHvgpVaGK9nw6edMbLXIatjqUS61oHGnNpTTiFCMiSj2LcIFCHu+fLou7Qhu4FXlm9Iy
0ginI7ZukQ4dSe/RTDr3LwslxU+G6ITqW7QirkzjM4dte5LJFlcAPqEgnanTwRwvyQ2la+RxGKUF
s8/K2/ppcutk3pM+NZ9RRuvrDy7alCoVKVurwrYz5+lgYXr/p8RcSvVB66kVhl4SSbFxsReQDUuT
fClaS3iBK3l7g7zpdSN0Fc8agrxbivGDba5+HN3QWe4+Wcal8Puumr13XNz5fECDSupB3MedfrCo
ic2+6aaWeehiG1FEwSXah4g3LEoQ15oz+7AAdRFWcJNwknKpUPS3qjMtWKRXSZa/+unH/woOMhgE
m/xmS6NlElYyw8L6pGm9o0ip7HIvy30euuFKMHNh8wHigPRErYeuyhZLJJKktTvUrY5ouU33RTsA
GGkNLDjmRT0sRZw+vnrrrf16dKW4eqn4bM6uE+sJvcNJHq2syr/jJGX3fh3XTezHSqpcc/e7cB/x
aStoBOD92kE83XupdDu7ThlNVZc20Nj0gZNg+fXyN53HGaBjEdJEcwlNCCBnp6N4FFqanFD6ONGs
eccmFZ/yXmLk1Nm5Pxrx8tAkXvHz5UEvnOE1z0bCiv4exZHNA2mMSPGmKYMiGa77g1r0nAH3L7Mc
l/C/GIltSDzDJkEQ/fTzKk9OkcBl7xh3c5TdKlkjrbdpCXdiZ6Y8LVc2/6U1W3FS3O50ls9Jj8LN
MlVX5HFRx2hnwI94q3nLNe7opTWjAbWKeBBAsUVOP8pbfdussm6OnlQX64cVaQZ+dG0KkTirXeEd
UQExEZojAjOvhKXnkdsqt4d2CrB3UqJtwybXFsjoo9McB32ovua8z2jgKRmGf74SCy33k6rtojuZ
ZfniG7GjNH6aG4l95ce4tIGQSiUieEY8b5WyG10TydAWzdHShLmvG1M8RaMp31pL2ty+vIMuLSkN
ltXSeH3ftsyXLgWHBkK8OcrcG6JDbCW6vZ+iUordywNdus3gcK7IBHiWZ+pFTa+BO7IsVhUN4rsY
E9g8iOUg7zx9Xj4hixldgVRdGBBANe3Z9fSvDf3TbWQrywKztJXHzBnQZzTS715S5VgA5qlf5/Zr
2ZWAZ8mgKclzlfEIbC4aK4pHIBe8C0Ix5FOSy36Xtq371JvTtaDxwpKt78GqJ7ReamcQrgx+jj5y
veSj9Hyw94U/VYP5+vUyYHmtmhtsDGi2p9NXFqk20lfk9eEVf0+tY6EDhKvgG2uc7I+1Ol5jH573
VJjB/wy47T4vYCK8qrHlscM/iFgkeRJF8X6ZqrdzWj0MS/ZLetaVDvSlqSSVIZOh60AQvvnIHsdi
yUTzkYuiNcGMK2IZeImlvb4EwmXCjQnmamUYbxESGJmkVUf+c2w8UQdRjaFzJLUqGGd5rc574fpk
KCTpgT5jn7XlnSgYkzbRVDbHvjbopbvqOB+9KE9vS8xT7uZM73alipvpy8f70qhkntQqgM8gsbUN
JTHaiVCebI/V7MQ3fd5q+9gcu32vm/3RHFp5Y4/ltYjl8qB0cOj7raZ1m5diLHN4xkXUHCs6HLeN
XAZf79EO65W6CdOKd7cQVztH53oYzCsSYgBquDWpkmyed202MtCVoj0Oi5TNPlLy+pbeavsUlUsv
gDG01b1lF1XYqAbykqNr50cjwZ2Qsgaq9S/P+4WnAvAEpkqrDQF2DusO/y2ty2JFK3my+WEqG6CG
nMIOJlkQwya/csNdmGyEmlA7QFESANv2bYyGpUDdV2uPYzsW31JDjb/C0qzvUBTOHj1DaQhCRHx4
+fMuHFD6ZnRYMSDi7GxJ66YciDRM0R0Vc8nfINDj3GV6Ul0Z5TnPPk2EKCNA+1wrNiAbt9+meyMc
XZNZtGXd7LAML7BSWk1eLEjJ0LQz4HrFEhYo9dzRoJxDZIDnUEc7et+Vvav6RYVZ7sufvllZwBZA
K9cG89rKppy5KdG3iz3aGdYVOEJSWTGiurpF1TC5t8alvzLUZpbXoaAxkq2vIgT8z2aotE690W3w
BBFJrfhonsc+v/uV+tDPoyAzSWODu5b0ffMgFyhcGM6EAJeKTUCQWGqzpxUyX4n4t0gGhiEwZdPQ
/lzZymdtoUjkXZOmy73RUgU+Fl6dNIexmRFpdmkTJL6uta24qc0KjycbJvO3VGntAZw8Bsc+Sl3q
X3aBbvVTZSRLUvpd2tlfcmvojJ1hVs4RMrcmdjmesM2ujVXnlajz9efnC1YVKjiKqy766Ymmn+pq
9WzN9zg4UfkHMBzzM/SgskqjuLLxn1H5v238dTDONNA9niV2/pYA4VEJNdUuM+5rWxPYiKluUwzH
OR4F+4A+v31fmm2R3WQUzXS/0KgP72ELqTLQ9EzgAy0y66+Wx6j7OJa1nb6N1XzIQ1NWiX5nKvFy
8OYZN8xcU/pPnT7KnLSrsBvdL7vaNXZt2jX5p0FbFBmaVt9peyPJXZux50xc+dizA0U2TUDNaaKO
AIlg81rUkU2JGebKcRjcJjT6vvM7Z/rSLnq/e+XRJX2gqIfNDRUcWh6bJSw7C3RMqbdHSkeSF1j9
asqGVlGshC8P5LAXNstnr289LxKO8sSfp3vF7q00q4vcvDc8rJ39HtZsuChqHBR6ZD0NRlr+EFbz
SgD4umkAfq8GQgiYcdY2o459OjhKrRv3ZGCa7YMTdw6YFXJWzDa79uyc303rlQHXA1wuKrz2OgW/
PXCW0bZeni0m2naKwa2cLCHueM3rai18Eve/zQvAuSMT2n6SVVo6lqYOukhZVd2aQxK/NwrTfbBS
bblBGWB8HaH1ebyVsKADCFlbY5twKcX0E6k0YYGejmwf2JK4Qxk3uzX6GLxB1bTvX94om+D6eTyU
CGlfQ7Fm/TaBboSlukAyxLrnJ0q+NNEy7mvaVbciAnwskkV7Q39+2bc95L+XR96GS/8aGoIucjAr
E2SLEmkFgt6KA71QKilC8TYyyh2+PW0lhtsxTcpjo1lpWJOSHfLIqyDAeoY/zMz7yz/I2fFniRFU
4aoj+USYZrNruyov8oYa4n2UF/aewsMURIkdh0otrrWI19k8PZYMBbnGWzue1FY3539oPVXgX2vd
N0RsflkINUxLUYXlKNQbvenv+56B566EGJiIaxLSF9aa9uezyCU5PSiu0xNTohhXWJ0ORVUsdiBT
fThwhJhYK8PpZamTHTQaJ9Dzfr5y723R2etanwy92WZ93bTI/CX2fSMlllvanOycXLXemnrt7BeZ
MeUs+x1uen3Qyj4+mPErgVbPPwJ3PORBgF1QRzbLbLZ9ktduZt9jAmPvpab1QdLKa4IhF3Y1za/V
6XNtJFIv2hzgiIBeWFWt3kvNnpz90EQUGToJQ3I3pIkqfAdmYe3rbaq9NVs5TOHQ0TkLGs8pu2Cx
4UBdyWXPlx29FHoiMEHJZtF+P132Qm8FeHQDZ5ikvl94Wqc7o3UeiJ+R9HCsN1m7uFdirfO7mUIE
+3ydZ4AX2+cHjPXcgn9kEkqkjRU10Xw4jtcsXM9PE1fkqrsE3JIexbYuveSFpLUXGfdzb41BX/fD
bQuWN8SeOd4LANFBpC31t0m4FOSTwbx9+d648JHr+7rimZ55c5uwVc4LpasUyTyhCctvay89OgAa
rhydi6PQCOfeIYVGc+109SrNKptCGc174m71jlnPP2Rx7lyRCXrG9ZzeTDzcpK3rO0eJeltZrBEa
0Iaqdu5V4RXDvUyR0E/9UgJrg65Zt9UbXalb66HP5i5+wGnem3wzqeKf7uJk0WNb173KzZWZ+Db5
Tiu6JQlMdRI/qxlG6o0C+VW1/LKJnA8JGOA5GKwq/Zxia7XspWVJMKRKXqrOo9SKdvTTmcJT4MYy
+6EayaDfmk7fRWmgCHu6xs67MMPcyKCr7H+lB5u7yUqA101xZmL16FZvcG9W/UE6+ZeXd8t5RMYL
RseGRgqiBxzE03WklGrWick6VnE0vS/RzXwfu126dwZp7Gg8D/tGKYfw5UEvHH1ociu+lMyK630z
qKnHTqsv0OprratvsHpQ4Dkaxg1xhQnFzEt3jYdSU9LJfHr9FbDqu+GVTX90pTqcfq9eYA1fxJAB
28obwgSkeJj3ZfFfjQL2E+oqxf3tRaN27FOw6A6+AXOxozNl3tnCvlai3rJIeTtIDODnrUIjK9Ns
kyHAPVfwV4EBljleeoixyfWtUROHemravbSz/MuSq8bjNKrpe4+l/cZbl4RD0w7fUjLZK/24C1tp
TZWpzVOcp668uXhgjyZ53ipwWoGs3tEVeWhzuRvdtIAWE01vPAyQ9i9vpPMYiXoWXnq8bJAHz3Sw
kDSqLWdwsLeolOih69HFT0ezvanM6ZpL1flxZDVJj1YjdwSqthD6tLdiSSyo3BcgHmx/7p1aD0vH
zvQrof35N7GcNngYqE08kNuAQMMkkuZYq9wrzTR9Kcn1c9+Rjf4xwoDryi1+fhDXrcNDsXauKCRt
DiI9OrXyFpex0KFyArUYzMovc1fIECBU0vqq2aRtMJjebARNm+nmlabH+awi/kbpg9QCjyRQQKfH
0RPL0sZaFR9RonD9mop6OE2vFAzhmDCIAdsI6gMk060qaZKWXWfGY3x02tr2S9NBcrFLlqDqE/vK
91xaPMAXz+BELu8tLUXTWDOBA+hRiFK/abS52MuutO5EEmtXjtvFoSD6Ez3ZSCBuxUIMCIykRF18
1PrqqUnN+oZS8sfFKeSVQuqlNUJKEtIBcwgjeLNJaq/Lkrj14mPXqspDpw7lNy0xr9lkn98evHX/
km2G0XRW0uyjdMoR9S+PTumuDPS++tx0rfxee1b7Zmrj7lEuVnxluc4/jZEwoAV4vfLRvE0XrJxF
g7VGClzRBcsEY4h/hGXnfH/5mrowDJRLjhcRPh+57YBN8Bx4ubv6iGYrfY3CTN/0PMmH148CWpD3
gHNEnL952hJCnCySoGOiou+CGihmUJTaNRLF2bZba0UUKuFfcWUA2zw9sYoUK6FHaY96PkRBYfN2
xlqRh9b4WuTyKoKDKjm6NHA74atuLwdwcE2dA8i774aue28sVv11qI1XAjueRyFcR2eKqg3KWZtn
i9x3mMn4vXsUYMf31SLs/ZLa3ZVI9mwL8C0gs5ChXO3mKZWeTltLQMM95PItkybCoU7i0Fuca35z
54tDIk3dif/Q2zqzxKt0PD6RJPUojFOj36WLnR+80jPGUK/Na3nOpcHonNHLQV1hhTCffpJtKtrY
GpGHT+qS2LeVq09UUqtyjnwdZu7nl3f3+hKcZAI61q/rK0FRiPdi+/7WylKLGTDDvWVK27eLNveF
leyUqfyczNUYvn40rA7IoDizdFs3Z2kaFBzJ4iW6B8mif53qqfC9vFZuOzK72Ldi65Xta3bhyq2n
tk39g5bGNtFR+171FCCcRwNEUyiLptv1VjW3e0fp6upAPKm9Nk+kDkCYAVALFgLV9M3Tmxax1SHv
I47pOFg/ozxRHjGTjt+/PJHn+349U/CWuWchQz3XJX4rhxawbfFkBGdQRob+wasj+Sf0Innz34xC
aMZNsdIpNt9SQUJCnROIAfZgYodgBQU6OYorUf3ZE0V9mMVZ6yfkLUROpxteFmVRjXbXH71qcd7m
aip3g267d0bWj0Fuj/OuqLVXAizZGGSBNMeJXlCUgPlwOmhhNhgF9VN/TJAo2msiz0K16UufTd9d
2fTrQ356xE6H2nxfb9HyaugJH/XSXd4bdmainb6ivzUjDdNiyh9RZi1ucyUfdy+v33kmwyFbezqr
riDIzm1beOknq1JnvT9OQ5vcIvi66vQWIuzdPA7GyOmDoV180UbOAcO3QcP4QyE8xXuEBlnhvtZ8
Z531524WcYgGnWHrIcEk1Esz9eNRc0frFuymgvmGW+2moiqvxPsXdhU4PyDIaz937YyfLnBaK9Lo
zGQ6Dm1WHOBK2n6BR7ivTU3hW7Cxd4NMjCsH5uKgCLusTHW0XbbUAnoLY6Eoy3RchKjuYmBi+7w2
hyOFfvnoLGXzPXOza32Y9Us2+4vomwYQy7xKrW9OKYkMeuAiH45Y+JXZ20xWlt+J8WeUou61xNUc
FLE945CB7vthsJzuWox5/mKRKyIxQ9JIpZu6+ulUWyId2rqLx+NgRf1+cuY0lENMltPH16yTzwuu
nHw828hsEM/httiMNXjUFqbZGI/JFLeVX8WNY/kx8lxPWr6q2xjZFH2r+MrF7zU9QdiyM8sZlqWk
whQ1Wfxv1aD/9WP63/FP8fiviW7/+T/8+w9Rzw0yCt3mX//5kP5oRCt+df+z/rH/99tO/9A/39Y/
q/dd8/Nn9/Ct3v7Okz/I3//v8cNv3beTf9lVNJrnp/5nM7/72fZF9zwIP+n6O/9/f/FvP5//lg9z
/fMff/wQfdWtf1uMWe8f//6l27/+8QcFwt+um/Xv//cvvvlW8ufuvtUXfv/Pb23HH7WMv7MXQeT8
8bfx5/P/o+t/p429aqATbqAt8MffKtF0yT/+MK2/w99c+0KkKUSLa7mlFf36S7r6dxOhLIpZFGLI
x1Af/r+fe7Iw/1mov2Gj9ygAUbX/+IOs9OSkEB5SYOAOwvUE50kiq034wbs/9POQV4+ERDqGFiLy
szwykS5Qpz3koyVwpq7y+278iDvlmyz1o/nQfIEuERaWfZuO4tir3+xC+qrT/6y5yHwvKfzWvsvL
dA93ZHkzGdXXtuMPpk+eHt2Ms0OQqOZFsExKGdYt2l+xahHhp07iR+VY+Y6VfTMzW0HKRUl3Y9zQ
P0WZH8P60kInpEgDF4fwoAiwqy0+L5AOwyrT/4I7hEOTCzrFjd+Sx9HoED+6pVH35Uz3DheSeBfX
73UVunGfmEPQNZ4ReqP+pyvmH6Zemjde7iRvlCIpUHMeij9bLGMfjFbrb1AlP+SP2SMx901HhrqU
x9ikIZmrt95yjxb1O6VY3IMzogxaNVoRqvmEq3Icf5aqtvhdPbl++cMTie+Md6AVHP12Nr3AM/ZZ
IgNkBNzZ/NHnVb1Hstr01XacdpMxI1NWVX4U7eL4dqwUJVSczMIKS/jEISEKAIGt/8i8AI4MqrPo
ti2TkfkkuILWqdBuKq0wUMTpjF+10jRv46V3w0gxzM9Ko3wrDTScSic3d2aL6C0+1tnBM8q/shYb
rDaOdOQlDeHPkIsOujppgRkNTVANtYKDtfgx9JMbQvf0djLN2rsWp7VwsqX0G9Mawxouta9WavpQ
AovajYI83tMaWhJA3j50RZO97d2W9vhkov2mDMkxHRo31Lr8cyzHNnSU4vtQqKWfZ4XYw8pJAn1A
NHSJhuIzAaDGydfKN6Jl2/a1/FoMZAPVXGWhJrv5aIyTsysj8R3Ethb0s/OlKuKWaXRFYElP3yFk
PwVO1yd7vbDes3hpULVxfAchC7y9tCfU/5yn2WqroKiLaCdNoVKzn8X7KHfiw5R7H6lg5Huz7EQA
F0rjyq1MGPFje7eMafSodpG7b5OZgrc5xl9Qu3N2XQUNBMKn1gWN5dGvL/v0Gx1PZzdTkPDNHsCC
Iyv4WEXh+kalZrs+nsUdVpjObVtGqOYNrR0o0jUwt0HPuh9n8xhlpetHaFL4CWxLP617lm/MaV8r
AFeU2BnoYKxPYNPI4VfkpcNDaRtj6neLo+9ySOg7rVVHHxZ3qu33KPIMKKksUahjifxWYSF3ad4k
EFWU2M9TNwnyRWSh7inIgysO51UzW79w7CpoozLZm2Iwbgr8JAI4MTliC7n8XCSa9D1t8YJe7dqD
7hTNvdZOzc7OXKug3dHrIXfjGAgE7fbMg+pX9lLshmSC12kVjJ4W/W2i6y1+khjeTH0U77pYGLeT
11SBMtRaMBtlFMyxYfr5kMWhEw8fK4SbgnQwPtkKMmyd5s13psst1kyAAjsdxrXQnADF1l+YnLYh
4VAfjBafo/Tz26qplQCsTrrzmtJ8kzicZLOKxzCOxyKQi5ftqKtqPjLj7mEWikvFW8gH/NWN28bL
5tDqJ06jNpU7fYi0HfDQ3k+iIr2rRMU5wRbTb+J42c3lmPu95PxWOWiVOZ5j3y7Tb+heen6eO+Iu
5nP9HJu4vYuw140eFcNt2S9fqKAgxmZ6cajibBoqU5Ozog1274Yldk3dQgJDl2YvAQf6v71t/35M
fn88ToP4fz0da+GRNGj1B9qKOkJozOVoNNUjVez70utDi5OgIuLkKeXHyIbWKLToSiq5Cd/XcgZZ
HmOSUBIxEzmfBlb5iDEmXDrt0RSZT988iLqCK+KvbmRmtBG38veqsXOdJ/ILH/7BlcTlNMlch1+h
lnSvoOasSsbrr/+WZOa1WkP9itTHrEKhyM/YiC9P6tl7TBeXchcyQ3QFKQlskrBZWaHeVFsfmzz7
qqTZZ2mYvT91xuHlcdag8D8RMh+CwCllKBR3KeMxzLq4v30IGWbmqLKwHqsGOfwhHG+pPNCluhL9
n80XeewqgP+cVTLkZrkiDZEn6UjvcVAjf/Z+qMmVateF+fp9AGdTV51LT+gSstljazxk7ZvMfMrK
by9P1WkG8zxVsF7Y6GTH2LtsFSFGXbcVCKLuYz86QTLcmyiyTeaTav6qkx8vD3VhuuhUrgVIhHUp
R27yYqarUEWqeY/SuBurvXet43P+96/Q2TUMRR6dZuEmVdAp2pZtJpVH1AaqJSTQePnnP58quF3o
jsCzBgV3JlNUg4zTlCUXT4YGEHjvJXs1ORh1ML6uVrGuCf0q6kmrqCL2RVuOXMb5Wfp4yJ5cr9sP
SvseU/Mvzeh+f/l7zk/JKvu1is0TjVNX31RsHa9P09JI0ie9e2csn+K487X+RyKvdeC384ZOOXwc
1AVJ4pDZfI7SfzuNsUE8BRC3eEzqh6J4O/R7tG/mKGiVK22I7XFhIMRNqO0AbSW/39pFzJbSarML
QRIQTqAX35T0fX4NFrLBOuFtxh5AiHrdw6uZ79abeTCbOGIPxo9VNpDxYtrAfek9pahXqcNdSYnF
tbIgiz69vFjbzY0OzZotcYFydEwy4tMrLanGesKGKXuUQR/9xFPxyuZ+biv/fmcyAMKaOA7y5PHf
rbBr6mKwuSRZ9gjOffK7YRAP+H9qxBJOHehq1O/KuTJ96KjqbqSZFQwgWr7qPRd4p4jPujoauI1b
ItBlZj1h+zbczqr9c4qt9DEV8Gscr3MOFTXinTZYdYCDDarkQBBJyeQY+25KgLzYDTJq+YoQ9qzo
rTtonT+Y7bK3y8i6Ebp1DZB5vmXWrwbFAJwWBte2a5FHs+LWQEAfQeh5kNLEGy2/0mC8sHIMwZml
7ghTbIuyL4TXGJRVs8fqaJHRDFeqqdtTzLoBr6SBRLWbjbE1CsLYHu9ZoJSPIntIjF9K/6ubnGDu
rkl3nH8G/EoXIPWq/wzqeLMB2xKajzfK/nEUi+9+cECKv3aHnw6wub4RAlYKbR0AzEEz+/W1siyX
m76JC8AcUAYGJAYni5bEttWS2Uamxop03jq5DkmoqhAdcfL0Blmx6UZMdRsWxPSf9axNgo435jC2
mab6eoKehOONDhJncf5AWh0PcthN2RBRaPLSfZ0mP6zWsB+9yOvvkiKLor096l9UNUuDHtcaI5Rp
at4iKBUdYY82lBZG/Y2agoxs+3JGYmCUYdxa7j2YKIcOag9+9tZSi3FXMSlvBtGVHwD01Id5nIo4
SIz4F5SK8rBUdTbeOQbozsYaSPEzd9o3Y68G02jkYaw0H5epGRK/Ldu48gdieTsALjDe5YtZ7A1k
Goneky603fpLPXnWYaj1kq6nx9+gT96bVE3KEM5DGojJTmZf5ZL1cxoefxpJCTOXPtkBhnLy0BaS
wooxiLfupMh34D/pIFSt+9XO+3YOnDpKkCBb5EdTTvIhQZfjDmR8s+tBEIV5NRb7VE/M7ymreuda
VR/a45AfrMJ1/mqjbgym1lHDuB7V3UTJJJgxIN8ZtFZvXZeERImNcd+4eIukeea31fDFSYQZmnnf
7bxCt4NiTuShSUFH6HHyTtXrz1Rrc99oJ3uP3ngWjG423cctWP1ODrkV0nsb9kIWzFRk1g9qq1S7
zh5kMLkr5DMWtt+VifcgCnN5I9Oh2neWzPy+bPgxm1neoJtaH/rU6chPzdqn0NPfiAGVVq02xiCp
urj3pSIoKXWq8yCB1t3KAv8Vzy3cJ1guDJBNenazVN0nrVObQCpZvm+NVPpopUg/hkp/q5WZd68V
vXnUmlE9NvZo+XlhLXeEdB6CDUm6t4eiphqluuTmnpLtlbZ2zZ9Zbz2QWlIpLdXML9RcvIOWbLJl
evOnQ8Jq7hK36X8C9PxcuUV0O7nNeDfjgnJcIpSVi8Fb3gnDk/d9WY2/4t79PpRwKdW8sfdo7pWB
kdTTnolWVomf5SkfrRzIn53caJWX71bBxbeAsTXW1DHeUl6xbzOnNfaJsEk9HEmOGEsjrCz+mFfG
nxAhHfYzjJ1AdFOyp9Vd/qK/pPu1NWZB2TvjLokm+570yb1daJbd5WqCNXU517eVSFjgbNF9G5rc
vs3M4bZi+76b+qlMg8RsjadmGOxA7d0l0BSrDOyItjxFiHpXLBbBnuMqcG5bx29nqw+0WP/WmFq1
q4wupRBQtze9OiMiGCs6GWJWHqj0rZozBdB3YSS+5f4fys5kN24ka9tXRIAMzlsOOclKDZblYUNY
ls2ZwSlIBq/+f7I2f9v9oYxeVKHRKEjKzMjgOe8IKO3XKkv2cvgeaEJdO9d8kt7eJS5Z1eciV/Jq
bMtwrp1iSYNcu6c6DMIzW6jGp2qx5faWfba8Luc/9szEQoWZ7KNXRp5WK93cu26SzvZxsgbOehfe
RJfaUvQu5aMZSViQVfbgF71s48prLfAhXV6GyfESlelLZgAzfm+9TyAmV1aCPM4yYmM8BqoPtDgB
VTkdhYV8glFQTXHVvUDpJGHrpflGEAbpCmW62PU749HH2fZmgxtTOt8oyhsTf1o+rZ6WUddl1pnw
++ZQkGz7sJdFdioRqUTWpKeLW/tG6lEdex7BbU+tzPpjQ9PZvdL9HjerLZO1Id05MgRsA93fy9PY
qx+6tcpkpWPoEQQIkMoZnaSnCDApJ8++18aGv+IWpeLYqjqpxgjTtcllZGZ+EeO5WJIGJrmItnLr
U7fV7vMmayNqtbrXuemdx5mbzJoN87vhudPdThpM2nPNHkeElTHTrR9XdLCfeBIUZ0l6ddo0bX8Q
bS4PJghbFPS1fLRWYLmWPtdT53Xe/bK4+6EYhve96sMPYWUYF7tEaWKWIYS8JcOLktkXRBvfdGN+
XZFTxF5JtZXVlOXBXXDqdVv3Qyyminfh7PE6B1yWWB3eNt1Op61r5ZM1rMvP3SzqIraVI2LTU8vL
0g/VHdficJ6nrL76vdU/5CRX4TiryqMOy2c0wQRj7g2ifW18RAi5nLo89w9SueUZvMiMpxt0q4oq
PBYwjqnRyfKgbF1d97E0otXgfVWDEX4tdTemssrbsw51f3K8Lf9qbbOferJeo0yo6nH1jCAtobNj
LGnkLru5uup1aeOtd4gyHWB0iHuphqgzev9l7YmcamQ2UUB0ewxm3HexG6zA60Y7f7F07YqopLia
657nQ6Tn7QehwOWhMUfvZCq7/hjKKoAPbHQJHJiZl33YTBo4HyVQVAWa668/ptY3X+odzGesBucI
6PtMBfB+sIVeDki29sgq1p+dJJ5i7brwMlatjDcQ6ntHLYr7bEDb7Pkg8FXxsw8rjri3B3CQHUrp
okPuiBQ45kFaPm6+/SbLKX8Xy2ok9pRND4FfyTdE+24VFUT/JQa1sVe/sgXXt9scW3uZzroQVoxs
pLrbbp48zvUWE/L/Q21Oa6fjRGVa0npT/VQEnua9W6v8WC+6FBFP8iExZ1UeW1HljzpcnCUiQ3E/
SGaMq2RUSP3ObmK6CogwDUf/SLpqdTDb4gdYHpk82yAuleF8XonFvpcyfzN5EUmrJtBsDZrdEb83
tioKu4knZGbLj44DvD2UDc/wrpdD7OLIe+p8VUTj7JpXq5ybu4AusBSKVQfRtLchgknVWxGeCYc6
Fz9Pps03HmXmtRFnfnraGjVGOUVl16njuR4E9ZQUjpnjZDJJW7UzEt7lUn5Z2TLOxA9yeseCH+2K
byYK9zuTwP54gHJIy0xaB4vdJ1qWYoXHVGMKg/yrcrLxO4kAP9fbPwStJxyc+VJMc6ji0QjCezdf
v1celJBFVD/kuWhO2zg0PyG3LOaKgC+rbf5wquK7XG3j+8KWfFBOoFKjNsWL9rIgvklTuPuMfbzS
5ALPky1r0oR2flqctoLZCNYYUteM17InyyLQBvYZIVMyL5skGDvGjWnRj6oxv+dSVmtU5OMbEa8/
HbczzoB54xw5xqZjEynHHaR7mXotLMfqLW92Q4YSNmsuj7kw2JdnxSPTWNarh6QlsjUPXy2Wrbs5
pYIj/W0Pa66vtLWdZpO8SOd1zL8EeZiWVkBBwernFD8424OjwSXJj/pltPvP0TBm0N0JhynClpiv
83rH5CEPLUJatmdPRFquKplqk4Ajz5+iwKO61QnnISUEy7ivWHmSQQ/dibm4vpfcPFfotC7aNHjs
slMkEEkzk7GhveErnILJaOVa41GN+XpcwqxMWAhI7a0yfVChyM+31sLYrc1vnVU3JxJD61iV3nCx
a1sdjb4NL8NMdYq26HWAphSRXerg0GzufnT2rKbep1gOtEP9sCsiDBH+ljwPlXcns9U9Wu5QfDJC
4NPeZoCnflOd65v014QIi7w9DD8Uhn8dw2aPZbcbr3mjnVRB47yWVgPP2MFnDjxqwc6rriouCnEa
dIX2+NO27ZK31hAPgxM86wAYX9jGBqSy5bF05h/dMmUfVrU792XjfPcsxq+ytbYoaHeGhHLM5akM
GhUxKslk750+mRWZcFun3FPeejOxx1123QS5QoXu11i0vfU8Ogy1eIRdHrrFudrkEyfOScwpDB6q
YKkfm4k51tvkp60YOTYTHt+1MsZzN9qf+2B20qzAxz5m3btmWEq9sOSYAj0dieWwxmicCpXI1tEP
DUr72Md2HJl9SVb2mumzJcmWwP05iNfJsfcDyih2GTieEfRIZncFqcsb3zOF7sJexmTFkPXoNct6
v+SoXLno9GkZGuOECW48OMNCAuAI42b1peL8NqXi1s/m+3Ig7soee+9c64EmaMskciBy5nB4nibb
/dGS+562vVOwqfTqhdobh6fmsBxbvw9eJGclDayFJ5Lj9gRhE/t3lpPpxAYr02UGTzxOE1/DwXLm
C0qS907kXjp0EL6S+C0eMfgJtsXOD0wJbkpRLTkhmD5ixynDRO/iROphE5eldFJ4iP4e4xLfWE+l
i56ujZhjndGV7Q5DedgG/VaD5EQVXVinXOY/XWRI9+HE2Z9lEZ6L0i2uenPriKWlJQ2bWdJ2FuNQ
tN0ebbXIY9FPIoHiKvII8m//uBHN9pBlCyzXTr1nsijHPKkhzH/Y+zYfbHvuj8NewOf2WXVqtLW8
lZ2933umzAnGNtVpaDr9GNiFfsVdLi5EdujEMfYqoj5luDcywz2P2hnuer2EXxpvqD5RrkKUqz9v
a0LRSn0ULF9HaHcMS6H97BZa5hCy2xrtmVs/21Z/GhnRexArEixNvEimPDK6FRcM9+1rZQ6MeFOX
fVmgwg7cn90Rj/GadFNmxzbJ9rFYDR2FuxoiOkyzQ2/uH1nHCIMY9U1fU+gSdheFjc5gKvfSWr93
U+elys6nh72Tc2RbujqXFvuyaeU/8iH8CLtLin3QThHN5t6psSv3fvGH6tnjLJ29bMAJOfH8YlCt
ro7rbFfE2c7Bsrev5QRx2DFdpoUS+hh6pJXvhOilC06VuF1helmsiSlwG++ylmpKSo/B1NS+fT/O
1i+v6tvzytf4SCJSkKyl1R5G7syEZf2ptPL1XKCkpe9hHe88c6sPCwUpCXeb+OAjB4jZhIsrKSrj
Uyca+2J1nUvhrupiIT0raaamO409nx/mztmJinLZoTTVDmvll3W0y/BrX5Q/DWlSgNbTNtcaQQbF
F36b22GJG8v57CFbOA26syKzDqc7YZcFy2f4yroFv78wSS1zEaZiWhw+lsFKsqWT8Z7ZTip2pnbP
WdxzhW8tdoTikghsbgIaTePOKa1E4l9HKWGZ0D4e0oT9xSgFcxltQVE+7ut9FS6AkJMbXkgT9T6R
m7Yc3dx2j2W4i9gh1P2UKa+Pq3oKj1soqijbjT4NlOF+2ggwTbpyR1O3Wu9IDuq4D0PnQ1s1b5rk
yPNS6yW292yjszvfjma9/lS+Cq8alVpSQTJwR8rtnLedHdEOiQzRqLo7afvhqRXjmuZ8n+NJ+/0x
yCr2qcIJLovynS+rtv1kK4X7VeD0OOs6a59543Le8q3+MWzG7Vi035zF3riv7CvfE++DbER9MA1z
TsXsuiQx232kpGcT48B+WvTSiVUn2kTJieSegEVuQBTAXlrO6TJT+Z0vqoEz5ooRK0v0Nhswxz75
fVumlshb5p+ZHIGJeuUlk8l5cII8SCdF8Xu2qvwUWogsFQWfF5mv9YG84VtURGRIazqbQydOfDFi
HEdnNALug13X7YsRYGLu5/61DscsdTrSMOhq8dDflNVhEB2vwGoA4F25psjonXNf0ZlSkP3fMcId
QrN2o72vl8Ot6TPeanO970E2eVKJL/U4GqlZYcNGoL8eQfnFAfwaTN2XYjsCh4WRI7uCN5Vt+bya
9e2CNbqjbdWkLcxoRxbSaGKruU2qBYXzDKpDau8T0oLVdK/ldAt6koJE26Vj8he5cfal+mVP7hTp
UdXJ2PhTOlm7GdVB6yX14tTPsmKG8oepOxbkQ50NapSPk1y7E2Xe+ckbluCwOCE5NeEy3/MSupQi
8+beKVbrw4bb6XtVWV9RCsxxsM2E4judTvK1NQ+Vo5gaCt85VkPD6p7l+gSKxfZeUpXIMW4/hLiH
X2ReyQe44V/SYnmySPGMvQW907yiZyENhypx/oC4xTITdUCo6bLK8Sp61UVEzEyP5TjVd6uj3m7C
eq63m7FBlPUDe4xGWRPk11LvNQORoZ0zkSDy0BlreKr7Sd7lBIJE64ySqsh4u5tpqC6+aP0vYW6K
7/Nu6xRPkIr2SZeoQ2z/1Fd8MauiR/0/U7z4Icsz8og3F1SNizly+uVTYFUiJqN0SaZxFqd80u3Z
5116gKzgexBU49GsBuupnwOUMvtkMmBm5ZEAHpkauOUOJEWHBwobpgjNNK9mcPpjtSt18nIsnSSi
fB0cMR87cLHHQVN1EJaDfdgEZ3dDffNQueVylNlmHXPr9qhitzv45WjRExGEbLueEzH2fFnoGDoJ
9DdRy+4St50unnLHkmcbfco9Cpspyex1OO+b8JCKLM0hIKHwKApkD1lf1mfKhkEhbr2rSgsHBUfp
nXIiWyPZqj7lTHIrzq11IGBmP3RBP77TPVR8NPyxI+tYiggqmwcphlGXdXBdY2O0D3sBxLEeC6NP
eJiV8TTx+FCtHa34S0/SbsQHOuCHuPMtQIA+p1pjpKTvrkXyfciV9aUuBjPOqyyIAHFUhL9BRkAr
WVQUCgxbhF3koff4gK9/u/iF3R4zVqG09+Uti3yeorBxuqOcBkrdqFi73xuTCE/fq+PBq63HArnT
aaXSNtqN7uee1+2Zi1YdJPFNh71VGvNkDaaLszjyc+qf+SCz05LfdkV3CpN+d40vdrME+A8NhlLb
2y4InOSlnAzxMhTczbuRI4IKCvOwttMb4LkJAnNrgPJXVoS23/NoF5V7CMDGYmXU1lE5dRWTJYkI
RzQ9wPD4ajbotjT7VHrL6Y4MSOxzTozM86rHaLKcNdIGMfI1E1RkOb2O8bfomDVyBuNjfW/Yij+3
u9hoODJePB94cPIzM+7z1eT5gLaIOKKWOWMCmNqHH04DdgBt7NN6MlgRmdjj4w3jj8Mp4DEtfP1z
LeYW+MmEwrSlruJS1fmpblWTDM5gfCbRzPsgKOVJyhr1OOM1ib+b6RxGsLrnqn40u7u6cow3Iqrq
yHCmMB3LmvfW6r0rQGYBhMWH69iGvi+suj4YS1CRRqH889b66sUtMqSJpakoejad42Tn8yEjzJC8
1GHklZMTtYlZR3ZQ9kloiwHZus/p8FR5t0rfSJbWzqPK8cYvZY0GbWys8aMauqBlIQ62mGwcdS9d
YSSiru3YMKR4hYZZotJnEIw6SY+Lt3YucGlbplmLAimUUT03zeNmTJ/H5cYCrPsQ14WksUWs4wc/
BDjpgnV8r/twecisangQknXWb8V6DPbytdqz+Q4l3xjJpvN67rFNgtKXlZ/4gLhpR0kOIrhcfnKc
TvxyMjOYOSlhHm2ZgS4rAHabXWleuy38Tg6Kdxyq1QKYahgLzXFK3E0Hd9a674ngwjtWoloOK4t9
DOxqRqTA1wc76KgaqsSPwmtshKqurSO9FC0aOZKDt8gL8/4BT2D+VdXSuCqXKWvedjvGI4YvoHOz
R5uVkU25sZ6myuuLePTBywAR8iQvFhkHzubeEWmxXpFNTQdk0vtn/Mn7w2z2bcGSGATIE/vPw9Ih
07LG/sWBzHMQFmQIKOAreNjYbtl8D4iUPVtZsT54DFyRndXLKSt2I3HJzvgWhK35izXxq1tn6xX+
zfwWbnv1WnlSGTyylvDi5UEZCXJtngewuKOxmi+OVebRYLMj9H5wsMLJvnLwXu1JBmtirap9MVVP
62bRN8dJ7XvLbLq3x2aAY02kbvog3XuKeg3FWWkrKr0UcvMHtsx3LkT1kNmlFXfb/AyHWJxIC1OA
u4wNi4AZXyTwmGfPdqTdyktCauajEfs2O3FrJcNOHGAziXdzLRuC6lksqiFbHkaTpmRr6EH7JmDE
rKC+DM/NG/ITLy3ctjgq21r6qG8s44OGfEgC5LbJxEl5rFZghGVyF3ZpMADLKZmp8Mt/aE29fLco
ZgNJyN0338tM2Id22R7K0TNSEvrFBU88AEdjII01wKwngNExbgvufUuH5q+dFtm4CEXzLOqm+lhS
2vCJTof53q7b/chUsSTWFM5fZ7h64Zdp882wtv1kVPNyLszBbqN126aorLKCp1Op3marcc5gzOtj
YwYcy2C1wws3UhPX/lh8Dsu6v9i7mu9Wno/xUO0yqWjou5caRniyZvIN9jKh7ilMWcZGwCmjqiJX
YneQPaFU/dJPRxJgsGzaZsP8X/vHthurWOVCbwl1BPqTohpUQJwB0I5+0Z+RjqNeDmbriMQ8iKSy
ydGSY/DT0Mt88GR2e0azc4nbv7pSGsewlLxeG96sr/tvmT1bJxLR3ilM2y8whF+2cH+lfvTdN0yg
arqCbGouhkaijBxd+SlQ4UcpN3M+clSbo2GgTF63edpiE7jgleoX570aBIaKORcB8fOFzfgAfkUV
aMtDv84/TI20n3Szt/Bbg3/B5qJXdV8Goj+aGGzu+Zv2aNgqZNiiHerY8ANUSjVy6WnPVnYizgua
iyq352ivN33E7QoCkeXL16Kyqw966IdrPUHRUN0yRGXrNYkNR3gF5dj7tPaWvEsDWMikDmULZxca
nyV9VjGAsxODxw2xyOV4KKGQD4vVwSMW5p7Q20oAkVEUdxkiwItZ5PmpyEBQFDnWbDR+HcvVgnbp
aAJp4UOenL1YTv1Aw3RLtfEzCxmi18FZDlvorSfXYop2MhGmFbacQzvfQmHaZYea5w5Qzd4nlNbD
zWm5n9rFzhAvC6b+3GniJQ/q2K9tO1J15iXLCrK02cEU++9Z+1QZX5eh1zzJC7A3e6hYt8PxV2mE
ex9VuSNAuIUJZ3+b1+wubyI+je8kvZnvgNzmzM/T48dl7IJUYYiJa9nMh6KeVzYHwkc2onLu56yB
gNKrSIwAKZw/+e6dv/lb7HizYP4DJd+m8p1dWyTrXqF6vQ1pU9iSb5oDXdhwNLHZwzqZs/4eWAVr
drtvTB3c8GUQ1ShX41npt9USE8po0wPsyT/y3HNes5uRAPy1/sy7bv0Ih3YGLRlQLNR2yb5W1RCa
AFBc7T8aApofbVgmwjEbL65Dq3nWKnS/1HO7vRqTOw/JsoHBhnkjkglbUNT2yxQNMxCyX3tf3Ena
kd+xPYdeXiSDWMTd3hl11JRGBXXjQ0ayEC0APT5TetWXZmxC6Hw3tByKQyUNXySzSYwVfYTf1owv
eLRXcj6Hk7e0jKq1HW0MIVdlL0iIGRx6QYywaXmkTAbrfDKyncSaTi2nluiCC9J6J/aoF/+iG1yy
UVU4DCuhvz6ooXcT29PFnZfb5jejoYkhdqdMHtxuEzFnzk42W6izz/7y4rM+xUXeBrd0IhQHgSU/
h0Qms9xrnWiP9tAxM7OEJWKKVLFWl9bsBcQj0vsdujaeDds/zA7uYmOV85G/ZjtqQwUHz8zMz2M3
AI+bmXOptNN/JBrSecnbgmm/Ir7QI7CDdXl+y7aJai2va+ObdjdBprzcFaT5HCprblHXl8XF2Enh
5cAyNPkw1zIq1ejOid/r5sWgfuQdZjB4KzKyTs1sW371fSnxsKn1SBxq/bHSWXiyzKF82+oaFH9k
nwFwW1ki2znds75+8WFKnyEZoVQXAyNBFEpL1IjUzQclMp4D5oIa395L/QQeDlVrTkpEBBWQxw06
wMEcMb8ov2VK1MHRdfvhECrbTAOwD5Vahq3vgAb3ZCl8SDvl6INrN1cbkfLDZvQuRhf7vfU7k0kR
/Hq1u/nO3tvqvIPsQkPJm/jGcH+YqgXe7H0TWNB907Vhpn6x7iPGG/NnwdwfrdrIY1tI/+C3MtrN
LiqWNV5K16NxRhRsqxsmntkA/JF5Vn0sODjPdbNW7yBzSh3cfi8fIRWR6fN1OS5KopcZmjxpOOJF
THCDjqQ9FtcGUg8YfjfPTQNMbskmPPFuT0/dQKd2FCjxWJo2BGXvPSyMPU8ui9uAAod+pkzxVd0F
QhGGYDMVpj2cKa4cU2s8CcO9w33PY3/VfFEKop8TzzandG/mFnDUtwZsK3AWH8pOcGMPRXuhUUe+
Oz4w+qYN+86TwvtaLFuF1aCZGDtu0xtDygEiAMLOp+MQgpgKH2t2kgWqqfBINmKu1UPcj1wnfdgD
CtLB1qFTLHO+6o60xQPchPjasna5ybgzvE8bAAo8B9KBxi2dMfaCVb/2/TydaM4BdKBgLTu2hQ1k
P1rGtS4VQiy/GFNjnlwYLHw2Urq8F5mt56M7zs2vxXKyLxmRSE9VVXqvYZ2BWhGVDO7Ywzw0/vNq
Vw55sBXX5b+L1/4PWShGgH96YS0H4uJPIeFgOrlJ/ufwWPri3ocVVluZuqq9cwf94NjdpznPvpmo
EGS/pP/+u/9bmXeTPON4vRUnoOj9Q5m33PoSSi63xyLex2O4/o8qdyTV2Dww66F1haX7p57zP+S7
RWnB5btL9kALMipQ7f1P7RI3QS09BJAeAS8A7el/6SO3zlwVwaUP5tbc00aQzJR0/fs7JG7Ggv8U
t95Es/8YASwfNwCfz+/qWSIPtZt743AVVm6BKxneDU6c1zsCAvDdeO2E68fZ09zxV0JoB+eamWad
9IT+coKm5qdagp2VdSnMy5IrNw23rTxtzgwfbebqUSJV+cZAAAvgSyaYv5yu3x2/GF9vf35IuwWf
L4FQfwZUNcIc+81vhys0YrR0D9N6LH3J5Ppq8kWVRClMxZT85T375035/U27SZ1vebaE1vi2ezt3
//HBm0ZOtAEE7jX3phF/kw9gWlvMU0gs9vXNtEBeGsfp466C+RJVcXuHEJ9FDB3AbjsT/N6H2wvI
k3sqgeZvz8/1NSNGhjg/rE5K3HBkzBofaaDpDoaVNydSyF1YjWpuz6hJvINViv2DZuGL3Zn5DX5U
JXtrwS+F07lhS046YYREK22vi1Bdggu0TzgABuqL0T9JQ4NaEnSHUwyovxu7Txl9ssxoOC5lXgiC
0iz0RwyCXIB4A49Zt6OZ67ssbVQx3/nlLA+l39bXmS/IR63UePVXTmm3Dy/1ls0PpWVOd52N2Co4
W32GtGnLhyhD03OirtlItrX/wTQRRkoM06u/GmjP8m1ORqQbSWXWwVkE44Uhmbm9KOV6MZzmJ2c1
eCqWAP7eW/Z7P2iHs2+F65cSPgIMevH8g9ZWz2lkG9QO83q0VJjL/CD8pRu3iVH+G8kq7OYwdSBJ
gztNH+XN97rNS3VtUHo89X1eu4eNtLqzHtkxO6xdqb157SUMdd5DiFrlCwZJN3WUscVMgD+EN3jn
/SZy0jh5L21meTM1FD4uz2yzo5r/5r5oNPcrWwxDQLm5vLdNczYMXT1PsqfDybeW1JY9SsV2yn4G
XlOk6/hgDU4alNia8uJOlwLihYS5ZDNX+ahBGH8KrwOP3qDW+qj2AIGzHcHpNHn+GamO/pALMRya
rumi3ggBkQwKgHlgA8EEDOl3oafecTvYT2Hl9+fJ3xntLaO6WrtszjuBIlg6wvbI1s40ousJC2Jm
GvEqpuapmkgPMKcBSjwYNNoYfO/OQQdArxEBjupuBrdMrDnD14e30qPXKqAua/H2H4vB/9dx/uiQ
WWuYEZ8EmYPaJRNx0Zc93EChvqAP5+np7/Vxpsf5zu3mb5An5adcLuA8RGLAtoj8OszmllTVWN4P
vgv6byxmsq8zbpqCOpfIrWwzCvDYPPXGVz19nuNSiP2InBQj4FgUnwK7fzRGkkpYf5Y2a+/LXSEN
LJoEJZ987YrJ/oZjvv6YD9Nw3MO8OPdWu16UpYorhfXBB2YHwD3+gh1CpHE3lgSfyFU996kDH/5Z
okn81NnMP/t0Gq11hP2rOhJ08BRAFvnbk+lD5+Vd9nXU249ssvs3YwyyuLJuZCJQZXA1EJUgI3Vt
WL8c4ASuOMY20JzBiteL6Rca4kqx9k+d2o8I1YPjONBhH4kpqUTajIlXLeJzsKAtbR3mgogxBV/C
GJbw26HhQlKGmX2A1hH3BWX1l9wz3nuSZY44UX/mCIySqUHYwp+Q/UJI0x82I1/QtY0qFhRrx9of
fumF1dMrfADu/KZJbUz/1PR9mCyuWC+CJwwfdekhjrPESyBYxFdv++4xvb1bYy4uhHyWWIY7594o
wvHO8HSX7jatX5lcl7Sf1vAD8X8s9+EwRauLg1ILowb8x9DZOj148bxX+f8UUeaTj2Ljz7tFrsI0
4vz6Y5KwJumqrsLhxGka/JTP5d+fKX9MKv/18/+U+IteTgA98qlpnkLArv4vvr8/TJuE/GHX9G/2
Qp4S7E5/PObLMJuyikHm0SVyaC7yo+uoS7P4N+qii0Y4zY5r/t9f0//1OwnyIgdD4KNi/vr9KbmP
azbm3mw9iqLwtxQ92v5gZl35MXd6/20OvOnTGCDq7ND4/48tIBapSbciTp9cG4s4cf/mvPrtCZ3V
wb6h0h+INlpTsznM9V+Gy9uf//+HABxoRHiT1siUdusDEv/Yhv7jVxC/kFl6XsIrLv7tfdyTbErV
3+azv/2SPyaNnahsJ7P5JQ7ZJUMCfW+XsVv9ZaL522/543SDHzVV3a7hldVnX6+ZiAWCSPWXHJrf
z/g/lj1clA7vGBlKtjD/OIMI1nZNkHzJw7ZUh3xbh2ull78VpPz5WkKKgfFR2s4tSonEnz8++am2
JpLphv0RkjlP1K7rY12O3cFEHnExRFP/5ZT/PoEGBM3c0olJ0vjnu8UY+vtJs9bcDaA72idZfEaF
vq9fwgns8VFMX6g4Qv75Nz/a7y/wNvJigSRmxr39m1TvP14ghZEFzZ6dgOguUiRos5mYJYJE43+7
kv7r99y+3v9xvldcQmAPUtw7+xI8lHugU0PW2bd/vyT+9mr+ePtU0EiE07yansCLAiTvh4GKXem/
fEq/nz2u7IAeRxYE3Kl8W/nn9xezlfbQ9GMxfSzdBrc8bR1j8Jfj/ccrYcf0+fFEqro41El2Eb//
Cqw4ZKCbTfYRnh1kGHBU+0DIf7l1bl/F/3/r3DZprtNb4SZ3j+vSTv37b+mcwsjMQcrnWSQ3JYqf
6L+ZbG8H6PdfYdNFg03UQ4bLp/zHbYCv2rGh6IbnjKmstPskKy7jdqr4X6v7t7THPz8YKm7oc795
xfEa3rz9v78ee1C0SvRKPotvkOvjp38/Xf/HT+cSwJDKBvD/SDuv3ciRbIt+EQGaoHtlMr1cyksv
hEqGngx68/V3se8FZpRVKKFx36Yx3WJmkhE8cc7eawO5Ns+2HGUwWncO1Pw2V/cckdR/1wDgZuB3
hVrKjceEKpzl8v+1RExzFDApTOW2H1wvPuHh+OGx/f1uAyJcAvswn0F3NM/WehUPAHMDzbzdTOmj
Ghkobop/56RnRgxHCkAQDFtzqRLOlnnE/MSA9VOf7H5C1LLu8bdxDPmX90HnkcIrAqKPnYsrff+h
qiQXJNzGzcnZWsmarv3/78+fLQrCHESgLH/e6Df2NtI3f//z5ysb4AR9GO41BaCxgP2/f/qxyoNY
1Qd5Us1h3aIB61XcBo85mvu/X+gfK/G3pacvkioM7jyxtKvcsweqkIXepHNqnMBPGhxStENtYno0
WzSpZZdfLzJDxgjHpsH7N4+UHsMjrqh/13fikbBRjWjsaMteCSb6+/eF02bmTTX2t+EuULaF8m9X
zfLn2b1YjguW4LwhqMEIRzdl9re6Or8RwfIMCenvv+Nvy54rkBbKPk/lB/Dg7AtkWlOFve50t6k9
7l4UJgt///vLDf92m/5Z77wheZbBrztnm9Y4jMiX2bbuMln55HYeGZ752IlWgHf2TVquyQcOf3o2
FqTFfy76W6FxjrxAMZxEg17k0LRqEAEiITqRpJwp+kiHBumhZFqFYO2glM0xl93p71/5HDf3f3UO
PniHRUBKz9kSnoy4RQAZMgWs6gNvh+duRuSPzqaP49jve1J7uh4j2yStg9Ul9wqDpR8+wp9KLbZx
Knt2XEgwZ7VCnNaG1jLEOumKcTUq7WWfJWhE9PnLKednqpWV5UZv41hflqPpE1OeeIxfUcMkb4li
7epkEalqqzF3VppeHxEE/7AP/fEDErbGhkGZq55T1bo+xDeKk+CU5SzhmajcChBfK1BUFZiYrHLy
a6t9x6/xQ+1x1mT/34eDAR04Y/rdpFCd3Z1GNloqkiw/pdi3monJQMGphEZ7bj6wwoz+1WkulPGH
jeJsv/r9smcb78RsJ6olD0UgRnpKu6r/NQ6vU3gyI9ePx+cgwEHbXKPUwYca/bDK/2Fknq+I//7S
Z29HkCklFrc8Pykps1TsscfMrkyGOziprPxXb2HabcOCLkGEdwJtwjvD3c+st+4Aka443m2q2b6Q
mLjYhfZCZUg8ahK/RPU+RLWCSEG9MenObQCgr+XANeo5v3EWCQfdzC0wuhVvVGcz9d1XmWOUMosQ
vgBeTFqxWoE1SLHWSYEDffExRSPAtXl+xvRyBDqK+2SQeDobPy+jzQSK0jB4YEJ2kUEfQa1LOsVG
9gAl+N4q1JsglSuc6qOH8Qj50uRrsjg4lbYWU3U3WO7GLVGVjIVDRF5upWvZRxCwmM0JbMQr8qNp
3mmJX5X6trb0z74Sb3i9sL4O7brOge/TXovRpSJ8QXQdhvdV3HSrpNGftCaEUvyZMuSnWftoiUXM
2/VbObPcB4SXq3DQ0FsRk1eK+1EZLoqkWpfILVc9Hm/ZhLc/bATfX8j/99gxz6H+olDVz9cZ+wC9
SbqJJ9VybhghgzRzR4mOSTmMob6NJjxSOf4ma94ayXzUxuAhioeVhiyBYdtb0SknHC4/7ZDLrv/9
cUTqyrTpn2oNWsjZ9mSUDKRjUcpTWn2YHAC5TwL9iqI9VMnGRU6hTG9tf290dKzq7Q8/yfdX0vKT
IHtiuEa8Orkj/K/v72wVNV1vTSk1Sq8Uxxkx2MZQ9Hodt2JGqDqqXzVSqF+z22L+sGt53WbzL8QV
0WHWVHWtZIZ16Aa3va6rCdNaHLYHwexhow5p9/H3z2r8/ibjsxJ8IwDRUJSfwyYc/BgoNM3yVLv7
uP+IyydnBh7hJugNbgRKlaS7DNVXtKteWV0Ztvqrhn5ozsVFPV4HEFEw3PiG81akKPyKr3HkwSR4
HO65V2TMFkFLhMbFqMY0xUEKJz9E1S176fl9XqIEzOVe0/w522vjJJSM1CZ5mkV7DKb0Jo1JsR0Y
6P6wwf1hV6dOIryC28sAlZPA95sK71GrdTSDpyJDpM2wJvpAuZPtWsX+GIn4vY5dMV4mFjoAJOnY
DOJR/FD7/uG5AkC+sLaopGhznX0Ey47zIegaeYqrx2kwb4t8RoVTecjM3exdqNkPL/nfX6F8Zd6f
S5o3g7VzWDFRjaVqpvy4YeFa72KYMzQ3AAFDu412ZjnqD3laF2huNRwPLdKGvz+bf/y6RA8wU1SZ
xZ0TmRS1QzVYFZKThIqTm9mmF5bFbdzmORF86l6Ehd+51g+r93u9+s/idYB+EyCyrAg41d/vc6NG
AXOS5UeOgJs2dCjs8d9XCPyw/7nGP4vyv86qsR1AuO9beRL61kVK0U5iJc1HZMwY6ghjc9eFFu+n
rvjhAfrDaqFLSgaGK4AUc4b9/t2koeG6Dhx+Uc297x0NtVn/MP8Y3Kr9fh3KcYs2PUNS+s3nfb8q
Rl2tF3Z9ajTzugmKB6Xs0Upnu5CuDz4fH8DTPbyNfSvqTTnMVND1Gm1b77m5vB1S7Ycnadlwv+8S
3z/P8qT91++dDTKfZsepqciuzYbdiScHubWnNPVmSO///tj+/kJcLga6m5YgxfE5A2uESjTji8OS
Fsd7tUTf3rX72cl36O1/OIf84VIagB8aj0sbkhSm798rntj/JpRspy5O7iyzdE+pJt1NmOhfYTDZ
P/yKf7irXI0UZhBOxgL7/X41mMGdlvTtcjWKLdlsVLtYE3zz95/v91XPUZS+HVA5kpFoQ32/CvSm
GArz2JykSYRx3r3ZAARMw2EXSNdJ21xgUflhWfy+5JdLAlpaFj296rMlr0y1nY0al0znQYekoSlH
tVKGp79/sT9eBXwhhyaV+KPzxUcIrpJjGaYxIolv7sWdYUQ//HZ/OBgSoCdo8CBOJqP5tx6VEQts
YDO9nfyr1stVNUwIiT9GhyOgROcwEtlxmrGMJW70w9Pxp6/335c+W2MGVp3QcZb71shdpbWoDXvc
Q3//Df/wCC6dEN5+IHzIpjl7OAqJjwqJu3lj930FgMmwLnGr58c5BnL990v9vrao3BZSv82zaP12
u5Skd5vJSuJTB7WdBw9Zd2RATZoYY5M3kc4/vHfO9igUcEDynSWbS9VplZxvG2lIP7sr++nUa+Bk
lSKX27lTYQNnk1y7yHc4VDTGD6PU3y6KupixGUZsGAELWu/7YgsyPcPz1NknJ2i6TaC5HHiiKT32
5mBvRn7fQzoo6U9P6VldAVRVpfu49FJBAzGMP3sNGRWtk2xUlZOO1nuv1lq6aVtQEF2pARYiIuxa
sePhiQMl3CRK5YMTNmm+qvs0fZ5tMjGEHs3Jyu2G7BSD+D/mWBZu5jCmUhnL6FAiJfj7w3D2cJPY
IOgwUSaDkAcw5Z79TmMSu3Vo5vx9EENWtO31u79f4OxpO7sAVf73GyEwHzu9Ra0TWuSy5sgRYybP
oobU9RMg9GwN/e+lkJfR9KN1xj34filetSh2Kq08lTMGhvck8/Lxp5HvH7/Of65x3vTrmxQ8C2rj
E6YdIZ5AMaCbCQzjh+2AjspvT/ByZ/5zpfMa1VZHawpyozypWl6it3adqyzJO3+sGAM0mIr2A4/b
VYox/tgI/Y3OtLLWbAQ/ZlUnvoS5RVOK/wB8nrOvKw2Jcd4siuCMLvZOkLmGSVMoHm5VAasnLJyv
WCusXTnYL9AfmAPL+TNVFPuUIN7zk6mqTL+LbJrCsWG24EZ0d1fkGUjCOkzXEd6jTT2AJmILWUT5
xNJqI8FdoTm0Xo09DMvhQ4aIYwLr5+O4lVuEyu9OW0f4RrVyFVbxK8KcjwFvwToZq3adxw0IrEbg
HJsH6xMJHIc1PYU8QHN7m6eA7QiQ0iH3JNFpHqdDMee7oWnVlQOgQMGCADvAanRnVUaFWA1VJ+9J
Us30S3AEMQyrGnkQ9hQwDLFovViHBqKnluu5WlX4tgmVgf3aBQcDpSbVx2BnmYm80cvs3chDscYC
YL/YGFLh0Kbltqii7jpUVJTAOpIsZipY5dR28Bti6ddNzK6jpimElJj5hGK15m1j9M1RlRg4i44K
AFKO3KdA8D09rsRO04LyxW7DZmsOXbW2dVyTbols3okM+1BonevPWaasa4yoPqFCth/U/WsjQmtV
mJ32FRBRutdrc3iYKkvHCD2NHQAtEFKTqHlrzoumvCabdgciMV3HfRf7BGhrEIinofIQnZnbsAJs
5LpF+1C2lvDTvAiA6QHrusiGSL/Qw/yr0lToHXPp7PuuLz3U1tamnkm97gq87HhXdICSrP4hdsbX
uHdBB2GEXqtOYK2nIjZ2UuAFRHheX8ap4xzyoW53pjsxqmXUya20tGMUVr94LuxNpk/GSzhbWGF0
CEd9F9r7CnWrF7ZklCb19KEPxwGeeV9M95UdQJGKaJrJKOqvSF0PtmYSJEQ8zOZu7KYPJOQKDlqH
++EUxEXCaYBUTYCLJ5EzbokOTtZOU7T7xkJkNUhkuPFFnx7iyoMKj4mky20PN6y+RUYd7opmELug
7OB5AbVAYZ8Z+K8Gka6MtPuqB+W1mkyOfLUdbAO71q8akdP1a2TEvjjZz7BkJstrshxfcMysOh3r
edtktY1svNHwzYZgGWIyroqhdI7oedpNayajV+j4F7ouHo8DgBv0k0Dy2qgKLxtbfCquitzdac2V
VuHP6jPM1yK1X0ctoUdNrbsqUH9vMma+XtBq416L85HXpRFf1mlE7HOgBbfEiMX7RpaA/8eqvHYn
rLTuDB0T2yJAxgKgvKJjrxcCAkuKX3GdZ7GGv9ZwruKWTO4YV83Wicx3C3ImHj1EcGnl/IKduADk
hVg5KenS5BBwvihlfcRuzktPDS8HEBf7InDot+IEpQUS3Tgqyd5R6RSPYW7ZnsE/bgzRmf4ItG7T
J7ONcaycaU8qePWIE/RiZdA3RK9hepGF9KtOJRfAxZId64tdccQelGcLxy6nMYXKNryw+MdV3MBE
iroyBrVWy/dQwYkL+Au8orAVmhMdWcutaaPCtwovbJbwAceJSI8Is5XROgVK2nRE/m+BmXQc8hL6
sPSjVrXw3rTN0Qpi4aEB7FdDWHV3IQ2yTbs4b8ltKg+Rg568L8A+WOTa47qf6eynFbl0JKveaDMk
HzWSL0kXG6t0CgFINLHgI9ec/wxgWrAqWiBy6MajCJRM4hL1QYSAuy4JgPZnCGObXEkr2qyF+JUH
o7qq8E+t4sp+rTGBrkScfgxF8ykx+DBbSD56U3kyZAd/cTTeiyAPwM7xRXvGhx7359006dnYeiBX
WteBbDWSxJ+hXKPtlNEdp8rUC2yoMkWr3NfpyMesrAztYYTMMFdn5Kqgu8I2Z93kNT5OpzC2FhQJ
b6goHHohQmYuMI+KfkLRBcageeBfZCVm8Yi3N645F7BjPMR2g3fIrLJHO88fLNSaT12n5McBy95h
msvwGEKWr7DFgpbqFp2rvXAWsKUp7yJ0XD8vsDBiNUT46YboO10FOxPHfV+LXOtAMNuncNBizbh4
LxrbhTw2NIpHEazSA29GPOYc8cK6Z7pqyWSrD0Ks+ySHl8E62UBKsG6TThu2CIyaS+Bn7ZWUIjnU
OXvvUtCS11WkfjpGA7ZW84tNSPo9SR5sd6Ta9FaLwDl1ko3s3WkL2mXcRAyKeLSHjuYRTjGMY9g5
hTGteNfOB73vBn9uGv1OJpHVI1XuOsjZYCu3McJsPEJu8iiChre6XprFuyKBmniAvjB1iZofUx3C
UzIuWF69x7HnMuRyS+fNTYrWg4sJA8SdEe1nZQrWiLAOT8dLCRpUpBfQ+5/txnwxu+5xMqHC1EYW
38K2TPEyUAOaPSWDZU2uB2OnJpdYCW/MGOaAi8F31TYGR/IxxfsyBOOC5CHajS1QE8YuyBJuwhSa
9aGQgtkL8hwMYGF4rXPXmDWAiLfTgqwbStxNS4jftljoPXDwM49zVuBlTJVWtt1BQImKjMCyYj6M
thg3em0k+wZv3lWfCkaNoYBIG4jPvGLa1WBKPKht264HLXOeiXYnryPOy11mMg3BJ2BsHIgLPsN3
/bkBpgb5CC0ZnpvZvJ8nB99zJxL8M6HW3+bwiXjm1eJSExgXBiX7kjMbZJQgV2xUq4a3qsTXc4nk
Ojf7dMdkZL6WzOn5vw0ieoU1INbGAnqclrYp/KnQ540X3DVtJrah2Yhtq4IAyzCo40bq5GNR0bDq
8spZ8VG1jYLQbdsWOChXpdLWwJl79xovOs/xVLnvTo3VwakVzYfT5t7A0XXWQh0QTI8tqzWjeALa
HGF0lY96obRvFu5DvFnplMNcnHMTy+XMZq+nHQQDMagnraqC+6ALYY101bhNCy3wQ7eY1lbIUI1U
QnblwCHMxVTybju3U3ivwjG5rUeUg4MhHVYlM6QoD+y9DPtgzXFS3ovFogm63Fm3CjsQYCamgiNZ
3ciRnW3sqImfVD1+X5f+dtI5d1bRQJ0KqCGjwRlK8qCqTwMXERTObEAfi+8+06xPVTACqwpK2qZm
yqfyDg69rE/LX1BazQ2TLNVTFQTpcTKTODXN9bXa9uiPE5cvjLq7zI9JrLX3lTu9WY3aUAJ1H9MI
H20ajfqyr3XVT1XtYzSXOzfSX7Okjn1ucMi4AXEB0GOKduPIpIeBFE4Kh71dVpF2FTGQ8ZSCHZWs
+3kja5MJAT7ZjZi08S4YJ7lSCDPnM2QPAxp4kBtJ6xeVZq11FKv55l2q0b2KXBbUMWdz/CjTdqgI
ARrgUHjqOHRblNg4bZIpZYRjaRtAbeMaFFyGSSDI1kjHsI41IUQah+L3OJka54Ykaw9xnFW3ZpUn
u2q0jBUgquESdnX7xo89bfU+xc42gLxfJ/Y/p+Sq4WuP2ZH4pASXcxrcYy3H6Y5FcVtwhIWh6ACm
pfbQcBRE9VFPtO6pLR2wrmiafVcWziVa9nBjztRMhrTaGwhZHAJU8PavTcKBY5PW03CSwCtqqtS+
eiEo6GIczVcjGQbjIxHGoN2bVRsbzPWNMtvFINqCjanW5Ssu2+VhTHvIBI1h4G03+3VltUugTmG6
q6wbgZUKZ+zHxwYs0qU18FruLWF7Odb+vdliGs1tN7pJC2GtXUeWu3SOLc/UlJesaVMvr2J3M1e5
8ZZWGucWJ49i7JC4aFdhXCz+wESlinLV2MOe03pBBrN/lbVGuqdXMK37PIluNEk4EeaA2r6LYhe4
ZS3u+gEfSxgx+WKvd26sGANOYMMIreoK5xXkcLt9QWqIHpJZh3OQVH57o1fiTQVZYp9kjN0VSmo/
Mxrpx/3wAYzEXE0RWZZukwL0EsBHaWrl4J6peVQrdXG4SmOfSPvJRf2zUZ2abz/U+GvZzbwiCl6y
oC1WIhU6sFg98dNh2Qfxk3rSSiJOTA4AqXGKLvPWhsCp20F+lcOoSnwX4BxVvaPwSbWMGgZgCdul
mUyXIGDAtmmJOV86mrxJq+ylg+G2Gyy8mF5n4LJUMreGnwB9xx7V2o/gEKxRD+YbMJa8GiDtYojk
6cRGGz1SBtA4Akz6YUXh+G6rQX8zMavf8QdGaDltdAWbEUlbOJsa4Ge7D9gQtPK5zXGq6oVjwDsa
7Z0+R4anBNC+KDn6vR53BK+SjrifiwW42BO7ANqryv26mQDwOIF7Td8KdprZvIS2/alkNBx1TiCH
kaC2J4SoyraelPLNnQIgD0yxfLwFchW14C+UPGqxQAYKY08D4ygbwspUKmWHQY7eF8M+TwVG71dB
WF9YA9YI1SDyy0Gp4kkO9bqXlNR44AuVrRgGYrkskG43ajMSbT+b+loL4AqZYTJ7eQrxkKA12lyG
Pa8g9Wi+GxWfbghIRJagw7UiFF5B5ebHAr9KEsWTH2H1wRClCL90u/lGNyd9P8cAH8H1TZehkVqc
MVxJ66yut8KU4UXdmJjuc9MB/Bd312ludoTJ6d0roHTnaI2JcjXgY+ROxf2GcM7+OWKbOYInSP1k
TIHE8jjpNxS10DfKCO6dW3Z3kN4++6Gu91Hbux4TsflCj+66bEPMX7Li6MOt0FPtheK1Z3+h5pGK
2a6GrmFG3Ep7HXE9Xw9109NayZEPo2zqx1GU+urkuM+itLCmm7AVfs2B/YarangI9aLct6ZCGIBK
bnu8Z6QBp8isNGj1TtRaX1Fqjvu0Hg0/GJNsnalMmKUM0EtoOFzX+dSUV02rf1iGoRzA7I1eNvc6
FgscfayrGFZBz7qfCXCAL2G9Fpbd7oyspEFiC43Sr8ZgXhpMGIuE4RzO5EdXnZ5szEjUVROwv0ZS
3SmZsrU7MvzSfASXV1CtosMCiZSWeHlIKmDdAVfB+NuASJhPtC56FGpIRRg1W9dGj+Muthn0JRWZ
AXGuRrtYBOHOqYr6NtId+44vZXiWzWMZO6iGmuEVJBl+PYFNW6WA8ujhAgpp+249pLl46mIZr6c2
M17bSNev3CTVY69qQudrbjPS1dhNj71Ac5O1DeggNXjCPIY6IlJI2WMb9VsBc63Ian3XuH3oY7f9
NddpvwZ9g5vbMdg3kTpuEtcOcMTJXyNcsAdaS6BsyEzb0KCH1ia4xdM0idvCjh7mZCBfUlFhNBlO
iSt9yn16jgauwe5zIIduJbVU7qKuFmw83D016vR9OZnNrdkXyhEmiX2Eoxxd2SKbN3nqpOsZ+jH9
WsnX0JYTv/LilkZ5jciQKrUtapp6grZFGLAszXfeKp9EtUC/QgSxEhOm+VYZMZwNputbi1QojGOb
lydU+coaSvJ/FayMBVSGAn4In8+KyM/Qq3Woum8MjquN0hUjB0OzeZt7uo+oRSmrmmGjizK/oiLs
n8YCcpZRB5HHgbGEZWjW2yDv0gVPwoFgllb6QnxauCmKXvP1yczXHGUILVAnLO2yzZJdW8JYD239
C9QH6jo5zytZmYDshPMlpVrBXc7SA3uteYl2qPBFOyCICkOjvq3ybuTsnrU4+GoB8xZjycbBFrxS
AHhvJK5GYmnzX6hfI5Zt/RGN0GZAHGjGwSp4+rtZe19s/V6kSnpzgKQppcl/+EwDfGplY2rXObb+
NQhtGnGiN/yuXWCiiXNhz0CBDUSYB9dhU6Cj1ZF2lDrwKQBbMP0G6KVEymM2NeqpN7ToVDdGcemm
jv2MTZLOFCdSjx8X6vsM6ABkjLkTdjMtnlljDRM+XwsLsqOqU6kpYafDxSqb/KVtreAIjbDeRYQd
7gKtiW6ANTZ+QezhduS2rLpk0I9Gz60JrZBNXK3MdTkA1sqDZN6WCYFfOvgDOH4a3lIDBDxpdOX2
nyyROmw2czG/KVFn03CVo7VvBxFtsJxAn6Ji22gNhIZGKsOOKRxcLSfidmQDySWxsPbDKHaOjO8r
C1hDVDbdOhMthzE1SvaMxasrFxz6Qac1e5wBn/JKqTXx1We2fLGc9jmQWXTUoIFt0wYi0hgnH2Ez
Dnx8Gr5iXrILg7bDKxs3AQwZa/QZetKiqiSwajtVrwHPs75NaAdT6KrrvDTaHYvT2BB2IjAB6vKg
1GNxpweJ/TzOzi+7GHleVPYbXKTtprTBQI1K4eyFWZXsJVVx3yhO4+uCgkItyFvSUiV+6XW7vSCQ
NFuZsQIkmaJvpczkbiYyw4+YK/JhjlsiF+hIAI+32iC442ZonPgy6RICCp3B1iRAZgvpn9ZY5ss0
m/3BZMOAWTjq8KBrdXjgVSeWjq6+R2yhXkeSpgQlUL+benvBOPKKhC3NtFNAgMkldb9Jr/0jQdmi
e/TjKK6jEPxK0WX5Fy1XBGFOzY48daN16ZDmdEsFXvuGmVqPo0AlnYAxIeUxIKWEmNqNwp7IjefJ
vq5HJfNDeyzpW7T1ygmmkciOtjcvO4su3KyDNCQo9RlXKqqAsfrEbDnsyPmBsjIOLfIIFbvghsEE
+J9BFhtDM6JLvS4HeLE2ZGQX1HqNHeTJmsQzwzOVQk2+mmnUgCSoOPPDsGn3okLoqRBcqwdB92Hk
rhbSxcUFywRTtgfHBUxV4HHAqdTWz3quQ8ap88bv8WLrxfOC9BuaO70UvBrawvxy2PQv7Hx4QbEp
D2T5gOGnx0Tr8iUmN301hsT70DJoV+T3cJIkKmYNE5n9l7r3JbEhZek57uautZO7XitrRgMVbYW6
sDdBUkS7QWo6Ywe0IAS05IfGYsDKkjMjxI+dVYJO69yjdDX5Ys6yDiCvN/pmEvFD50YcT4zhJZIL
BVzw+614A4g7hy4BDOUui33k+DP06zwX4J9zI/DUJLiV0TBcRmSXJmv60FXzEKOk7jZJW7cPhi66
ldrEJHZXDekHZLGrBximzn4EBfsU1Grjs2yZQFpNsA8nmsW6Gz0yQVBXhRMShkK23DaAGLDjYBPs
8QhovpmEJDeXpAORl9eulLDJtkk30Llz+3LB3pp+5chfuVr8SstcW4EgxZBv2nTWjj0HyXqdBd1N
5kCj7By41+S4JJyWIn1dgX2irZv+6jS2xV7m2ZLSzBBF7ezgqVKnkiJ6dKsd8RZrN3mlb1YGF0XR
2cYlDOsB7WjfxvG2ZgR8NePuRfAk4i2SOuKdwe4QhVrT4Mo1kgMsxfqYUyDABUYe3P/le5CFSzfy
sX7Kk6NVbbS75QugePbLcmNZRwE+DfY/lC0xwkngLeIls3lXVSAsyoAYGM2otK2lwcZtGSKBoALa
nRcSpoFgm5hk1x5spOxz2CvelKQPGACWRlutbZLMMW+Jrfo16dpxStP7mQW/VREzknJCLz4DL0+a
26UYJo1oooY0EDX+BNSMZcM+2v1NjvfQBHBJk1PPLUr2PAueZ6qxSz1nvrOyJyX6kmLo7hPLaV41
gHS+OwFXwP2tzbzfnUSsk7ztT7ZqzAdHj18do3kMpQonPgM50Wo93S9bgf4+ljU3uIhXLrTXe6OE
PuEJeHXXnVSHoyihttESHrwyVjCRKTSii5h2RFeUIV3ftiaemkMpKCbGIwYsT6OHhw8UYvCygjyh
TKOjT58oY7LBLjzxa63EAGOql3pPLEIXbwB0oVFucvJYpiIC30qHhuQR3mrC7u6bkTlKFUf2MUum
F/ZzfWsz6lix7anXYNkTP0AcsyrQIFssfMzhnK+ZMUWcyd8EZj4GhPrS9+Hd42V533zmGE08I3XK
ddlQq4FfIItqCD9He4zWJHLNxZrxxnPF/rNisALRKhjfCGiAQkhniCGMSkkCGHqjK4IjYSxH9UNT
muYoW4AYCQk8Xkjvxqt7kn9pPMF6p1FwMqayvU3iCLV3r2rGra3nBaXxLKvVVAyvBtuUn0EcX8FG
eiNnnXmrblUTPdpOAN5OxJseOtol85ry0mQr4YOYv0qOwscktCZIs6ZgYOIiyW60CJO2xkQ2D1JO
5tmLGoYVEP/EPdBy/tVGHc1ex1kmlAEOkURrgsnP2r69q4A+g6hJazhn0CzjjAhp0w6j+16G3XWR
12+A8PW1qFykhwmvauo44nWh2vZwe+16YvjSPYmcsARgnPml0tW5POZ6ml+qTJBslOXtCOa3TzZp
T6KXAq2AV3tUXPTBGJwkPXxgfgW1otq1DwNuet9IlBFevVxSJPTHUtDSm3T8/Z1pJofZdtODpS7l
ds29YJDK2VkPq00VppFfu227qXu73jGoIU2rKqINNQckjdLV2fkK1XNpq/tBYj6TrPqIvMthUTfR
eo4DfUfKl7lzR536LWhHZ8OIcrrtDRRerT0YewAa43pomvyiHGvwn40z+4hoJiil0NxSI3QJS7MQ
wAprvFRm1znaIf8FOcmvZQN3cUw15gCqTuZ8UxMPQ3L7inMveyYE3VOk1VHtq4FVu16tpuFlDWKd
mYyte4zRYXI3wQ2biSAlK9AOlpalu74V8W5hAHO4IRNSS1wOCCSRrNMRgjVaeHJWJzpYwKSQcZoI
DFDq10wACcYyo+pFaFrhxUvG1EgXd9OG9MT7BFa8S53i9anMDzqFEdONMF2NWtUcRxwuR9WM9beU
NCz+FeTqQw3VDDBruXNw8p006rNtmHSnlDTWbWJVpF+ITLtsk0W0LYzeh7M6H5FPi4NlmXIvFJwO
pRMQaFbH9WsUx3JNdy5bCSrR1ezmOq8X3gNEYaSE46j9ndEzkAEo0xxJOajB+bbN2ixm9pJIQ9at
mcTAybnlm05kR7npPO9cN7TWfS+i7ZANjJjnp7nq6x05JeXa7kV3y2Y9MS7C35hgPN0ZWhBfSL2W
R4Ax8CSNvjpJM3GYak0dRd7MNLYKk+umHu4EhedOGQ2aYq0iiBdcptNCfTPdurmcBNaKwm6tfTPp
053sO7pNFBgrm6KmgIpmREl+XUcWy8IdPmLAJc/hUFiRNy14CytlX5BD+JH3k7VJnTjg9DykDLVV
/oN+gSEWgzhxoAjfWtMotgTckbrUpgx1Q8Kw08Tur9AOA/dXK5X3WVCh4QrdA5FW7oFXsr4P00Si
983h9MiUMARey3OTTlti6GqfGr8ieVoOl4WWpzs2kW4pE5UVSUGUyp0y7TRFFkgaLOrjqYSoPUyR
ZyXmQyY7d8uIpz5Iq1mS5SqV02+PCcNq4YYGLkSZMlgp8TBeyTEsAX8v5HHDLYkqcr8ItnyvOZMw
n343DQKcLEfJngZDpKd+moaV+j8knddyo8oWhp+IKkLTwK0QyrIkZ/uG8jiQM016+vNpn7tdu6Zm
ZAu61/pjG6nA4hK+UCorgmyA2jXtqDykXmYfCJxLtmmRvaTCyVlEDf3Y2ebEL6Ani6bMCJWBsYFu
QtMmRyR1sFfz3rTD6C2L5p+ybz6w1MS+wQTgF1UHYjYwCsAJsvpprU0Xr92iaHH0SxQiWfacrNtU
9mKuqMMx1wkn0bnMu3iVzTMEuZxehirvtpoX070Dd/owyrAgjdvQXumy2qPEfJgrI9nABDzQrulu
lsH+HMw+XtszN61r8IgTeRefPL7VLXua8eCRZHhDu5r5YiJFimpibxOq3P1hYDPINXUq+KKMCCXN
bfdzR9qONdufZCTVO/SlyEm8kJBpNVmrkt14E9OIyqtgfbpYcmEB24Yo2/tu1ujvixiTk1eG6sBS
g6MBMjxZYScZUaCBDiRo7n1DlDwudWrdqIvLzkZNkOgSYxBa4rgJjKSmM7JqjYt5pw68ku1QoI5b
2ZKmRazMxU1G0iWLYXxrGNnXxFK2iALuZUxGZ++W0IN+l5r4C/HH3l8EhCZO+koi6+AvjvZjS90h
VrP+8CYSbuJRqXPGyb1LNX6ayAIAqjvxio4gvnuSlt1CWa8vl+Lmjkv/Jvlka8ApvnDdDI8aJZDr
rI8/UPAQBi3sZ3NInLURxeOzWzkOPwQJxnYGtkQYVb+ve2fZdEQXuf3wWoVwielIPZTRqoQgHc9b
Q3uEvtsOReDFRr83Vd5flR722y5Lymci0qw17Tqmb0Q2rYvEBpZ+2Izy0zb1bje4s/UekSjyotVu
RNRnRaUirImLHSy3mW2RSnWsVoEbgxXOzX0iaiXZ9LVUt9Yql8dhGPAXgUVRvHBP1TWysyWb7ot2
tPIELCWg+J3wmcwoXt1mJDYzKv2RlQFuExaM5bPVv7POZePBOfVv6cPmPTfcZTfFqbOxYgt0Eeax
0oRfeYiziFZhXv/tq/Et1qJnKsjo6Ljrc6YcOJDsIhcNmhxf3Yh/gYDGKmg6CETWI7UWWHcvdjq2
//S+GV4Nnc0nZdtd5dVESKROwJTRc8t2rqY/sCxG1AQox1fZSDguUSVrz1FGEHmID6awjAgsk+az
oaxf3fZS5P0UKk+mlfqG0YQ3D9fTqrMrg5J4bJG9hMCgR4IiH5OpB+0p8c7QFTvDqiHztSG9WOHI
A5cynXRFm6rVQOL7OzIoc5MMzovbSfPRErW5Y/NCnSOzhgO+5mZx7fAUps2ymccipTMmfEpILT1C
FRYvvY2sopzd/GTIA6ooepUyLX2jH8Tx68qh3rRi+xEuYjIICv3Ryj5RygLn3IhSYxzwW15WHfA5
IZ0pg/QfX9NiYyAngj88N+X3YKQP4TIThnylcxtHv24egWnonmZuiX4Io+eqBPrNScq7c/ruWc0v
CBk3tmx3Qj7TcENbGS+l/VQbR9s+OeUlig9usiNEOoFC0gnZ9dyd3TDlnajQCCk18YqS9UesiuRd
UARlafx6d0u+k8WP59xYu1aJzubQnQAijYVVSD/2QJ+lCpKWS4WMJ76tr9K5VfqLxU5VXuJk2zkM
sfZ+rqgHyn+LcZcDQnWab3YQVNVpBlVK9sZ07QGZFAxjPvSQIuBxXG1t/0eIGDPCb6etiQtv1Wkq
fhQeSDN8WKJvo2ipxaJQx0OtErebqHqOxLvWnIw63dsQ1VLcnMbbcOudqvCurqmCmt88CdFrSkmP
utpM3c8MfmFnyBjZq/TxdQaZ6qJgHJAXsBhZLX2ePg1COyM9iPnoxnCtIl/bYqfnt7J+Lnl1Whbt
s9sD9BMQOvT5urYoSnd9t3fX1fBz/9Zk/MeSSfsozuaFBo7Adi9V+6ZzXkZ1dsjM7WgcaQXaFzlR
qSzRnAxK/05juiYRoRrkNs8kAI5PYYR1SREQPP1wAq0Kkh4VWJyoD+3IvUP8foZhXS9fK7mXIBE0
Z66ScFw11iFGacQTwz2y5lNn8aYxrhp9uuIjqq65se/jn3u2POYif7T5BZ41k2Kps1fc2a8PMJbR
uXnE1HQ2FfDfwniep1csUCtojk6cQ3dbQ2Mhb9cQ4/TbFP1MYQe98ZOjUiy4VQk6TxaNZrNzFT4k
gg4ttFrZ2eUel3RYiU5vNhXrLvn7aL+KSmthcAfxEg92uQfd/TIzM3sgYzNwFrar7DzSF+1Szsfw
1bcTUihxdakfLyzam3MqfDl0SFOXp9BsjjEpl0a+y51yNVLMRi4dTQ70+hAmhDgXcqnI1s50tqib
Ehx53svQcPJ68Go5QGq4EsMLSeVrEon8hmkwzbYJvPKIqwwV626OEmyMTxP9X8VZUq0zseDb3XtK
bjiRK/C7rnXOSEjyMjLd+os9vejeYxNuUwSYS/0HPrnV2ld9eTS9l6jdLvnfSAMFBFbVGHfb+U4f
UtRo23u3iWmTWj9/JM1LQsvjoO/CaNrLUfczpBtNhWPWI6Qf0J5hAQZhP6O6EcjfPLoL2vKpM147
i/FS2zHb7ivzXqhBeUjyK5QHY19QEoArj67QeihXhfw3kX5YpKeFb0slaEGAdObQt8scPEm7Iipa
E3g52cXa834o6+P6vTryB/GfH8Wk7zvkBwK4L+ZWkXyVctzOcPL7uwoSbrKIz95sMJFwIPIMsDSt
tbwMkk57HZCfEeO7csNbZl+nONtl1qeJqH0uiSEGfI3qz2qI0Gc9E614vwqnOwQgrHWuoQSoVx5F
NGnORFoYSFOe6abV2RRpsSjns6BX0sIaMYVvtocyIw4PIeHKTrjqkx9Ho1DFCrT02FAf5t6zOoer
QULh0MKEQxgxsnLuN2tq4o8tTVoz1YixvY6s17KiEJ3fyMTCgyCgkuQGbSA9+cKeZdThdnwgpFhg
3Y3cz968y1Cnh2zu14UW/uuGep3FkAzlWc57rXhT47et7+Zia6TkThLt6X1V9hUjsJ+QKZxZxKPK
Q8ueWNrbkqaokbauzMD9e+NeTUhatP181PzJ+V44c8fmu82eHfvEerGy649IfSAlC2xUAygYkFw+
LCka9t2ond1ph7O8d3kfropuruJdqz5Arda1YMd1vrTuKeJN6ZNNUWzN9LUbvp2y3s5IbBEboG97
EiToNOgLS03ReZxyZBNOV3yJ6Op0pKlWe/gZ3PxPXf02u8eCaof/3Mq0+7D+8RejYhz+1fb13qLo
aTtbPubTH+RH1f2gr92RWc7+XKx086eYqYz0tnNzShsuT07xnkhsB5milW6X4lmBoyTLRdpXbrcN
87RPtkH41wCZ/BFoTOfwb082SvSaDjd9fi9QiRj9UWPIihyv392FxcgzEk4kSRJzinApoPGqP+Q0
N2359nvSVSt64C0ZHxsrv464o/ji4w3ziy/H2zCiHFRghMWD4YFApnjRXpORQlD725l+OwQoKbni
9kQU9BLdO6MCHgZ/Tn81eAeXYqcebfUYizUK0tnWtoCL9JS8ISkLZLg80D20XSZ5CWnphtcOjAyP
OiqnXKqP2bA2XbQv3Hf4AlbpfFPYb3H4Kx96sgn1Ytd9ufumv8ia/3FkV14NxbaHkVuGaD/Ge0mN
Qk2gc7yc7nqeYX6xOFWzgjPjfkCIn4J7ikZygqWuToE3jLq56tGltqPO+JI/OMQ8GgcJuyuzfC2p
b+ZscQ3cN8tHZD916pR6v9Qs5MMhmk5UF65kf76/aTDSvER7j4nbfEjqx9CEkLedgAo2/rbfKg9m
pjywkrH754GIQaJw9bR+G5GEnXyl2blGe0DswSID5b5p9oNpXmZj33assvpOTM5m4Nqw3IOhwUd0
G5E+SDiScbkhTkWX/jC3j/P45Rg8MR958qnFlM67COopDKq1s2rWsP8BSaK+PnyMznGpriRsVhCD
dXwaE4o3v8B+tHLakb1aNM+6heryS3eOUjyG4wsVRlW0X+xNGx8LQq2WLbEAvigePIDZarzk6VWg
tE36zzzpeQiOtvsy2NuJWyyJMKq82OZzlF7VcNIjGutRSfXvqTwQCaEWl3klSDCo8oQSI/vomRSe
Ene5kYPN+/i+GBdPBSxya7v/5j6C6yaLkNq48HeS9OuUJ5eGZDunaEHPg5bAWPZ80d/ijJBTk/zj
VKwMfSMbLDLookIuZ/1eSHYuKOOKqr1yHlN9PA3mZ6TCbW56QNW0lrUPbDS+dFr2nnI1wGBM+hZT
IU2NdcCYzsAMds0GoEmdLmbWkviBbpOVwwXslo84nhGfvlDBzWmXHibC8vPuO0E1XZQEuZf7wviN
B2fVmG8pB4Cpp/g/Ux9MumCAn2ATo/FXzfFaS2YsvPMl7QpSQEBxAdUKfnyjeyXjravHvfKuGCoY
CaLNQk/bzMQxOYFDEm4tn0yZb5Kxe1QRpQGL4JSJ1m34MdmI9seXsD7noe1rDS1gQFWL/Td0xXqJ
n8b6K4xJKEHSmXIeVECYrbZO9Evn2dfFy059TTOq4MaKihURWNg3TH+kiNgz0SVKTjxlvjQ5T3OV
k2cffQsLxir9bYYSLgLJPnIabkR66NVhwNQGtc2ZS9Q/gHPJX1mibQnpAXYAj9L2aRjeqXmT/YVg
fMQXnNjhpi1/LAh2MmShPP8qN5BKbI0wJE06ZRNv9rGjNoPx0zQt0c+0E95zelTR7msgUB1fDqni
6Hm1dy2d9lWp9khNQFen6K8Nt667M1C3afQZzRMXWfw8m+QJV20A8HfqsR9vncVGTv9Xu1R5tq+9
tF7NrPladLnKKbwW1k9T/MW2c7RpyoiI3ijy97FN2NDRu8ECwjUvAxWC11rj4o1fE+8lNo1AtWh6
l38TupDwuZz/vIYaMtw2xociKlfxieOdWPb3Ju+ZLTGXnxGlru06XfTd4AwnJZ/HZiMTZhXiZ1Jt
ZUAJs/Ho7Q91lqr5sq1bQyM4dFs8HZtqkxsX5RCMvLcdg2qLNS6MAPWE3zMjyjLZKjo5R1R9pn7r
26MSxxZaXMY/hWX7ExByr+1NmNIaIDc1XhznPGjGFuHnSmeXImGC0Gi+edwqKAP85L6RAdyo18mi
NEPR0JrfJveHyrF/C/0aohBE6T5U1jNC1VVSTeA+v5zxInxotaPh7It0qzI6Q/ls0Ob28ujZf4rS
Z1iAvN0U8dvohCSJchphQzpoPEUwBtSenOCfLfu3jGqUos/QJQk6N4wrBLWk+Z8+nfXm2UarWp6M
lIcTn2CkP8ga2deuvZenuMe6Y/exT0PxZ0m5jig5acGrkmepYJvol6ibayhfstH2h/mhb0Lofsay
NwPl10wuiAPQztLHA9CFZ4eU6ap8KoZXrXly28dx3g7tjV5KH/QXDP1g5/yB+tp2HyYbjPCOXaLv
K9CMbGYCwmdY5K8U9F6m5KHWjjgCqWh/zJ1jId9T4ueXufcdSf0rVV4xAc306S0GvDz2OwtwtWCl
jpnr9PRvoF6jVruoPqcUZyYVay63d1n+eNRsUKC+TYwttYqWSV08ydzRvG5Syh2jeqeS14EyDZxt
kNffyfjl9fyEqA406700/zXtsI2teW3pexoj0HTxHC+uuimN5mFSWGWFYIOY8b4tsQkOm4UqIdng
vxAUZmXjP4Gwb9YzEpbUCVfXAbghXGHle6VyxF84qdFSZ4fQA9vX3AcMg/6Slae8muHLcTmC91AG
k8yBOXSHjugufh8O4gY3uxdwtVeLsBdlaNjhmqAIcfY3ws8i/c9tkSSZU0BG+IcXYR4Ciy2plx+K
couw4uD0866nn0a/65ooGEMb35NQn5k6Iunl2wjNS4sOnVx0VjBva3U9Zez3JpFh3ZRi18y87M48
7t0qeldT9S6EtvOWIXClfqoqeljrxQcOW8k5v4JnBtYwHcD4P2wGROkNh9FKbzQorsdx3iQ1Beam
UxHsJAmG1ve9q52KLDrGlrYpYf9XsBm/rSY3qpgeo1mHyIewGk1/sbt9x1uTeOjmC+sD5QuzBE03
3MbtKsk0n7SeJ+GgAIvlvrSazylzEYhXJAZ4uXeg8Ztq1dzXlbVqNCtYiHb3CcTG3vc3F7e+e5Ji
YEReypXp3be5/B166Dom2caYsAo482FZoh1quGvuaX5ieduyNWAqqc4xunNZQO+VkPSq3U1heDWT
gcwVEtfU0j2opTiW2kDrd7kOdbqYAJepTT66HNCraAmvKArPE0E+ZWS/mXW/Grg0+8zE6Ycux4yO
2JPWak5fDGKxJnN56ZYu8PgzOupINUe+N6WB4OBo6HNc5gWBDj09kYe+YtlqtnHqqmJndbynSCpH
imxb1wmgLj8azd1l1Xhujcmv8Fd29OPBalLhTD/3K2r+nWynR+DIt3FQB5GFa7rVqJekKJh8FNae
+147Vsx2HbA8tUDuXCHhFRdd/ajQJjtF2yXcJ7FuBzaUM2V4YEX6BkX7TbO5giVvbz8vxzhnes/w
wPXSuFr6EMj/epyI7BPdGnWZH8ftrul6eqv6rdIneosos4Pho+N275jVWmL/s7L7+8Nn52JGz/zr
UYI3Gs6hM5Y1SU0PsmJiG8zxaQBE6p16E2lgcjrIz2RP6xwQHmjqV5+9x4TEIt8eqFNnhvttK75v
twhqmysKiW1jIjqzGCFpcqbTW4RzQLgp4hq0H2Of7rMxX3ttvtf1Endnum2m8gNWOacLPY74abRN
20LF3DWHZknlAJ09a2ecSAIMN9DGIlC47uM0IvK/ojUt5DaQ7KWmTI6ZO1JIFG3DYaL53NMQFTVB
PtXHKuIsd5cXgfJ16BmIG+oL6LmD/hrufcceaKCut0f0RftsJt4VK1/oxSwk1N1Xyx7lkGKto4dX
Wk806a2pq7pQFZUT079sizZ6a3h46Yog+UbdSsshpk8UNW0b6ZPVv2YDW16HJd6QOAP5dXJkNPWT
3Wcf6SzRAtJab5e7qYjozGCyUjVjHYZQBJAlorNiPUEqhUZ+amHD6p4jmemHxyPl/mhUfZlRTXYx
L4VR+i4qCASsmLaRgC+c8mFC2RlvQt0wYLDg2G18KMN+lYb1uqzgtnE30EyHJLL224qLiGgzZNeA
83UQt+7OBGAlrjFIhynIemdlZtaWqoy1aZcPjJkHXL5sWgzFveZH5Ga5Jtb1VuIVwmnpYIJMSvAw
QckoBAFig7Ty7RxDVt8cPKpRq/vOFlOFXBjdTjD1tqr4o0eDljpreTdG6LZhPg9shguwbO2genZJ
l0Vp7PaEcpecmBLvUKkykD0Tlx8R8WfTc9HZNqAr1bFjIeyq3De0ccPJsL8rz+euXZto87wxf61V
elBTqvvoZS9LHNLpJorHykamiIqCzRDnWirK984QqEIw0IQWmtjU0M/NAFju8kHpjuGP9NCzjGT3
ku14iy0rGFOY34VvEWAUa9I6DCef6LGNFTorJV3UBPQy5hILGeW/I9JwB0g+qy0wE/yofJ8zEqdk
TMcVQi++nHuV+xIGNfFc+TIWvtRscI20WEucyXWrc+1iGordNYotP5ru+3rjW2V50l1cxgYnS9WV
iJVMCr7lj4W1xJ8z4ccCAYDuopzmKtVpBswlZv2u+60YxGs+r7aMfKH1cZJtEC56YAHv1YZ1NoD+
G0rUV9FAamjUmsdSLM9Wau1Qd28pn3kiz/MGK0wrOI7kSW6VFkxeBSaajruYfuqol1uMUmt8ZEHo
pTe9Z1SFh3RxBhLCcXMK7aMe0Yi6MH+GvrBwYMOQMcyxt6aK1xfMcLHSHj2L9W0s9z0TO32YdFHa
E60ENNh3LVZn09l60z/B7TXQttphjuzQ6NIePhTrXmJ24P8aVHolPaOwiBa07+J7JqQLwf0Xzx4H
LN5hgfq4d/r3HKWjlaeXEYCun2hvnUu8XdExaZstPn4ont6XU3YRotobCjtcNWxNmT7i/QYPhZ2F
uN/r0twbwvtrZELvb4b5Ji6fKrJF7xS7pXtgMrwUk9fvFXR5EYprZfRr7PN8yq6gsBS1ocWBZDvv
swYQ33fOA7PHx4iUkIrRAZAHUVZ2/wtLE2LJe8vq8LQonGljj6oyjp69cjr3ucI5iPjfrmlvUDO/
ImuotkDM0BoJNkEKbJMUioHLQWBMRHh9J1S0IBlwOE5jRZ/s/GGmVGO7A6Ie2yE+D+e26Se5YoTu
9QOVJ1ABYU0Sg42eu4VhDeJ+olMM4VrIkmp6y+4u3Zyd7kxh9ZbwoqOjZrWDYvtxJ2tjJ+lpAmUs
hBnUkXzTo2GjwlY8jGMFfOgSYlF57DTu2oFTDiXdRwOJmE7jrqP76ljM7PJ4UnXWCdl2D00esoEb
J6tO/irL/fXc5dyS8FnTiidEx1xYHsaWtAvX8iczPth0Jt3VMMy869lFkHYHgcCUJECMYbZgJtOy
suyI0lIA+ErjxnYBcgEoo/tlqOG2SVhXRTsjPqJyu8liRjlq+VJJUkbRRAGihs1k0v9dUzwJbb8Z
cojXDjN5ObXVXsTCN0lTaCaboVsArxCXsFhg4v2wdfISjaVCcp6WoggUCTCP2ow3P8VN91DVkjRR
+kZYk/Sbxwta50VLB657p4kG82a4Ve1u6Drtt0USY+cccvc77dx/eqt7D7rdwEEYRJC9LhY0lmmf
ui512pcK3ccbWTn5dpy5DUZbIY2WqIUsUk13oUMfz6qpsq+UktRLJZGBkV9A2uw2jKPyJBRRgDgZ
NLYd+10NojnSnvO9ZJ3aYjFMMIyXEjdcm9FtGIcX0pOxdkZLPPEGxSaCPIA8k6QK3X2t69Z8N+bI
vZpiLjJfTa25FWDavubSumqUIA7ZEKaHwbQPtUcahmgxUy/maPzXkLnD51KcG3JAtt0i8Lhhu9zB
xPZBkzloljpEe5PEUtxjiUQ8hIcJc1p3LsxfsuJR2ab05FiuY35RO4pqa0ATH9U9XF8ahYcuYakv
MjVhQ/VMqCdM1I8o0+J92uIxACNJGtDYJn1WmWpvRWcj5kdeO10SD/yYeH0iXEzsOreUGA6X+JJo
vI514nzLwialZFbAni51tdlAi7Jhi5BKpk5Diz3OT1D/myiic9OZHSIeOjqbeupHQKWGsfh2jWXZ
qJRvT8+J78Cd9KUmbYzQRnWAOwNhA9go1ykdRNCK09xxfM7xzVn66i9benbcpCrZQoUpPYTYDkEj
+IXN+TlDLBGMSn8qpvGn1tv0UNrGubBzgjlih3kwLTOC7u/3be9iMrYJV7l6Se1sbaPHHtmOxjv0
s/eMQnl6JeWF3HL6Ingp5uHYdu2wiWh4OuqeVC99Z0IFe8WyZ4/E14Ms68azIq4lKQRBpZvNj45g
ctss07AroU6JRZQJ70oaQu+0kcWIPlrajyPLfG9kmHBVwl6BreC/x74kj4JjLUsbTMuNzr9Xj9+Z
ThaKN5FSbM3WU+I2JtktKEiYXepMOyBW0QGnOwBrOyo4pAxAYfDA/BUP7V38uZT2BslcckIWY67p
MVKHuiQ8BVq0n/aDWSD7kEq9DNOAM8NzwQB1r3qh2ZDxdNA4ozOsLfoqTwXeuRTTO0rGTiAJsftt
dad56tFz/nlJmwd3AxhZAEODIzEj+1R2jGV5bU8AGRETdRK7PoH7I4Atx09JatUT/wTHkwkDXumF
ejAJ0+EAne5ctIxw2QEsbLsh+SV8OkHePAILlZmHWaGB/4qbgv9aasok84pPY1idS/4rzal5MXPl
diQ9zDGqWxc4NE3VfNEoe0sA0A8qGSl6a+/pUeRtpw6ThePVu7rKvq1weS6yCR/LeUjk1Y0JgcOS
SRyHN80o/ZDW7KK24ig366eUOYrqppijtHDFeLFDu7xlk+VyIZGLz0Yqwj21qfdMCcN+0SYFqkmZ
6cYO+U1noYc3pJPztXcKWsyqwUW0C8Swnkxaiz1WWMX8+57NRoXR0hz24wvpAfGw4aO3+6RbGl5/
8FcmQlWtC6rQqKjNox/Liz6ZT5azMZXVew4wJOaXKK8BvMNVTKhGSJ4BzvLIx3LKAVeE4V9Ltemj
rtzwt5+lEUGKh8neCd1LyB34NI6iPQoNWWGh0ahGwJvHeXI/L/LFCCY78btwO1uMtMLFgZq33bC3
EXGuVERl+ZqpJ7V9PR49g7xlJVXQtTk5Bphd652FocgnCxeIdY5mGJK00VscuECt6WSidQS4on8w
ijd8rdFeo7yc4iwuZis1eAAXzbCPI3EOyJ7YFE55+1607xv8I+sxLONzI9ASm8xnixtC0A4ELxOu
r6+yXmNols3yri3Q3WLULJ4J+3OeeFp6MwkGIpRQxrK0ENYcAuVrYGjjxKBHGjd0cdX5TSvCbae1
AuAnbTZq7ggOadyQcWM0CsZuNFd9YuBcKXLGOvwTDOh4+0gW18mrikOJDxe1D2+9nm3Qx/L+qAIn
ETz3qjUTLiKadVFFUxytIp0dpmBCjjTna8H1sM51RZd4Rs8CExxjauYJ0MI+7Pw6mckn0rFXhB7m
W3R2jd/FbYRwQd4iXCORH9foJVTbYxXJyrSibioM2/Ww1Od67H91YnmHR8lEhgQhTK/taOX7rhWQ
RDiVBCh6/IDATbBPaOb4V3CNk/Rlmf+odPwBwvKCeixYrZj0M98LYf28aDgMzj8ay9AWFI1ZE3Ng
aihriSDmNi/eysY2b/gb1DuOI90fSUpAdWB+9n2VWkGSjwZDX0/gWESW2R7CoN+7C2obQTjrtbmL
HlMTgMphrwmcPis2ecQNjDELg7LovGuTmwgYO+OYZ1N3wSVQI61MGgAbqeGxqfN3d8nJ5HHrL7ZW
hSYpympee6YSh9wQ4Xt5x2nspnF2JqeA+UPPkTjYYr7Ui/wLVXKfa+3pG23vTz0jfpoa5+JJbTqH
cYih1/DYkhy9GfqAHDsREccgO56Ne7+TlwLqT5O8s+Wepu+sKjW+0KFTCSkjgqNnr7jiobRPhSKv
YTV6Ywz/aU72a4EGNrCNOwBGCbJ2NmN0j+5I8zZJQtDDuCX8VCeu4FRJmXq3JPLgqgUNkHMkAfg1
OBJJHks0eR9Nj1yTbApE2HZyiUC1G2X4kfke9qwRgCxhFUMNTJ75SzPoI1Fgj41QgIP1cLVG7VS2
WfMahnaK5KEBEFCD9WyhuIYB6Yafwux0OGPxMvZ0X5dO8Uq7QHwWcaRebPYPdvgJoNbCnE5P9W2u
KQwq7efcxT8l8ExyfXOKrpameevTST4UKZOfkBoxRgmJOpmoxo/GQpX6jR3necEiWFz0On9tortN
bHags8pRMxx07xQdEZFU+I1aIAZcbgoXZGJVDP1fXhaEdKQlYBTyIGlDQTcEUPGupJEa/NrSyGDQ
eUzDrZHQoEtRrUDQT/vQauyxTw/Mo37TaOVWJurTJq1kS36Gd5z76F6l4CFeECmBbW0McDizHfmk
dBGZ1lnmTlkV8v1k8CpjPaWFZcCxCoPI/LT7o2G8CPJsIKNhQXCdL853AhK3Kavko65LHCUzi0+d
a8sqJZvFV7PTAB4scB0uiRdBOcfFd13oxRf5aHcRdwYqGYgWxsyJHGT4UtSc1+YM+2gpp340zNRg
q9fjZiFcLX0GzmDj5PZCjtDRuJtU8dDstNGz541qM0H9qTsZexoiR97+0EBl2M4hQToRAvFXdg+5
b+uaYIneQDM4VVMZGHKIt+hpdTIcKey9GtGovnNe7SzQXO1tnOW/IoPpJTSu3JCmTVSUM9i/g5Wr
yi/N8TIO3fBqGx6qZ9mhj0rie4oACaush90z9O2zjkeS0inNwZBk9psmh8Zn5I4xOeivVkwVyQ7h
iKAA1f0dXC4HFh0nGAo2501DGNPeshccwLk7F5duBntrHK/jD9lsTha8ON2E6TnOutvSYu9jhjMZ
yLJG3AoiAqFbZx2elJlplZWKAAAMGdBPfCdUVRbrpOsd8JPmZZaje9OoH9kM8VAcQ6nMgIGmAeck
Ot61CclfOSL2Nk3otb/ZPZQN2QmD4uBoV0We1A/BWNOpF2I4WmbX7iflgAaHbvlPikWstULvWUF0
deLtqvxc8JgRhzXuJHqk8+DJZp+4ibvPW0pnXZFiXB37CrTMEPAbU3lpR06VYgBXA6G07lgxdqOW
JBJQPA1d5/3MIN5peCe/RvqZo+yHqjSbj0zvukPTetmtm9LwbFpD+qY7dPeao6b8MUvmzTBn0E1E
WR0caAzmQSVi3CftfBC2/r0gTtNIfVvpFcHpRepp+wGr+U5EpgpsQDE/dax6BzKCTsHUOcldPloY
W+ZhLBP5pfTG8Gc7GdcmMQdrXUtfsv8rulAGYlrAt0fZhQqmRANa84xwYwzG76L6dzljuNdTff50
QWyO1oRzGwK+OhBunz0tOlI6PZ+mEwpu2fs4UaCbu+J5sZOe0wRoUmioxzSZ/qtFy2DErLXqvF78
Ob3N68j07NOHPj9i4DL96X+kncty3EqWZX+lrcYNMzjcATgGPYk3GSGKQYqkqAmMoii83298fS9k
dZdJkTTSqm4N0sruzQwwAoD78XP2Xpv51AqTmVgxw6e1ml1H3rQQg4xyPSYkJ8doK1n35yHcNh1L
LskcNUm1+IaaoBQ7PXpiY5pMVLtmKmEj0LqykbNkdrvlxQfy4ZfusXaF9XuwMDc3Y8dxqI2MeRdR
dv9KYDDdTp6JUC2sqPqh9py6UdympnoDUtas6rBlMEVp61EvJA6ItYVlM7qBYvpQGfelm9ibxBlx
x/gyJ2VqsBz94nRl+EiN4X3HXPgjgoePvnqQw1OdqXhfYKDB5YeNmP5PVTyFVdswoEuSdQOHdNf1
wvkdOXeqSA6+Yw/nKgUUucsChoKlF7BLWFN9XUkjBgpgGhguqbEhqaXf1VABiSjwStBWnKIn0nkm
jh0YIUm37ki0n+neLLTUo2Pk9FBCVE1U2Ryx6ZNc50b+DFgv2RAX/C1tjCfhkaWCiLo/waeqH9A8
NzcMoCXWw4COlUj8o4eVD8NgFbzSsiHQ3sSSoku/fq0mGCIWgdSrjsPic1HMJg2rgb7KXNsnHq8S
pIV8S6vaXlOrZYcwU7N1tK2gaH+NruFE2yLWzalzA0F33YqONYKtayggwz7rnQENU5x/y1pMpG5K
LG8dT/SXzMnqqXGxLflrj6O1PORwczF4ZwnqDboqfbqrM9bXra1GfRM08UAjWshjpbA8Tpk/HWYU
8PeKCSlC+ybdkW9ESAs2g5NIZoaYsVNsLM8Q5Bt4UE7TKNymc2lsZtcdXPpJJiL3eirlytUOVKbE
tJHXTvqpjei8J5YMkk0u50c5SwZGMKMk7VE/QOc5IT8q/TI5tEK8JCEb01ROTBqaapoZdMZl/X1O
og75vFUgFcjGkOTPsgPZ5Ap5q0Xd02S31E1IfvLZN4EvjT2SmLFj9gbAa95mYVPv4yFYruA9uG3a
/rQE/bWmwQZgoTHbMCDI1m2nvG02J+kv8oXrU1LGPrw4Px2cdSOZ+9WuI77OqtSYuWt7V7ax3qYc
166zMmyZ9DGAapycyiAU9g0JOd65Mu1u4zktlHuD/tyAOG+KgJ6Oczo/QNktDnMxiFshDWft6bi9
xZud70prztZTIwgz5PC5Lh3l/0x7qg36ktQKszT3eF8RazQs8VEcQdvK0cf5kAv3qS4EbHM66XjG
0WcRm0ZIj03B1gwvQ9yUX+M8s18BBwBrs2ndZ0AdZ/5kJnvzWBn7sHHDtUO5sMG332+cUWRf5nJC
qCATHif4hcR39yBlEjD1u3wSEeb1wN+0rhM8yJjpG5uGIR/N2sgwrrfGSWsq/4GtYU+LrtiPjZnt
ojEXt7wFy7SJLmYW0gEFdEb+QJ95kIK6H13l65WB02xP+zbdCjMKn0Z3Mq8zs6u/ZR1PCAqLDDml
Q6y4YTATTZVpoNYMS4Cn0I01WBOosgzAkrz+IcKo+jVM2XhP770jzp48tCrIypu8H19NxwluqCIy
nisUzF5dVZii5vzgOeVwO5e5c8QJDCCPkePGaW3QMjLIcQtiiOs1y3pZM98o+orM64BZnBfR44pa
0q/TosGNUwH8RcI3D+iPYSPDHSb9OZ9WEyiHXdDwsgla9BtRm5SUSbA8wCxk00TvosVUM39Pgk49
NCGFGpFP7jrvWwe6o/Z2qa2yg0mjahVH0xNlJ/1vDsKwOByTPgWZKBtXWeXDOCbsTJQpDH8gv2Cg
H/cKSOLvENkYdpbBP5gZzlE7Q3PXw/Wg6c95RkRg8pWTDDS7vWjHJEzuuyGkwORWfl3WrZWLx3KV
s91uc+IRMB4XoKm6+sdkosSNbP/Gd7Cx+1Meb2rAUihVwt8RperKEeP3qUdMXNe+PIRD+kCV1K61
adynkoJtlQ2qeuqcFImPGMSpS+o3RbIGjATs9V9cC4OsnozsxpKYPlsSLr+6kOm/V2VKV1pJRHGl
YLQVRm/ZrBkIEw33WLKDbCxiL67MSRlXga84OjNt3damApTnutk1fD5EI+EcWMu+xoZlj9r8ydGV
7pE0UKaMrbS2Bs/HOnQo2ColnL0uOAAPUvSPQZz7N7rp6lMR5f2WAxEqviGL7hlk4ByvUQNHQIrD
1YwLajXX0U8vi4pjX9TpERkGfzroJI78AbLoomvFKU1K2iq6hRwlA3CFlAQqvYc4Jg/dnIszkx/0
3E2O+qzHmIBCZ7kPgYipPubWbmivVvKHPZj5Dc8cqIUwfIOdgVAtkuB8fIkUIiqIp4uiVm4aSauU
JgdwvRYjjV0a1kqrnMocdrSvM7kdMWDv+4rMqKCqmau6Bc10K6+YDC3xYF0j4TBa1nE2UdTIEK0x
ek2kX22BxQI50moEnrW35vYupX1CNyS7Hzt1m3ZBuTWLYNgD9TRf3EVADt7LW94e6kZl1whybfOL
0xs/RTrUu6hRYwXUtay3cSz6a7AjA+T7+AWDtb/OMhPlrqVx7QaVufO8ajqGs6Kt0MMqgi3X76rO
MjltgcJ1u/AFqk22C5BTADdLxlORFxwsWg8Bk0HpvwlVSR1vopzwHCvbR3PjboMprdsdMjSG0bM3
rqVjcGi00GvpemR0ObZHD0fsdNJTDsjLV164LP3JbUiP/2dgzw80qLB7NVROx7IoLILx0hZsOeNS
xPwQAZuDBcTsTTRteI4crW/9EOVwTYDSV1LQFiQVHnr2oySmKx5PRYFMHY0ubiNcNOEiJG/Rdvxi
Smzf+PkYfhUaB2BO/xiICQguq0zfzJCJKs1qLHzMsRmJB5gqs1k9VoS5HUKIJXuMsLj6ncCEN0Lw
6lCCPnWCmTMUlfnesHD/NIJWLVpZZ6Nk8DJwRj+ovhzOIXikTVzjgzC6KloPrMrrZPScY5+TAuWO
+VNAiOgu8LD1JlMx4AwK9bYVk/xWF2SWtwPFlTDadGdNwyK95LZmqniOA40IWBs8zz2vlBTNL06z
DFFnCw9NPGMnhVByb/Wtx7ttLiYEdPe8H3CKhqbHs0HZYyuaxakP3DRrZQvKw268K5seOirRzIXl
FDAH+SbxxPfbZo6m7/g4mrXXYGuGo9ivfGehlIuJWq/WaChkSZEzpAm1YzvE154cp7XKu/u8ouHU
pVSs7mAw+YUTdbDcXp8GhQdgpYqK2VtVNDw0cWCNDLRr05mOWWSBiO3H+JtfZr9YgKGX584yBiri
u27yx3s76wpWpRi7pnZRhDuh9X0CuHZS45RQ2KPt8ajWYUyG0UNexfD3Z7QbvjuGu9Ckea8c30TT
Mctij/aAyl57b4GbvbScLvlRRLSfCUQ4lmNFSOHgUueVNSDZEOodW1+EGIAeo/kQAKJAqoak1wSU
Tat0DjZydIRexcwUNkE1R/SQDdnSQK0ysTYlP1k7u9Y9Rk5xJ7MYoYfkc+LoB70Cj1N01m/Swaci
AC+EerXwDzMWAjS+KObGko6d4TPfiHtGuKbPgp1GxiHr6vBHajhMCeiOHSxjrK+91C026CvQTedA
HK/TTLRsq0Y7cmsoaQEWJidiOlGk9I2940ci59D23shORfhdBd4xlTVnbN4ZiOHlzJE7MmjaemnN
tu/DAg98jKl0rvvpmPYV6PyoCPaCg9dumnralWOwMEBGwp18J65gcQfNVsmm2Mc6tu8H6aT3UxQA
U3DLeGFUyJXdYKwMBiY7HRWKa3GyD2vruScJ7+sEPhZstsBh7Cv2Lal2g7ryrbeBLvXG7DsH2p4T
iPtgDJtHoRMUmBh46JU3LS2jhm/VGEgezLarr2tlxN+Upka2WunQIem6bZ0jJzNknL75RpycizYA
1cn+/aIjDKpJz9EQOvi4pjOOLUs1FvjcCZa1RtaX947c0/unMK6hRgL1GZn1xeMZVLS4Nhy7ffEr
216QYmN92wtYIIZOmrVIy1+0FuRb3wmWc6ZtW8eKOTNrQA2zkSDXwCuA80U5K7/icCy6MHtx0kRu
u2Fsv+cdhwoAJNTYg34VkB2JxfTljhICRYu2a9ryzdidw8qNjkVHl1QgTRtlv1hY5BCy6ojkWTPA
58CONqGdKuO2CnX2NdVOdbZoYNFBXTrAQuHocWZUl+PkIIZPIsIWIOVj+xjcfKclhz9GbR1BFYO7
CU1rvvFsSgncgfR3AvAmhWK16irYDACuOovuXjy+oSbPD9po3R3m4WkPeLA+9BXZASZqrJfUGoYZ
obVqDgUrxkbNDeupGpPTNKD5mExB1G4Mh96vSNVKU3qXEjXHF07LUOoHHDcQqVj9CvFG6UORZqfL
NlzX141BQTETHrcFE0k+poBCcRfnAWc7twxvBbZyGPxg2q46Get95w4ZdnWn2vvV3ILbcKeXmhSI
HZ541gs4gCz/WFeZDrSPaTiBzlKZQ/d/8ZJQHhwEY6VvY4tU3BzM+ctYtcR/kne6B/IKAthk+x2E
ZdxYWvU7jl7WYajb8Gfpz83BFl22novxZ28Tq9cWWfQ7h7OHvnFsdiIeyt1AvOzOpsMFvyqQOzEj
zs0UBW4G+H+nyN5AhYoGLSxEo/bpRHsxjqz9CIF7NUnc2H1gg1iI/XY7y8ZFT0o4RtH2zve6HGjN
LYvthIfvqpeGf61Het6raKx/JIbSP9RUMzksnLK4gvVbbxzL5n5ACgiC56xb4MmVk28ZO/gHN8Zj
4xOHss3JS4YG4RqHJAzibRR0BotrkG/lhAy5svTvVhkAoBb0F90dcD1hArVExOzsc0WPELoG/y+t
BSabjXEXmIU6Lum+d1aVhVuI68kKowm6hM4WV37CvG5wLH1mkkOCjnaeqSysE9x/4+iAEqRIgSm1
loCUNxiD35jGLXIpx3XXkenCWmoKUjqSpIP5mHjxVWqj1k5hpjneEaElxrY0Tr+7uQF6sfBLwrxw
2oRAXo5GUpZPdgdmxsFgtu14nL5KSqDrGM//unZQoKRxHHxxmUCdBh59Nql2QOeA+j9P5k3WF6AC
Q/sn8yB5i8n8FXEf/Tjii/f94LSbKpDO3uP4d03ahDhqa2p27L/lPp1Z/OI69/B3ZgMiZRXtoqTx
npm+jSvOkeaqypD5eg4BFfkUN+uopmXCA7iGVka/JEM7WcIHWTFyiX/SbIWBhOj/CyVisuY0jsuM
NOv1WBRoLI2eRr7O1VLJud8AAeCEgBMEag7iISaWcDGhT+E+dAayGuO8WMeO8comHylwYixMQzyr
Xey7wQlVK7q/md4oqzFCWlGonWVmTzS8gm1FI3E99ZZBwWlERzp34XYyXAqmrDR/z6H3UGNxeXBS
g1fKBzB9drvR/IKXuN55aURNhbUN47wkdRdI8Wp20e8RLqY39YyIJsxG+xBYSEkCwAk1JA+XeeuN
BJfwJAI40ZxK+qNl8nTMxVxuwniG4hXiDszN4A7uyGEmFQ+HVsV8jgxQarAppfmFX9Ey8nSfZDip
KQ3wBDSGuW1S6L+haw7rwszNKxq8QCjSqDyaLuvQ2ltydeQwuV8NEwVQS0cI8BeGnaRw98PYiBvA
lnoVZOFbVqZwf5jbneBtz+tI0CfwnKg4eIwwDuhrARoI6ppdZkEIGKP8scmZj7PyhlcSfqKLsn+i
ei4hWq5G3bqbgUyarcyr6EnlE8kfdA0RatLDv9aGLZ/QNdm7Zikv+r4v961F95mWmDrO+McPMSCu
XTYino2iHs7GgGJ4VFnxmERufmfYGG05O08Iteh+J2n5zZtGa8dyAQOOycuhTUz3nIZGsUO+4T6i
5ATgkWomUSgSGHUWAr8qA5ox7aDIg13emQkEj9XInHSjl6mQM3tyBuKaoFnORYW0o/FoOuuWTQIF
6ZJXaBoPKsmAVKRh/WBkI2gsZoQ3AKL5rdsyO4NvB8ahwEc2c9lsfHsoAYCb9N+TOj35aTl/K6jE
TuRN3w5AKjZx3r2xunBW9oKOwhAsvE+SCSARyl0bec/KoWIkIYM2M+w1mhMkZbRpf1VCCDz5Ge2b
uqI5yY+J0niUAvlwa+5Ban8PNfvDKu9CQMcIv/y0L82Naye/AX4Wp6jUHfVQUu+bBtUuOA5xHoPh
BTfJjwasxdUwh9NjS7N8wzy2300B4Loobz1Kg9D5wkSt2Dd+zxkFezQkBfJxAlKP/qXEwhYNkM2j
ebGGJeOtkoShYlY6xVo2TgVjmL2oJrb9ldjs7FTpiNlhT2FrmnP4hcNdxTEFsdtdqZNsr3tPbfyJ
PtEgYHyUvYzvkfcN64H1jaoZlU9f6BEsJ/3MJo+QgBe+exqtEoNscpqrc2OCOYHYbz7bZWf/jKyF
neXiBXLgrKxjUKdfhD+4a6dLpl0++85Om179FA8NPQWXIzJBzPDg7XA8oTAXr6wCmEwbc2RGmI/P
QNPVF8CNbKhW0GDNYfyc5l52Qi+aUV0VVCBVabyyFFN1gR7BlWF6ezK53SMDvmRrjRJaUh3Ai/Lp
qMSJH+1EFfXELi6gy6RHAY3YDZq1pKXVl91jhJzryaRwQ3eLudTt6VqtPJ/wobjswgdmwT6leZrc
DaSInD0Q9Cjrp/Y7sm5rB26Ng4mjkNnwH/Hj4Ep1sFFEXFUdTct1QscG6Xuaon+N0ro6VUle0Tep
siuWrPnBkqVxbTG336dVxzpDxSI6yieEMBwRYxejnW++wKZ5QhNw7mC3g/CnyZR6D+XwULg09wSd
nK/V6OpjgMB83bWI55i6hjwqRfEaizHdJkFSEIXsLo5xgv3uvLkwr6ysIzuBhu1eWkn0zVosYKYr
whNNs+QtkwyhTURjN2aBuLQW3bj12jE9cuAobucxUzuDdLMdQBbyCJzkMTJkVaybQ1wQ5AInzqNX
q2mxk4KysQPIyYdMbyUCR3UVZl/wqwIi6XxGI2Vr4emIaUZoCD8LEqV9jPoFq6FBm9ZDhpoEbSej
AKR7o4xmqPp1sWUlibZtjnwSn4a941kgC5JUzV1eyxptfeHPr36RKh6BRdCRR9V10AQx0lYDMrvJ
P4OMrM72PEuGsmOx8VTr7bXkdjk1BALTB+UF1+eRHrP5QoqRfXDi4s4f53pnKCH/pZfDnE2c+EqM
HqFGyfisB11+wdcUvrLFjV+QgiDUAQaa0avEQtWRDLAhxSa7pTE8PfUFawHT1+IwpO5DVY31qnb5
kF74r3IWVkXCDWc8eNOIB9T0NHEWX9lyjM4Gc5n9LC2wBWnL08KLdow7fgZw8CSsYDzpeD0UEMMl
UoVWVHkM0M+vIoc6y2vDbQeROMcrS9EeLv8Awo4XDuvWve2TsHooFPgdWLxhcPTGRF0j3is3zjQx
9jTl9KWKM80G3uobkdMrI68v3QedxwPTux4qIObuzALJ2Zi8+lTReb5lqBGBg81/4lMJtrCig1sn
rMRh7OHFxUwPkRJZ2bUOAvy2mVXsewlNzu/q4OtYOa8Q6fNrUfSYeeWgAev782ri6HZDnBTLMvpx
1gtO7GIs/DvHQRIZuCWdlRyYY8IYk15IzfSIc8/t6OIniAT9BzkAHWrjUt/UfcP26amlTsPnEY9m
QueQuzaZGJaShOgEHnZjSyJkdIg0aiqOb9aCeM4PHa8jeFsWq6H1yCSNcJ7Aymju7EmTNMVm+cUI
yFpCu2hgvYGSycE1YifV5c9gqaDzqurftNV3r5nTBbuUeC9gctBXQsPv9zQw83uznwLSX1TLgAvW
bBwjzXGlOdGyBjXoIy45ti4eawJDyZGwgAmoiS9p1e2xcfEG2J6aHhu3smgw+uoaGQ5ecEc8a/gR
cUzLCcBha4NrI0cciqa3t5FK3IDsijBhoeEgy27YENrVobooaaelaIcN3NPCx1Cm05Ighdwf4TxB
7Wm91CQGUajrEgX+zpG9d1Vlc7k3BOKZbjbqAy8eVXVDs72N3WgTWJk+pghgN5R3rEZt971ERXho
EMzcVXpueLbIRoSaEO/oRw9XMD55Xd2Gun0y9YMvzDs3tYdNXEzqNLv2d6u3Icin7KptzpACgaW+
6zDQnZI2Q7vd8nxUNmrs1OjCA9OVGEgDyRiTR/x1XZXw3bKKl4SuKTWXIUHWMnf6QrpVuBkSidsG
xjZnGxzYzdRMrPdNcRQezgDZ4Q8FpNmBe8jzAwwtE6V3FzMWtasXCleqHMSn8F+StGMJVGZ7BVOL
BxcekIFUiTNs9lOpmplqn/W70qvLG54reUUg2ww4anYxDoYNWXxF/osSCEes25bPbtLjFO6Nzl0J
TqgoFC2sJTXSD/p6nNJdKVgrkRiNSY3/KMEoY6A3v5O8XCyBQm2cGZdKr2psVZHfPNV13ZzNhgzH
oNLJPphGwslDZW8Q5L4w+WcsCGfzVLDvbJ02ALReNtAWcGSv0fO4hzQGHCA7j8V+sn50o1udGkb3
mIoYATUCpXKKgnvVE060GcTwQj6aucddr3c6U90bwUTOtfBipkee+er2MtvVoFbvvMF7CV2NmK2m
g8AA7Rd6XrFlesNBNUqJwDZguulyQAuiOiKzeofen1nsbQU5SuD7Bkxj+zt3wgGoSOraqMDAJ++R
vlWMVsEbX8rs0BkyuLXsNrtTnBsRibcjjXta1Nc8VK9Vy5yizAoOEDpkI/J7cztYJgrSRpgr1zXy
zYhpd6WmHB4h5dt6nDFhogQstl3Aztf6TJxI4wuxw0XjfjRCC9MPDRm6OVNLNBbQQ8922+uYmIsN
t4KjeGhOW53mvy3iEjcwndKf7USj23Y746Ui0Itmg2xxHKq7isLyhgEbzCnTH39Q7T2jLnNoumKB
Idl03NQdjaOhR6sQx8UvvhyvdDFi61gyRoqYaZQuw+Z6TJVaNXVVn0OWnUNYAsVE58eEgrmqlWNZ
R4JDigqDDAv7W2LHNzbBzxuRYZhVEScodyQpZWX5k39lEWhCgeVOqIjZ08wZ1ExH0gciKZRMjVvP
157XwzcOdfLU+nSutcXQoUnYGmxzIIUVYOI6jWKUzbSBIejWDbqc4ZlsSVrLSeoCEzFB9+MaGcfi
wJjGWCcJdsdeyGmLdFpjH8E4YQ7kC805TkmPhKdN27dybyUNbvR6IhCBWeMRr8nXOEn0AzKgeF3l
lbtH2wLKCYrHmnZ/iE2gY+tHV49BxkRf7BrNyW6diqEDAhvGBIrzRTeVwVb37u/A6/qACek4Lsd9
A2wV7igcM/amGCZF89dHmQwGF8Zc7EzdtYMuPaAAtLu2Js8qYJVbO5p6kvGoeEJu9FSdiImkLyUJ
7WnAgSNb8OyeUasNc9FYOn6R1yTPQ9eCBHUM+OYAC9GqBfZ1UwZ0VBBs/HKGsfsdOFAKFWxfIy3f
NI3ZPdoboq4nPS1/Xfa7EZna9JJhfmjxdgOFgBy4cEpNFuB1pIF2ZyGMH/NbBShzVdRMKHWqhk3l
mMm+RoZ7pSiqSEOkals1bLd43NzkUBPtBMIUoFmk8ah0ngUQOHHqE0Os+dEhC+Ge/y5hBW1obLMu
MraqCydsewiQUCCav4wO5SUNuepX4siIU0JChsBY8dPIhXWgelz7jtTs84ppIN755KkhlzZmWw8W
tXCDeeWKk2mPtyBurpKOfg8oeb21mN8BC5EuZJDYvrZEEpEFOu5khQe5ZFQKr77vDeuReTaeSGXR
oXRc51r5VJZsFxiaKA+3ZTbVX6CH29t6zirIEMQDuHWEn401LxslSCCbD/HrpiLicwF/0K1GgxZF
a1V3MGscGx1nYBt7Lfpoj5SGiQIedyY/sn9ulOq+WfC5oKnSZjpXEoVZQdjQei59kMuSZ7GOJuQC
Uf2omYrvXP+rh4mBGm+JJDFnJK6VgZwGDjKzOwJftgG2MFSfy9g079SPgFrhe5UzHZv71DwNYW7f
hhmdWQOt/Z1ZlrjTRs/DWo+kFTFkTXPeZsDLEBzPFYJv1xbi6AxYJYGUP8/dIpe04NCaETZyDpLd
tm2jZ8W2uEp7mhX02NWeh5/OnBoUBBoEaxEc8D0gO9QSJiy2hcdqGNQgsekxdxX4jajlvC82ESRo
Y8b6kVOw2Pd4wnFBa9+/roTgvYlJm/NFPB4sNjCUsMZ449LmNg9jhQaZiLHELc/FiH3XR1PFekSz
zLLo7ug0hfpQam5bRnBP5NkA8O08e0JP/ui2DktOnxFjHBEh7HiIBYD0onzi9NtAj3WSzZxNoMQI
IF55FY7YKWQ1N0b4ZC1/6DquDPtuRiCFKC+qn4iGsfa6TIf7JLQddhUeu8ZioMokbWamDEJGR5Y6
WhZqdvZugWpFdoxWaWmpBYYQNXmxn1upX4u4JVoTZu8q8FFOfRyP/m7+utRaYTRVLv/3H/+rfH25
iyhz/89/iP+N9o245AhOMVQ0+ITO03/3421pSc+yJVMg2zLF3x/f8cJy4p6KM/bnb8Fcrgsx/fj4
Ev+eiM4lbI9aXVqOrcyL1HX6bG4XV31xFvNp0o9445wEbzKWx//mdfiJTO0ppS361Wi1/v4qpZla
zKMKA5LXSzJtiAhnBJVMx392Fevvq6jKnpPFvnUePH3Pm1ncOyFNXnR0xolSXu4+vtx7t58bD6jY
0p5USv59ucTkrC8jtzqz8bCFT/4nOfKfff7y7/94vCAFZKIyvepc/WBSQ6DPP/vz7b8/vqRNiQ+b
P19NWzfdF/7m488Xy/cvgGsW+dWv//Mf2jJtbvcfv8/y8P3x9+MmdnGY+RV03Vv96Ilz0EMwQ0OI
ZXUNxAwsRoNu92k27j6+8mc/3MV72aKyZCdR1dmwYcBuyu6Tb/bZ5+u/v1hZZkPomDY3Bq0lxvLw
H974i7dyAmZimDN3Jp/xft9hg/lHv49t/v33ux4FUdHy+QHTZqHw6u4/vsDy6Pz7nXcJ6QKcIWht
/n2BhtFz2TlGddb6vkJ2CO6ref34Ess9/OAS4uI70GkngKoIgDGpcYsGY9V1lFT6yUDwmHOC+fhq
n3whcbF+aaRJiPB5FTHHIIcfmqtaffJQfXYJ6+/frJCpJ6flbUdQkWMLR3Q3f3KJ95/b/7ot/3ph
/3ghAWYFAqFgdUY1WfQrhhIf/0qfff7y7//4fB9qeY60qToPFLY41u8//vjPfqHl3//x8cLgyJTM
3HKARlHHVBKZ3D/8BhdLFlGFqROlujrXVJWsTp/cgOV//m8PrVa261HgaVtdfHzJZs+4s6nPY0YG
AJV5HK97zi7+dP74p3r3TvxxoYsVUDdGhoavrs8eYzvS7WE4fXyBd++FJpcc3b7isHGx92Uuw1rR
xBDEF74x/mCn+pq5X/7ZRS6eJ+3jO3MIDT87ETje2cbB7DIDzK8/vsy7S4mntEaybknHvni5u2zu
yV6UrFZ7JIsozm/lBELz9uOrvHvvPc0VBAwQU1zcErtvDE1+Edst9D7/KAm+3DjfP77Ge7ddWpZ0
lceJ2/YurkFuWtv6sq/PBnQ/vSuxOv6zC1zsfA6j1np2uIDXrLvqR1TVn1zgvV9JmUKZlrQEX+Hy
GzCz4hecy3P20hAhOO7pFJfF6eNv8d7Dq4S2tSXw2OjLn8lPWx8ObVuene5kpN/H+qYVn5Siyw9x
+aYry1bYrqUWjrxYq7SX6qDPElQYI6ERXnUyTH1jA7NOguAa+8ZM1taYf/LjvXf7/7zoxfJCZ7qv
aOSV9MNeV5b38+Nf7d1b88dXurg1E3O1IevT8kxT3Qmu/Iju3Kbtvv4PrqIoG5RJhpByLxaWPNAx
lWlQnelWRV91+KqS77P1yU7y7g/lMBjyCB+Xjr544y2T7nqJQP3sJNf49J1Pbv67z9cfH2/9vVHN
uulxSJncfAbwsXVmswLS9PHv9O4D5jjO8hTTG1AXJdaclUVsqbE8B4wXmcbRHoG0uAytExp5B1v+
j36y/7reZc2I9NRJp4TrpZQl2Xw/IbX4+Bv9q2T7t3fG4667jlrWyIt3xm0zoNedX5xrF5nJPkQO
rHcQ3BhbY+bMfsJJ+viK796nPy548b5EYZE5Wc0FAWIS6RECWCoOH1/i3ZfGYzbq2ewv8vLga9s1
ydw5lyAZU4xgYKtfle2u3KuPL/Pu0/DHZS6eOF57e3YzLgODgRy4Paj/ygIREW96JmUBF/74esu7
fnmrbFOYyra5T6518fRV8BiwdYbluclvEx+RwTZxTxWE/P6T3++9N/WPC8mLMp+xHZ4czYX076g4
SXXz8fd47wmwTdoSwqb7anrL7/pHSWmiLxMkDvLxkoA4NMxEBH3yDS4uoUw4GEpq5dqSt9S57OK4
tmObjfLKW40LsieLNm/bfR1Hn6wHF3fkPy+jhCfoRWnXcy7uSI+0UaskWti2mMQ6Vs6z8q55+tbK
/fbxj3bxTP/rUjZXWd5R5YrLS7mOj4LcTqvbidjtlQWqOw8NZDPeVZgGnxSyFw/2f15LCgt9KGu1
LS82Hf45iRrMHm59poOgBrNtkJGCuuvnrzr6ZOu5eNb+37W0oDJQhGVfbj0TAvFeBUl1q9sHE1uu
/VnD6L17ZFMO/P8LLH/AH0/bHMaWgYG9uh0hler+KOJnZRI58Uay3Me36LMrXSyljFIK0wedfUvN
PCBwWgckAHdX8/jJo/DudWwWNp5wz+I1+vsbVT6+ejyk1W0gkeu0g3mIUlx6QX47K+vozeEn13v3
0cOwLihztKJE/Pt6+ALgh/Z8rxDshPlKxiA4tp8ieP345/u3p46p2nIesIQCfE0Z+vdlqpbwKRsv
2+0siA0n+8acSYZI74Gb7cPUOMYYdj6+IlJ1PvOPJVWZXNPVyuJERYvUs+Xf1yRId5pLvt8tM0K0
4LUjQHcioyocNwNnSmwh4mdM7B1cfH8xy5MJUDzpzO+PoCTjjdHN3nUocQoydZs3vcKbSr5dA6k9
jXcWSLl1bfb8WwQqzpi7uFLTpyQY2i3USHz9ge7xMRpyY8rYuu9LN8B2A4ZR+/Ww7fF4X6dOPK/H
Fr02Ch6xnxzAPDOimRPtKmNrRVF302LdeU5NlNtxgV2ihZ8e8qAjjWiQVDcaTGB6X4wnMSR3deFe
PYGrB1ys3Wqd3hlM34azY1hX+MRS7GvE8ZVznxHsYAJkGDKkbxajvQjMyEINTQk14e8dxyDeRISU
MXArMM03jP/jcvq/pJ3ZbtzI0q2fiADn4bZGSZblkuixb4h22+Y8z3z6/6P32dtVWTxFSN0XDTSE
ZlRmRkbGuBa9HWoCoU1Kn6Ml2RqUOOm47ab+E8ja0LOXGsNM4K8d6m5qWdE8J9AwFl6aun5UI/9j
nE3mgZF9e5s3QBAW4NNuZcX/yQzzMEehyZ4R1IwSuAZQ99w414BvcJDgQ9zQboD5aBmVrwM6A0cN
wpKiIFgazJTasuz8zEOi8jKl7qkNtBHUth7c9xE45hVjkTst1sBt80AeCxMFyM0eyHR57qUPVFBf
BwNqD7kDzEMqQwO8Eci0inZi4BZERFqac3Ub0/xDPaT1vhqWETy0KYWfqnXaA8Ox0geCU1jcgW74
wuABXM0SpJdHwBKqvTyY3TunDgqulkkrJP3Qd9FIjVnmGWAIPInCU11q/4yDIX+bxyLvyyhiDqkH
BnFQGHy/fSv0K/tiEy5j9mVZ42aY4vs80dvhdUqXnZgifwSuDrxH57mg7meYj4ZhMFUhPRem9s6K
nhidBOzw2HjNy1ge6fuEPijZpyH4y4xtWZL3Pq3o3wUCqKQnHcB1VAiYM0a1elr0Y1OGrulbm/7o
FZmeMSayMS/ZQ0HJuqXtTlLe+/GT3xsYODK+3ke/7Jgw+KAyPw+yZMiUUaEbLzASr2zB4g6YsBZS
OSFSkQXPLhuTsJqiITvVxQ+i721KQdeb6Jl6kiAHuL3dV67KvNtnsoT3yWpokVOsPjv57SMwFSA+
bENauG8LmT8i2LkLIYJtDSQajZh5ZkHGFytxa+vbv/v+/IScPbIy/eWYOb6fBiXEUn87a2/e2gLm
EzsTYAZp7alwFZ8CjNK0Wa0uXL1xwinMD8XZ9w091n0LFMXTAJR1B1DEzqw+Qn15e5vWzlrwF5Ns
MKuWEdITnOzbAlarTJZ3tfT9X0kRs/RFBmVxKrGWGES08qUDr0pf8dpWtktMzWuN0Zs0AGen8hcj
j3H+CNCcah9ur2NNiHALbSvOqcRy5jQBhww3hR+YQDTlf7lbggswpVkNE3WbnQDrYVxKZxSwX/Mz
Vs5dEc69dNLWCCI5O0VM3e9jXcoAE6RxnS4TDXKDuoOoQB02qSWnzApLxk5ueHzzDGzarKarLE7/
UQL7qzNYa4ZhlnxlGByTgrSskplTBL3PgJ1OdJOAskwtuOpOGoOIg/4N/6ILgYOj31/rVzK/i5vB
RD52VSaHIrqvYzsVak0bzMn09u3M3HlMft5WnN+JcGFVKh6/JatkAK5zjV0JEbMK/dHJGst7u3mn
wsbjP4Y52DjhHShLh7r6alSf+gisuXfm0K4EuEvGSqYtifq7ASmzmHXO7T4bulpNT551aoH8mOdT
bq9wTYJwbG08BGRTp/SUaIwvbZnK+3ffFxQWP89j9ofvyzCWTfA8KvnxtoSly322R6qQYxhsWmEb
TU5PvvoQODheAS2JMlSGtBLelrSkb+eShPClpmWJ1n1OI5Cmfa5CEcCcOwOmK1u2vCBSDhbvuaXY
wgsVyXZpMAycntqafs1n37iDYoR5hNuLWZSi05ziKJZD5UpYjNzCaCf5FvQnAOmqOSAOL7n8ox1f
botZ1C+STOqcqjcsU718DkdmM4CXdIjF4H8CT2NlrxY/jwEg2qMLRtfnv5+9tnCQ1PVkFeyV70bZ
E2/zioClMz93YYXDkPVeqRyvwV1wjr29H/GlqxUFXhRhsj86pR/CR+GKMBcNCyJgEac+gCaPviqo
6N6guYpFUCxjmbWrPAw8sHZhObgLPhS56XOhfavUlaz50kmcixAMydDIo0RVn40KdwAQ+8pbDgJN
NQixHfkqvZPCSAHIlJ+dClruew/cdkbqlfyVzRVzHE/LA6G8TTXRJpN9qVBNqbexJUXZKbSDfTHc
a2a2cvHUpZt3LkK4EnXr83q2YXYi98aAd2WO9zadkGDYNu0u6AkMtTH71Gfcl2aasT3MIb0zxr4G
s4H+SHuMbJozg7+sGK7rySA9VNYkv4uExkfAIortWA7hnnyEubf6FhAL2xt3FuP89BISK3mK9cq6
4tWmCZ4P4zd6iPTslAP009cf2vp1peT/J4Cs3lxZsGSxI8Xq4mRgEis9RcbfzRhDwXMvq8nKwSxq
sP0/IaK325Uy4JUTQiYlVjamBNaGzyTz6+0hSDGmKcu2zEUU7ElWtfgTeZCREe02H2SAjm9/f/7/
BYcF/f3zfeEaRh7DokWNT0R07GfHwT54jOE+KN9ui1neqz9iBJslQ8yYz2MApzb97kWPhvPr9veV
+RLcWIctvOoZDE/lSB8E9Yn8XZh6jNxNIAtEL2mpwCLCWJanPsQe7bTqNNAjTR5Mz/e3f8SiYf6z
l6J/aWkw3nmFh29UfjDhEBi9T72x1pu0uJMO0PO0nOmU/ucfcfaCeb40VaOZZSeDIU+dRIRmrFXl
F9dxJmI2SGci9CSm07arspNMcmsYWvABHrBxK5q3JkXQbCsCYw1u6OzkAJZZAebXhc7RHw63z2Rt
uwT9Vv3R8NSgYLumHY5LH63cz0XjfLZXgmI7U9XUwK5lp2z4EsPp2zE3mH+Mg5X7syJGrMdmNsNk
vcUyYlJBA6T0kw//oPp90N4QQcBG8V/1ErtjqGeAu6aznkrzOI3wsZykf24fycrBG8J7FnqQiteg
Kp8qGFu7GHcVOPk0sl/X9vGfN+AswNQutThFDFgkBJhK/h5WO5jLPirh8+2lLB/LnyB21r6zmwJa
XwOnQZmdOiDUoua9JAE5nIx7HZyb25KW9fiPJOHah43pFyMzcCdv+hbJ0pcGmrV/KWJe7NlifMsB
hqBFRD4ChA9nwAs4cne3l7F89n9CcOHsmcAI61Hh0tfpfvgB8SaoRbclLB0JHR26rM0QGrbYKQH0
GuiyKgocK0dGoTdq+ORkez8xVnZrWY5pa2DUO5SOBPNVOL3vmJnNSqiatIwlNcyc5uNjEa50ki2d
vCr/ESRYsBJs49YoTCyY/FhZ9TaDC/H2lq1JEGwY6EoAFudIcIyHYSR0fMNNPFuBGHF7ldyrmcr3
G+sfWf2ile+qtcaBeRPE5/9chOCGq6GSFhSjuB75gRnSjVo6jzX2vpW+EWUCRf/jDVumEFYYtN4Z
8Cpc3pWJ2kVnUZs7dR1QOwyyZCujGkt+Ge6rrDg27tlVZ5zTNRJgTWl+ypRqkxvHLvg76OJd63xf
b3de3DxquipYKaSOTMFS9j3QZZFBQKla76J6N3PF/u0ftb9V9S2qfCZoVsQzC6OFEVNnKoLsmYOE
Pqb97VNZXIip0N5haApcUoKRpDpTTg4sVcD8Anihgf5fnLLsO/A4W6m/k4LPt8Ut3huT2rBCxs2h
5eNyOdSsYyUHp4Py9KbwP1nJipIt6sDZ9wUli1NG/Lxs9iepXEnwEm4H5xCXH6D0ub2Q+Yde3Z4z
QYIt01sISEKDheSQmuf+iwwUXB6sZO7XhAh2TA3h3tAshFRj9anr6qcEqGNFWQuYZmN1tRYLbE3m
m8jCXvnHai4rpZaSux+jQ0yZNf8hT+mhBFQqcNJtbWR7QCRXLOjiY3AmVDipwIyqSu3mzLJzChhA
H4Gx0rKdodW7N5wULYCaguuv8O9LlasYF/a6WcMb5cmoKQoew3blki6uxSFh4pDDJqEhKMOgN3lT
yEp6yigMeM5jVYJPkn6w7Y+3l7J4e87kCPrgmBGeUj6mp0LafomLlY1a/rqpWBB7cTVt4W7Ok0it
7QM6UpTK46CPHyV7XHGVFxXa+SNCOPQ+tCalDBri/69q4BrNY2SuHMWaBOEoQMBgxq1AQuw/p8ap
ax9tbyUNtyyCVdB0pVF8FxQKlLgQHPouPXXOdxkon+4YNl/ectB/RMxHdWb1oRzJPUnp0xO4lDEM
Kd1KsmfpxmtcB9l0aAKgnHT5fQkwdtP28VvHRr6H9GfD6M7OUT6Pxq+8/xSUTwbT27eXtHRHzkUK
u0YKWWoilQg59MvHrolBkijAolMeqiH6dFvU0gHhzdIqxH3UDDHb68MX2lnWhHMW0lpS/q3VsE++
csTtd6ykGWR7VaDkrwdDba2G4gVa2ZNNU6lcmPe+nb0lcaFRFaMdTpHJWwjKbPptGydemZzijTod
V7vtli48oNSWQ18nswSi3W/STiVICtKT4Xw02g/qymVf+vyccVFUutEsHLJLJetSu+vajHsCAxsj
jfFa3WDt+4IxkYYCOEcfa2gkBzuDC3slXBG/z9CqiZ/KCIRlaoywCpcEL1KpAbRp3gfgalv29xyq
+NuKKt4JUYJwJ7Ro6G2lGJr3cX8nF08msIiPsXG8LURZWAfBFq4dh6BaeKuX5zBIzghLcNi8B//j
g1r4h9HzPypadkziv1PftYMI6vo5cw0GrvTZ0L7R7gXmLISiKz9k3rBzP4PlzsOulBcUykiq2L6e
hDWwRpbdvvdK5zmVnb9BA4IlLPTAJY+jo6ya94Ou3wHHerRK+bsWxOACT2a7koEQjd/vn0EpWyPi
sBhKFnbdrp2SFh5+hgKslmMBF1/rwa4Z+09DAbG5HlP2tw1QV7TJ9ne39+B3MuhyDxzd1B2HJlfd
oY9fOAwf8mnD1trq/aTrRNvQ6z2Abfm+muD2tkLvCPnb54L5/ffFWD94kfFXpXU/db/6oQzQYjJZ
DLSA58o2RJ6emspPHmQbB+AHE0gM+pekUFQY64FBCRswOUPpPjCmTTAMByDgHjRneuI521q1t0va
kDrFkAFJAW2iNzQbfQQldcrzDXSkP8E3ezQ6Jdq1IdAmtg9nQ2EcQxotu5jSU136B7hi7pnWezLk
1k1VeDkkK/kOpGG8smXX6oszgmdFC+08Rid20jutN2kw4VXv68+p/6D5Kx0Osw09OxBmsCnQUp+l
7sFEGC/U5e0Ig2oyxtTJnovoA4CBeuHvmELatuG3sljLEguadyVL8N8qmERDuGWy53H4lvm/HA2c
HGDnFXBvkxTCl3dQs9zWN8HC/JZoY7ywwYR3qjZv7pkjQaWti0v4TJ4hzmrAwcufgKWC5eC2FCGI
nKXoMqAFDO6Rp0K5L6W0CrDrRihlz7r2QPae0lj9dXTuEvWu7H/cFiW2i1zJElbkN0ZCWR9ZVC/2
CYx77fQMdTUkQj/h5tq2EnCvgAz3PxzHHWLQTeuVxQr6+J8fwACBRolUYUpVeHZ8L08dyHvAtHiw
AHTK7m4vcOHE8C3+fF7QR0cr6kob49mneAxL0AyPkv9QvNJNvlqEoIn2nEKxe6SU6YMf7Cb9vtX/
fvVCsPQoH4ZMu665JwPIljAHZM/fk/yvzgfAzgGuaHdbiFjEmhdCNmE2DvOg7VXuMvKNUa8hen2O
/7Y2PwETC62TnTww09NKD3r7BMdB4Hy+LXTBZJzLFCsL8CpoNJna2bPlt3s4pOLC2ftgLCa56zmv
CzbE9YnFhchz1EkLME82qKR9bGGmy60yfn3DioAt5mEiNSsbgjpkkwUyqcGlUp3PdboDLVTqnG1r
QNwwfb8t6vcrLxhcWlU0ygzohgOoyqWxgB7M6uWGFYE5Zb1LnuODdjB/Gc0u2X4s9Y+G5u279lNg
3A9wEIUD+Ls6bKsfnPw9CDuhBwLgh2T8EA335dqE0NXNtlTZklGjuaX6OrAbkrKRJPqbXhhF/lqp
n+CN+3V78WsS5r+fmePmfxK0/DlzTv/y68LOdiDcwsPO768UmDninQTo0u3ff2WchB2a/372+yvP
BN+VYOLFAqU338DFkhjv1h58ZVEKKVzVnM0r2FuXUjoFbs6oTrQXMAnhCDGyO9Xr9mYHa1zb/yOp
sO749bM6JH8pwGwPRumCSXryo+Ro2kDidSlQa0ClHW+v/frsTHiNZSokPHQEloJhjnNvUGS5CNzW
+WKan6IVP2Tt88Ki9Slu4h78ZLcy92Z6aF/7atEXhgOgyBoRKxl4we8s47CAFsMA9XS6a4djNKxo
xsLP5/tMilPZwVEXQ9UwA2iRlIX3AvQssZj9hp+vmiZxDJgNNFmplyoBgZNSWHJtvVT1++pdHqxY
2aVfrxOUQI5LMuRqnCnWtchXxsF7af2H8VANrz9bmkuxeYzN6Vi+2S88uzZKkRtFJCW+a2o5FOX5
5tUXn/Y/W7XpY9MwXprwfS3QIXCRLOkllMAzzT+W0kq+aGl/zgTo8uUC4IlXxqyyYXAAl9E/ZvmK
mzpbpos3Ae0kKzgPZ1r07VwlUH0gpLQm912nZSYXwsfNaLxBQaHpMOe+Niy8PS/x7AwKuYgm2nak
l9r/4bxXCXpum4dro8V4rMa85+xuq7I4xWpITSONQEy7WKDRp+ZA+HjnvLIFEPNzKUW4B4o0Vk2l
aaEbZvtmBHNyZRULB32xCsGTB7sKTsCO7zfVfRPeA5d6e5fWvi+cAr8c1zbUQ3f8bAUHu1yx0QuH
wHPhUP3TqS7JtmBEQ8P2GgD5maDLdrQXJO+IsKRwJY9x5f6hopoDrrRJN6mKoEtNqssqARkfIXLb
MCP2ycseISipAGB5Zb/PfNrcCJ2bYVHVvMqgpWFbWLCx1G5qPxEnQhmgOyslpquQVBAx7+jZtSjz
IMKql7Ubw/x0GDIQsm1/LN+DvSifnLh169oIP5p6RwrSS2mhvK0PS+KJD2j5ZnhNJ992KR7M9ABy
SrUCoRoU/mqq8q0p+cZToVrNh6gw2iPtDxH0GLJxX+N1r5TZF9SRjuY/4oXVZ4E8ybqkVO6hHL7G
0tfbi5u1TbBqc780E+CgqADKIlwmoxyMEeaqyh2Uz9Xkls12VOC36u4du91L/v1taQs2dK7aMIzr
kLi8Ahyy4Q6BeMCu3DZh5hzw8tL4qRVrKekF5QcIyOCNn90gMlmXB5Y0GaytuVG5cNB6Xbgb0p99
X26cdg9W6+0FLR2OwUwGcQIFqes+zrBkNKQfKhdKz5fK9B96Q1t515b2jIIdGOjA8FHQEU6oysJh
silEutD8dC+eE6j0wDQS8LOSvPLELSmDNQ8wk3AnGStmYX0wheVIyxsXdqZ8Y2lfYYi765nmgRPH
3yWW8mHwspU3T0z9/jYgIMyp+H2/DaJwWtDAtjA0ITQFgH9T9OYhAC87+TWpwcFHftd2X/qoPfVQ
BnbOXinCu9TRD2Vjvdw+y6WNPvshYuNvU/ZVAGJs4zZhuzG75xF0tbz8clvIkjE5FyL6uC1duUVU
NW7b7CbpQzw+GBZw8tCvy24UwCa2cr+XFJSgmfvmEKsoYv0kjGMjLkYWJcNCUTXPdAavPDVrEgT7
ZGXM9urwFLtVCVbzZBiwWHsr1+z33otmCu0npcuIx1ycvbzSZMDlXjfG2q2lE/wQOaQWoXJyym/U
CO50766GMlSBx+sNh3Umdb4vZw+PZ9VpxtRS7SYDrF/dfaZ/9voHebqPe/Cq22RTQpVwW+TvScer
ldIRjmNAWZAhDUEm/F9OHQaNmyX1Tlbu0/5b4J0K71j60HDfdyFcLtJPWMRW1rp4jGdy57+frdUP
x1Ep/BC5gf4BEPEvXraWWl68YFTbbBk4Bli9hJseMIHfS4VXuxrxi/k+DY6NeljZvnl7rrZv3jyb
KpJNy+vlMjwb5rQQi+JSOQTg29lGzrNZn9T2kRLaVql/5RZIEx+k7lNQPKWvRmPFUwFODwIl6gAM
7M07cL6JqeRMpcZdGIedDJXqK8foftvK8+8Ld82Oxh6eS74P6xF8Dnq7EgQuPQDn3xeuGcwLcRLD
e+y2I5lrL4KbotT9clNaCkPrM5lQkIyBK03AXN8+uCX1O5csXDU96EtYuVhZPk0YkW6T5ve3Jcx7
I2oGB0PcQ1bcBsvp8myUEX7XNC3QDPPOMT/bNS7Oc6j8uC3leh3MpRDBUQnH+7bEvBBQ3QCARnrt
KgdJg4BV7Xe3BVxfolmAQ7H9P4+0oGKT5eswp3UIGOAWOKpytcHvfYOMOakFzwzu2tU4Xc+YjRr4
tdtnxzLeJ+qxX8MJuz4NlkGQgtNJXH3Vz+X4g9fpEiJycOianezzGu7jeMV3WjyNMynCfUlh0Kpa
XarcVP8aaR+cdH97o65fc1ZBnRRX8/dOCYfRDhruc2HwQJRfqdLhvRxh3oBL7jGt78byyVbW3KWl
4589M4Cb2DxbtKGUQ8BXU+3aHWGQk7QDgCp46ytP+ooQR0ilKJ021GNi1W5QfJiMo9PtauXl9s5d
WxrCRRQAbB5iYDJPl7fRi6ISwH/ue0gev9kb1RYcGj3a9cEuLFas2vJy/sgSbIs82EFSVSkeSnO0
VApJh8heuZXzz700LpfLEYxLFEH6BgMnrycIPRFADK1FIclQN2oDWWy1FpIueAkX8kzhhAawdXwI
uBs38F/mEbJQepALf1Mru8a+s9BEKXlXDg+DsnKhlq7t2bGJrQGRVw78gzupKY9d/EH1d7pzZF7x
tnKsSVEvlaMz2grqI6Tg7Q3RNz96DKoX3qLbUlbUQuyPLho1bB0fKYEEX8sONCiQjW6LWLI/59s1
//3MHxjMEn7KEbWwIR7tN7W6soS1789LPPt+1Q7N5NUlSxi+DB48iSudiovfnxsPaMInNyAed57r
uUyjX+P2Jeyi+dNU/3jDBoE/RyKMwoQsFiykCIr5vtTIHkVfgkNUfH7D5wGqAXeOoXOcTmF/Bjlq
u16pXX3YaOVWXTFii9tz9vn572fbr1P2tKeBz8uqtCcT2aaH279/8SJAcEWlm9fyKiCHfUsbYdCr
XCvKH7Lpc0XuiWzDvoVI+7akRQM2Z+gZeiEUF+PE1pZLCd5a3IoeLhHTPygmUzaVOqRgs8Halkx3
twUuhHRzwpBlMewOLID4ksVNRLrb1Cu3S4z7Ue+30djtfOeoWQ+x9b5P2dFOAvJpRe7illLeIPc6
hyJig5cF0ZHfemTz+riCG9Te6N1TljJOsuJuLlmXuTRIEtagliVqtt9HIfOcKUnLmEhf9/ZhrN7H
g74iZkkFwXKht2VuLLiqmUk2AGWZpTUu8DnO1pj6YxJOzhuU41yIeqnnhS4xt5LojVuSFARiZWT2
vi6/5ZC6VSuux3XvDHnkc1nilbVATKsiC1lgCHgfexozjfAwytlGkl3ZYhDrruG/E3nTTd4uTFce
uOX9dGi0mjN6VzVCtaO22lGbdg3oeKa6fQ9n77fbmr8kAkQPqFQMMEsp5l/upkaHYazVaeuS1tsw
AL42U7ik4effn/9+ZpUCQPT0Wuf7lhZsE3OCZfbJavfZGjzlkobTizaPLQC7cZXMTUraJNU0b12A
oO8m2F7Tiai07Q+3t2txOaDuzGjiskMAd7kceaxtI5IylmOqG988OONWVTc1ObrbchY8UuwQdRmL
t065gm7s+kHz/UAe3FwvtibM6ZNy35f3VvikVrtyzSddUAL6BIkPSVSruPGCwyjRVhsVaTO6pv8D
TMfstY1NFsVI0PaMGRSJNJJ4i+Be64zAGjDcu64/TOl9M8EWvrJlv9NugtuLGJIe84zZPJhzeTap
3FqJ1E3smVRtNP8TqN+wcb9I8bNuPQGSZOTBlq67TRFZIF3mu6yStzocVPWTCT4ilFS3j3BBVWgR
1+dsOR4LowOXPyfX5dwsm3B02/QIqVzc02LxEP11W8jiyZ0JEfUx1jull6MRA5VuPuXTG4Lvi0UI
exp2pF0MPxtdiNx6f0t1REuOt5ewtk+CdsDl1xjwULKE6J+5dfZRMrZht1ZtXtuo+e9ndigapHEq
TU4jqO8G8rX1879bhWBH9WZQ/AY8czdqHyDu8rr3k/PoWPt/J2Xey7NVQPGtMUwTj25ovDMDaWsA
ZZo6D/pa7WV5t7it87wLZG/CanK180Y5yEcXlFIFOIvXN45hEUD++e/3hXXQ06CE4IiNrjIdBu0u
SlZChYXX4OL7YkCf2ClNB9Xo+tPeU0CsAiv1cPsoFkUY9I+AmE8TjziYqdl+moCcO7gmRIjFHhYq
U1k57cVTOBMh7FKpQT9fA4bsptWT2W+n8uX2Eta+L+xSUGmxEfQswWm3Vrfj3t3+/tIW0ceqwbyg
aDzJwvflgVph16iTa5gvkfzPWAAHHK00Is3fEI2+MT8v8zQmVUlhj0b4ZrMhLGSXptaNpLo+aPVR
dGdZD2H3SpwPjLilGDMtH6DrLEdM5yt1AfRv38iEJe9qWdrCybDyZizFIQSI1owWbvIgi737lTwN
uU+M4vp6fhy55VmsyBuj0bYQOn+woukoqfV3CMkfpmitoW7J52BdoKIz4QSe1XycZ8alMQzQWulu
cJ167tK2owcVYhH94EDG+moiOrYSCgM8Q+D+8W0FWWnYjxMZV9VtdXnX0qtYRbvbyjcfvKgY5xIE
xainpvNAnFbdvt/5T9Fh+OWnb9BvavrA8KN56LnwcvVjlkJSryuunO6APM3iu8hfCRCXrqhNQEoJ
jiIVIfHlmViepw+TEUxurkqbNKb2ba0sYlECuky5G26ZK94FKZKKYALJzG3scBM00ebH7XNYMgJU
nwwSB7hBrOJyBaOSaA1s3CPDq9FeSd97kbSX1qAZlhZxLmT++5nqhjCV60pTjC6Q1Z62UdX97UWs
fV84hiYZp6h0WITmH2FMH4zd7e8vKev57xeUNRlVz4gy3iuH8IgBN+hcnxsj3RfairlcXggNX1Qj
CWPEpjtN9byyj7vRjSOIBtWam/36pZCco29QUShrXWVS8LEGq9f6njRUfFBy+b0GnlgyGHtaU1bC
46XwnAmdeSJt5j67Sp+kaaAlhlb27uDV2U52BmWT5z2cxJkt7zM1Dbdap9ZbS6qaQ6kXznNbD+VH
UEKku4F8+Hbs5KFbMeELR3nxm4SjHKHmiKSG31Rm4bZJf3TSS6k+2fJKTLX0UlzIER7XcJBSoLWr
3gWHYDPEz3L0yZ+htIpTaT930r5vPunmWjPT9fTIDAA6s4HQD4prKL4RhkLutYr9zo01fWM5lBQr
APt3EOQWw9HyAdGPIJ/OPuoT4E7FytYuvPUqZUAykDCB8iMEUyI5Se9IttW6ivN3pMRMKr+HfDzL
33nGSpFm8RCZ7KA0i1+Be3FpT+oh9hh4yDp3Un8ldg1WO+gb40wC8Op+OhAwmSqnh5THipD/UlCU
1FNrKG3n9uD8p5tgDa1kwfrSYMvzZNMxeJ0WsbRSsvNh6N22are4zMdJqbaVtlbOXhJjoA14D6Rf
rlwHWRvTvNTLwQ3TXRrCEf+irLFFrYkQ7lVVhTHTQ4gYHKB0t5ICXNyKfq2JEK4UJBVjPUyI0KTD
GL5jEE5ZU+EF+0saBKs4J3zhIBDOO0infHSQ4sJVK+9s6fWP+fnnfxuNs3cwUK2skDU+33+29acm
fn1YdfF5Idugm006eNhQ3vJ9JL3LoBXtVxyepZt3tkG/DdDZCuTc7xj45Az8z1WzmXJgrzbZ2sDM
yimI13uamgxGimpwWwuqhgij9fP2e74mYP772SpCJag7a74P+vCX9D3Jfr3h83PTPCk7+nvE3x80
hW7XObcaDJ2kZZQTnvh/J0FYgKqXvlxnSAiLrXqvrYEBLe6PNccZhDhz0vFyf9JR1bMpqHu3mMqt
HKbbtVrV0lNBJ+x/BVjCPSvtpLN1aGZc23pKku1A94s/pbsZx9heaQj/vdtCpPGbgpwxIeiJ6cu+
XAzk9pMzNWPrJpWrGHu/u9eiT05x7NTHxtL2jXr0w5IZ6X3P8G1kfb59UgtR2+wAYXxhAL3G7ih8
LcsrNSxdNRk3Tldu+qTdzmYSyPHCJ2uwdnYLW0tGEwtm0/cDX5JgJc0xaviDU7hKmm9q704P3kvV
sKnKAMqTtUHp+ZyEvb0QNq/+7CKVtuZBEmkXrk5cn2cPXXuQ6mc/+REHnywAMsxBWzGhS/t5vjxB
cxJcnDYIvcL1suRr3WCAAvXQ1OMD0/abUhoBFund20e4cBvIH83d/KA9EEgKChSCr+AMslK4mboZ
f+QrX1+wqBdfF+6a1klq1lp8vfuQDJ9H616Jj0726fYSlnpALqRolwdV906mVxpSxvGuj8ENDb/U
fgiW3K+KHmrH2UjD0asfaj15vaW6ECxYKqMa7NQcEFwwy06q7w1P6sX3Z6fhTAOlui7TiWE6l6aD
Jt1Av3l75xacDh3gHY0mQDwnuIIvv+8FaddQVc9dw/4Wlo+q/VDF32+LWNIvpgDxnOV5MkZkPEwA
9wm1ICnc5FGadsYaGuba5wX1la2IIaUxLVx53HTd165dK0IsCviNsYXDxMzhrOFnR9D2sPtKkpa7
o/7k1CevMlfOYMmk2TPhANBHBixtwgqysdY6g1DGDfP83RBGhyaqN7FRbPza3qtFvxKEL93IudcA
mBxA1q76x8lNQ9gYMKfR2S9S7kERmsDm6lorscWCZhm0AkLcTG/DDM1zuW1JKBV+UWelG/4CTKD+
h9Gu23q1YCqZ+uYhAEwXMhDRDSHDNknNlJRuEsXxppL0h7yP91HbHnpH2VVFwwDWq8Ek6NA4lylc
99g2HMez09It05+eJO0C/w2pyQsJwraliuVl8HyVbjF6Gzs9xEAl3d63BXW7kCDoc9rbeRuVrCGu
6k0QHtpuA4EDAwOW+eW2pCUVILs6TwTxXKvi8FFtS9bQe37pGoNrg2fkbdpVtKS5jik80RDs/E+G
CO4wSF3ZRzoPZlXfN3WwNaRPv9GRzJPufUi7E+SUhrr2Si+YBFBoiJrhMIOrT+zXgbHRjCdLxS+w
d559XKVVWfm+2HQaNioGreL7if1e13b18PP2wSyYgPPf7wgWJ+jCSjF9vXCDZi5QqfYujh/ZrH8n
Rb20AH7Q5b0fakgBlDK419Wd12w9cyVZsrZXwtMPkHuZtDZr6brma6nlj14R3d1eyJqI+e9nLwDV
2/I/21UE+5rycLO9/f214xDufCiZtZ5rbNRUUzfaS+WDL22mtdu4tgrh3nvwIMiljBTLP6bJVn0l
HuVcn7pQKsEzb/NWlTN/doUIPZkwhHNv4CX7fHuvFq3Xn6snEihWdTGZXcoqIGDr5EeVIXr5EEWn
aK2lR1m0XmeSBFc8p59E01IuoUN1KPSjYz/BlGhD2q1qIUxjtlfsp1g9enJ8b0st/PT1lySU70op
f+w72De7wPp2e/G3FYUuUUERcwWcjIwtztN9kG2b+jH+xvjjbSFLWdazg1TELP1UpqGcxNwor1WU
Hc5PsvEKv93FddhvgiKZNrh7LzGHvQ+DqdrYISztrWOUG59Z5OPtX7OstZQ9dRC/mI0QtEoJTKfs
S+I9qEjj/LCKC7kUP7PaPwKEGM8pCgWGE7NwI616seJmH+rS0QYWo6yVva5Gd5LuHLrBeOhZJWyd
B3KYx6qUn2+vc/lo//wMQdsmOZ6oJvOO5e2j1QWbtNA2dDQTQFsr57t8g/4nSeyXzwKtN40KSZP+
eQre5fIpC+5y/93qhNbyBfojSHhlHMur2rZjZzt1B74CxPdcitu7tlSHOD89kUwr9uI+8zIi9DIf
aYH4ZOZPZfoUyu/14rGSj73/fQzG/W2ha+sSngNftZuCBA+vv/Oo1U+pTXD+pqfzz9bNP+HsxbGa
0lSrWYSkKXulap8N078f8/pQ9dbh9mr+P9f9j6xZM89kTf5Iq0Rp8EwHT436I9U/Wdbn3qs2cgPe
XfFPp35yxr8S4wiUzIoqrii9KVxuq/a7pNPQkFo51s1Bdj5l3j5uV1a4eF4G/ZIAwJGVE5s0pEQr
pgzeKFeHWyB8JkLY7m7v4Xw5r5zQMwnCOmzPUKPU56kwqnunvdPzrVF8jKVDGex95d24xv20aBPP
xAkmS+sqpzWtnjfQ3IzFhqzb7eWsfV+wRUUS+0UI3q9bxscvzZpFX9ksMR9A80UsjwqbFSg7kloV
CMM/vXBj5Y/+9i2dHvRH/O/sNcEGJVbYASzKUgw1YBbN3wQrdntFuTT18vaUiaLXZjtyU5MDjHuG
/GHo7v/VcYg9DHHSDUHUsmF5NW5eumhYOe7lJehkEIEOMa/mhAs1jYbR4b3XqjuvgwzdPvrTWm/R
sk79ETL//czKGEPuaJBS8upUd2N0gnf6LZv05/uCxeyUtG6znO+PxsEI79M3DGmiSH++L1jJmmlD
3mg2SamfY+nBCr6pwN6m0788C8GSWM7/kXZlO47jyPaLBGhfXiXL6dwqK2VnZVW9CF2bRFEbtUtf
fw9zMNM2JZhw3cagMUCiFSYZDMZy4gRqBS7l25SEmXVX2vCpJCI233/LgSEEaAgAYUFjY9TRQAGC
lL07hcr4h5Z3VoZ+IOd7Bbf9+qFs2vczUUJsNqAyS0YLCYAkO8zmezd87dGs3zqSEHBbgf9dkaBb
paOlo1PAo2mTrzbGRdqPlEreENmmCeql92VGSxtu6Ng9MTcEtN8304e4dQPb+yuL8u9qBE2bWQnK
rY+siefnDGUbTPb4m3OxTRtk3/hn1ZBTjLUyIbyBgWd0lxhPbvlcsWe7l3CobN15NDxYKCrwMS9i
aWpyiqruswnGNw1BYqfKzn3T+zsXIKiy4y1ensV4CHsQcRc/+uoud3qfDFHnvFrtT2fId9UgWdSW
Tp/LFHSaYcjMRNyhPtrWviz9mO51Jyya9+s3Z0vfzqUIKo0qT0q1HivTlXc232UFMN17ou0WGUuE
bDmCYhcdBnu0eYuoHTzVRTc+MNbscy01fVrOEq+W+yWim3S+KEGzHae3iqrDoixMKqFBTB8wqFCf
dqP62dXfrm+gbF18g8/eG21KAKYYsC4wbM8EAObDMj3T6S+S3OcrEjyxsldbY86h4WjNcuqdMSOJ
KglxthcCkmbetA0aJ8EZ05g6edTFi9Db4Piu60hzxzsCzxLcUn+BHrMwheG/ssS8Y9XHyaRxb6m5
Tw4qEM2Y8CipPmzbhH9FCA6ZAg4ZveiRwnCLO6375Jp/4QecL0EwCX1C8mXOeIoEJD8q+6dtbpwl
9pHnOpcgGIBl6qY+SyHBORqLf+MY0dXXhYvfAyUF5AP8yaK6s9uw/Jsn+fzXC/e9LxKa2AlXJ/Wg
9F9s+rmpf5AbJyGtViHcdCu1+0y31fqYVJ8L+kUlkTKE1y+4TJGEC05mxwFkFVdvmveJEciq4pvp
v/ONEq62pcZ08GIcc0/pjmVkl9AvKSCOZf2IGazmVOwBO/Zd54c5PQz6c+r9Nox9YclCZNkyhetf
taC/cBJcyR6Iig40/s3x+j5ety8AhV0ayqSueyPhAYyuvU7mgRT7KX3Rsi/XpVxfBvDql1JiuGdL
VUCKgUjPOBizxAWUfV+49ppNxrypESPpDI0R97kMKcmvxerpMoAsBo4Rc9VFkAQ6iWw3rxuEecUA
sKvhu1PzI651iWO2uYwzMcIyKqLps23g1Wqbzw15j2+drfufi3kmQDBeZNYzBgYQ+LE13qrut119
/YuDPhPAV3j27i5uN3bDhBUU005bwOr+N88hqM9UTO7S0B4t2C/MuLAdB4QvwP8EWYNJjneaEuaj
xAffvBRnUgT7pSsuct0tfwjRljBp4Wh9q+Dy546skigTJFgxDKAnQxpju5Jk8tvkZJanAayd8/g3
9w/ug4nxGfif2GM7jx11lgxmf1GAIzahv4BPXT/5zSvyPxHogL08+YqqOYkX2HzVQ2rHX+L3RkaG
snk9zkQIVqRwhhjMi7jl1s8FZAy/ry9A9nXh8sWO4k7TjBC/SyJA5ajE0Mo+L1y9RmlMppc4AsW5
Kw1wpEv2f1OVzjZHuHlxZ+gNBrYBx2Xfufvq26shqwzJTli4e0k9FMzmZWkrD+bsE6q5lew12t4k
MG46IGbGkCtBidS5A4QIE+F4ZZqOAZUWDDbXgAvgeiZg6bDll1rK4IAWOWXIExWZj1Ervj0+EvvT
mGp7jXi+QYadVkVO92OxMEz9qUZfX+Y9AfsoOS3Z7xDedWPsWN4ONX5HjKluexsTWGQKsbWXLohE
OQP+x6DVy6WWWdyV1jAWAPpoBy8vd2b7+/qN2VrEuQThxlTxUkxePxTHxfiTVJ9Mdm+AnOJGGS6S
bmD1wCAqzvUltj1aeayPw9xWb7RWyCGtEvsR2R7nvp5tT/K2aPzwL175D1mWh7wY0LsrKOREQXGW
V0v1VrR6kGVo6pkwk7Td9cWhb5/63PArhQbtXAdVRyOMtSB5fdBI+WTSGiPk9aAlFOh0VbIFq2QA
fpYNrwPoIoMTTIiWI++XWakH9pa0jm/YXahkpwrAXi373clmiq+siCBLsCL50LjMKSb25rrvqUf9
3KiCNNN9shDJqlbKI0jifz/zFGbVpoyhtvtmJ3E4Y1guVDUcpU1Dm5vnogMQ8TAQiGLPA0x6YfUV
Y29q+Vud6qDQXkiSYIKisisr2Xyb1ZXDmtCODTW18f9WYGzmxBkBT1H9BnruL1ZHHgeaSpRUJkK4
c6Astk0FxZ+3uKt+UMU99HEsydNsiADpiwV2fMtAj+xHaHR2MuY8MEspyvqto2pQv7tlK1nDhpJd
COB/PxOAgoOuKVlVv+lZ7NPxAVZjP41eaMne3HVxE2Qp50sR/KsERQd07lAcyPJiaSmYTzsffCN+
3rS7pbrHGIl91nU7I0/vei/zaSNpEtzYStfFjBrMaecMhWKHFbMqZ6jSsXozlvI+xWJ7VRL5bOg3
B7y7IA8EfhTc2Jd76RS1Zs1NWr9NU3w3ZHyi7bj4Aybj+EVrxX7VUonEjTXxZvePgXhAejjCnrqK
m6RZDImlouOF/jHJvO8tARj8YIC1ljcfi21+zoBCTGZZ1VvffZ9TFg6ejJFqQwE9UF6BFgUTQQF8
Fzato0NXobm5erMQ7qqv/k4jX64/W/z9Fp4SSPDQZo5Ba2u6stwCBf9UqdUbwXQ6k42+TX6WVvvY
5VOgjXagueEkGwu1vap/ZQqmgU6dkaPxC0/lhOZPM+rUE9HKwJrurq9tUw5nnoDGYdSfOBq+GOoe
zAo9lBrQp3FamjDJAI0ba2cICpBZ3v5QeOiu5Whl9H2u5lCmbZ/nYA6kb8vIUG7JwxGIJKbeTFAI
0jD4nHzUOZohUQi9vEhKT0vFi72Mz7Kad5WsSXFLqc8/LxyOnqRLD5L+7K3Om/Klscz6wbGl6b31
o/oBusZoGQ7mXzFENXOhK0D7p2/dmO6VtAwxASVspCPI144S2kVt9OGa4PkHc53wdjfGVGH4z9S9
of9rlxmHmX530gfLelS9fZn/uK5u652DMbAAtuXUF6ClEOxNaxf9YifwAOc5CXpgrm+eEOJiVBRI
/pG2cIEmF6Hqg1P1/bgoNXAu5t4av1T5U2aCa2j57ozfbl7LhSh+tc5evmkkddfUTv1W2L5X+EzW
z7GxVxpwiRitB8w1qLsEw5YYOfjUgIZ9y4p49F3Fzv22KW9+vqE1oFSBaXbhIIi87FCrDIOou/4N
s3PUem836GcPXBn93cZS0KbAvV509sKrESKkFtBCjYxL+hbHo/6pmcoitFxSS/rn1lIcpJIA5oaz
A8IAEQ1nIQhbmpjFp6TprB1mKjStubv1zC9FCIbFVVNl1EDWc7LSqJiO7eH/93nBsMQKnVkHHsdT
/aG1Ob25xwnxI9pFPF7B5RVj4bKbpVUMU8fcUzywcP6UtGZ48wouBAiXwjbATNokjXtaXKirixGC
t9ZshRUIFqTBvEsT0YZ7mqp2B7SO/9PDhGtkpCUnvba+3J1ArIEJMhqGUQvZC0JHdS5rt3gr58e5
TKlvzMh367fr7KUYQaHmaaxm8B0Vb/odS6edqcoIQdaXAig5tO0gwYqAE5mSSytlzLq6NKNH39D8
67uHQZUBEDY2CgJ4JhI3HI6eeOJWHFOjV+iblb+gaSvTvpP+eF2p1k4K3gtQaoO5kjdpiM952WpV
Qd2B4iw6tL8GlRl0aVh7sjHZG3t1IUe4fpkW5zOm0dC32PL8+h+SyRhHZQKEw3Cp09btDAH1hDh5
MgON3FqTBZWkiZwHn1xlwB0WToMmzJi1wR5PYBJDqLxzFxmX2Oq8IcFSea84fzBWY4gK16smNx+n
k9nvumSXOOHYSJzS1TZdihDvHiKtrLQziNBQmHvxZOQDK3USPi/cuayLncQd8flYe+j/xBk6AeqH
6uYeCi4FFhaeKDiOV4P1cosWNgZbTCfyoKgYIIvu+htvBQTwMBSVTViqVVfepC5tS4xlOM2vg30/
xG/x/N7LxjOu23HxUsBEoa+Ut3yu+qNKiI9td9RBQIAXY7Qei4EFGFn7eem70Aa/saLEe3M2/1QY
ZK8qsgd3Xbv9kG8hXwbeEc4rdWm/SrYkmcsKHWwduV9b2s4wDvk8ByjhBaP5UKfPw/xEugSTee9i
cHJO5GB3US+z02ud4duA3bY+JiOItaqcpQgAs0E/OlUSdKB0btN856Dfrpxu9QH4gjUEnJjUi+0W
IaIMPQlqymb9aL2rw0G1bs1iCJ/nd+/Ma11GzRzzGp83xikErD7tZJMAt1UG+gImPRXpXpEj2mJK
67rMwgpGBHhj5Vdo445JaHroTQgBFa7tfTk6fi3th1jbJuzdmWQe65wtLl5GauSLqR9b9aFZnsfk
0SWv12/d2jZBBOJkLE/n1H2CPqLZkvVVqutH0vqDE9Bld/37G4qmq7jSeO1AQog49nIJIC2Jkxou
O4oaYccO+WPLMPlA4vVv7BN4mpHbxBI4aZ6wCDNWjJQYpXlUmvGeKMMTMaZnxpb99bWsEiecYR99
1i5iC8xGEt1+2qRqp6mNCZDYt968t4w/HdphYu+l1fc5AyBJlTUSb5wOME8a+pRxTdFlJCyMdUtZ
eqVhHSuSBo3+OjFJPnXjeJDL0mEKEGeigiFo2NI4zcTi1D626es4LH71vQGks7ZO13duYx2wt5zp
2ASLomYK67CMxXGqXLGOg7fXlcCQrEL2eWEVVPcYkrb4fKu+Wsi+0EUCptsSgBHjKFCDTQTsrMIT
2zCPNGocW0e7qfxfDi0kb9+GAvOMn4qJ6byYIp4z9eKhKfvcPtLprSEx+Bq0nefc7EthcIAGFcbc
Y3T0i8MDvGJBnaqa7KMKJL1XBXny6+ZTduAdQKFUzD4GV+flXZ/1kmjTyJyjqe37dGfKCJE3TgE5
EOy+6vHRAGK9pNTV0UiRyjsW6MVBWTHMwlsXAKZv9ArBiEAITuNyAXbvsXwCA+jRiHdtGbD85sfq
4vsrRzDGQ5UjnXBUtcfud15J7NP6MmNmFsAn/B5jnqwh7H/pja3T2Vp8HAviM2/55E3tJ2f47sgG
26zV9VIQ//vZu2Q2bjqAnT0+ZklYPShTKBtXu7USTu6ug+zVWDOuTrqTDgnLATrxykDLvtnmWzL4
WqtKHo61RiEVBRkIMUBusaLs6dA8rWVmnZwWMyjjx9SURHrb30fFTcdUFvBKChuV15PO2r5LTkgM
0uGQyUjBtr4PrwpJHORBcLEFhXVHbFJlkOSkjGVkddMDBbGkxDZJZIhKW4IjJ2kx0O40o592VPee
I9PbtQQg0xHPu46FWw23+FKdvCLzlNLT3GO3A/a6k2krt/4X9Q5kCc4/z5XtTFsNnZQpkiLucabh
qE+BUaiB0X/qDCeIDS1Ibg/3IA/eCGaow99dkW92CanZoBMPlMvu3u68vcSOr2/f5feF9djekrdl
HWM9C8bl7OL+Wb39vbsUIb7Xc14YGoUI3d4rnV/r99cNLf/vxSPhtNSciMywV+9pvExtsjhUOerL
hJED8Durg5scxviTFyc3e7jIE53JErIgE6F5M82Q5bYRssJeKUMLbKgvekh0lPERPGIOn+AcxM7g
eLVixUf3SwZ6fjW9mRsRPudHtAYo5wa9p5qYmHfidPGxfahML1yMMbx+HBs35EIAX+HZDWkAqmib
uI2PWkbvkt55wMwYq9g1+s7Wu0NsuPvr8jY0+EKecOFtZcpzm2JBuaX+Sml/IGlxmPP893UxWwdj
AnOg8cHc4J8TLko/sbIhBZaV5a9g37AlqdvNz2MOCeIaaPKKIDorTAKsQB1jcsK3Es335c1lP5w7
wEVgXsKwUnhVgmKNRGuZ7ZbxsRkAlNoz/WavFhPFMWgTdQzQ7qxSX8Ts595uPetoNLtBC/J8d33/
t44ZkRJPOIPrfpXnHCrgDpLaNo95Un6iZv6kG/1dwrxbi/48JDsTI17wtKnGHuEheHZ26k9V1pTI
tUSwVRefF5KcFkjGMcfEM48lKBkZocHiZEFi4aGSEQhu7hf4HmCtXBRIxWJfB7aorMoyCz2Jyw+V
es8tGoO6LLu7fixbeouyIoJuRLJAZQjGfai73gHXtX3Uhi5oq/2YO39z8B4yXLwww+Fhl/YEvBWk
Br0SFGtZMJSHgUs0nGVGZHMZZ0KEZZhqkZvjACHgY0Zp5rUgt9bfuF6dCRCiyjorXZokENDPBbop
Mv8vHIULAYL3prYVmjf4NoFJbOc9O97t8QznHwMvNa9OI2sr2Fm1yjMzjR3jaFTL/UiUcKklkfeG
yl5IEE5aN4c+5gOUjrHyPrdhkx9uVyUYVwNWCjR9GmBEgipVea2rHbGPSTzdKxgmUE3M14f9zVcC
0xZMNFEAxwiuIEGX9JZwTu/YPtbpk/mCWXO3fx4ZUIx0ACMXqg1C8a2w23ga9NI+jtkX90Ux3v/i
84AQIo/DwcPiO5FWWlWOPfQI6WLjO5l/XP/8hgF0NEA7PQ4X8lYYz8TwinypFeVof7etIdByO6it
Oag8WVl93TQLkJiu4bnmFPzAbwn7VGlOvixWrxxVsoTqGJblo8o+kemOaDRwjJ2KhLhbSZ6PDRX+
YE1HktrDABFHELrojaowunjHMXlnthWadX3Ik5sDQQDG4Lv9V4jwlCeGitFrXEhpvVT7/GZoLLiC
sXFARHJO9pX+zoaqpAvYdo8OxSy8vnmmqRq2Q/EMQldJyMyvgvAcAvsAKA8gNg7atIWrQseGLqSP
veOCfnnH+2HbUZzfG18yTQaI3zgYrs5gVtIsVOfEUolqk67B4wLHfZjvGsRRWoM2tla/u67e63cE
qTcN062BTAFyUMwqTYplLdVQdKfS+FXcWfXP2z/PZ4PC/GKMNlipLw1Yj6k101S67cmbPrtpoFX/
z+8LBjKul8poWnw/cQPn7ebRrJ6NQS6Yf8h/P2Ibwb6P3jItU+wlb7N631j79uYnFpz42HqE5xwo
Ku69V8RAHDmkOQ0Hxy5Cr5ERIq0P98N9hhdtash6iqV2RZ9jpKMLdgIC3ktDNb45o3f5fcH37NTE
jk0rZ6DUoc+FT0omEbC+BNh5EB4gnYbssy6Wz1yqJYtbdvWp8up/un4OvIFj+c3v17V0beNhcLkB
QQ0WJQ4RdZoC5a+WQ96e2vEbNY1gBkY3RkG/YLKC0PpEPky77YC9zQNCi//9LNb0miYdrbrrTulw
xzyfyRgLZd/nG3r2fdIOCjE6fN9IdpPjk1/XN0r2eeFCTJaLYYpj250U1Git75iy5d8sAIBCE9GY
hVT6apaWPbY1i121OxUg9m7uNUyOv10AHlc03nzcCLGWUZWDSZa5zU9Z8bULy5vnpsJDwG1DqRQ9
Bnys7uX+L7Y720VdZ6fe3bWYhiCx1hv34eLzwv6TRIH8Cp/f5dZ3dl/2327enYvvC89bXrRGrIz4
vg6iln9qN91f//7W77c8OAI2H1qF5PPl9syzpi+LQrNTnobmfKfF4aRL8oPrbA4wZRqwiRz9ijhP
eBF6r3CTRc0yQMpOLqmCrkmDLgMPsesApFP6o6zxdeNOANcJGDSsFCa2iHGrOVR5s7hpdlJH1S/T
+2Y4Xd+0tQAPZDCo7CKUQPFQRHWObYzuUcVCAyp9jX2zuzmIufw8F39mMmZCMyRi8Pklm/bWNPuV
1mGUii05etkqhJuBG99WCPzLE/OrbIfhQNc3iWv+pWN2uQrhZizgG0Sggc/n5uxb5hclnPuvwOLe
bD6Q5UQFHLEMvGXUKi83C9g8UEyQfDo1Ve07OfEbyVO0sU28BocWS2Ts1jigKscUwF6f+pMdmP1r
rt/sifMJMyhRYvIsPH4xJm4VTIMfCnU8aeSpKrwgTcrbz5k7+0BUqHxgoei3otrQzHPrzSdCHpK7
1Ls5a8ed/X8/LziUaTYlaTLg87r93hcnO7yuRmsDBT8MBBjoocDQO3jEl+fb1DNTLLtSTyCXVx4q
VSt8pKJcoIS6RsrDKZ41iqyYSYyIz7ZgDFdTf8wccVHBjOXEtPvPuXa4vhTxRnx8He4dBngjqwbv
5nIptjaPS1az5eQWs/sCYvk60pS8vbOZiiHLOY1ZcF3gejlYigseFF7/BqxG2LvedRb0UZAxSr9W
bpgwSaS6Xs/l54W3IwWyPcsafN6YMeqp+6qbaAjep7LijGwVwrZRNW20xIKYwQxq1188iYbJvs//
fmZuEXAkXkvw/dJDmXp+bHNJVCGqMDxLQGtx94ASRnebWBXVYkS/wzQOkcZOmrdzVVzy15tP+lyE
mKlIjFShDdKPkab7DQtSiZezsUU6EA5oh/H4NRR7JTLP6Bk1iiHq1Tu3fPJkJdGt7wNngKICL+QD
dXl5BL3SaFVH0iFCBhJMbpl/+/YAQYHynok2TU6wdvl9HVRHrgES/4g3/RH06hY/r+8/d8POHzsc
McouCNbx8JsASAk62pGhJRbgDZFV3ysxujT92L3HW0eV03VBGzuFLj/OEwdvls8TulwJgLs5bnTc
RcT242SnSVwP2ef538/uAnVcTD2r8fkxf1fG7+atpAUf+3T28/lVOf/+TIZyHPF9Vf2mNVEWXd+d
DYsE+AFypshQ8+5iwVtWbKt1Z1r2EYhVvrO63Tuj4iu9s8eMAInfsXGpL0QJz15hFAaS/UUfEbbX
hl95HlZ9IpEhW46gtpU1VLY9YTlauouznZKHHvMVIrncon/+cSb/bppoOzBFgzRoZO+jqRl9Uik+
WHX8xWqDjPzR2H1HZMvauixw9PhBoetg1Xk32zWGKSZNFtWJE3/X3AkDG9OamvdpHs+PU8bmh1wb
cxk9wgrrjIVyOguA5v7DECdsp1JnwEfUThY1DTVfMHXcjvGalA6ILUbMXXG8P2OX9vs4t9lTja1P
/VLp5tafXHvcK02POXdxtpQYNNIW+8ZyEsk7sT5u6CzAyQ5vSURLCf/7+eUYDEI6hn3x2KGdwm54
tq1s11SyKTrrA4ccZGXRUsKtiBi+NN3iWrTNssjunrIpvS+VejeC2pKAJ6GIgM2VqPGmPDTAolUU
dVH0El+uqx3QwTkZJItYkfrAsj849F2fPit2GNf3+phKxK1tGA5ZR/wHe4wckri8bKaFNS0pjjnb
x74qGzG8vviwLhgGiuwXyj/IjFyuJtHUoZiGPIsweGRXuo9t+brIgoItTfDwzKoohyM6EIOatq3N
JkW1LKqdLqjByxcPJxi3gFJld91ifkA5hZcLMZKKAgcEoc9B8BG9nBV5lhY0Yl3N7hz0DxPf7jT7
oS5HI5x18PZ2rgmiSzb1B+aiRTvXtGSP4TvfgK9Vfw/5gjFlSq08l0gT+VnuUSB3C/b7+u9c7zrw
wGc/U7/cdQ2tYjFDm1LUzumn3ix/KxiSog/O/XUxa93hc7fgKYC3DDPzXEFMlnWTN+t4mfRXRwtv
nlEGC+Rgxg9vmwagyRODmYV0lj01ehN1eyU+eXV0+69HJR34MvSSrAv2qa4VzGxZE+VDYOU7awxu
/z6q6PBi4agh1hYucjEOjsoG2kYmecwOffEXm3/+eeFJjbPWqowWn5+tk1W8M0keauNsOQMPrxUB
vLLqkp0LonREUduoMXZuFiaOJDUu+b5YuGOtUpI0xvdHujNjf5T4sBs34PznO8JFLTtSVyPofSKz
be/zHvMrvS6YF+dw/YzXpkdDhALDA5AowBIfNdGzRyhjzdxVqtVEpXVYiOUvTUSsJvCyH9flfGQW
BcODBhbbBAGMja5SscZdGrHNEq0rI/waI3A71wi00qaBV+X6PlWIF9Sg6ApzWK7H1CubnZ1PA2wT
eIx/ofOhOTrp9M2I5+LPMpPsBfNHxlPFUnKnDYn7wjJn2rcZvBg1mQrdnxrDkTkUGyeCChpnQeC5
FaAKLm3SqBSmmrhlHg39eG9iNvyB5WTZNbHx9fpebQlCnyyq9QBdGasH2yyqwvFIm0dtXQ6f0YOh
PjqYDPC6aLWsp2Tj+HHqwL6aQAmvyTgMd8pJUStlRKdDT++T+mkgr3MtyRxsXBUOxOEPKNKojsiL
ggoSJp4WThnV5Elz91TW6L21YeffFywJwyhN263w/Yy96t4zyz65VHIdZUsQnEmD9RM6liFC1e7m
F7vZXT/ytY+MDiKEqtxnslB6EbwMr+j1tLONKSKmr5vfUG2GI5OkP5Zf1+Wsl8E7lVQ+3tcweEb7
Uoe7hRSOBZqfqMoOJKSNxJpsfB44Oz5vHMBaFA6Fg2h1RtzWbJdo6v+kh+bWDg/MKeEuCx5S4Oah
S8KDNA3WQNXEG6IW8yqM9/JmLO1/BCBpAFgwcoIrf2AAxaRt5WM0tr9051d+84OKrghkfpGUgK+E
NOrl7jfzglqwMiNBl8QBvcMMAomA9UWAAB5mAcSHOpIhaOno0ARwYDZFFrX8pIlc9RgXt7ZdY5NM
UA0C2QXYP95VAbGSo6cucxixog4zUWH/OkkGfm2TMBARBEFIyYLaBkXIy11a+jxFr1ZhR9ZTq35x
6zykXhVa2vv1q7CC+/B1IGmA24At4x6OICc24y5lxImaNNJ+gnVbMffNn2H+BeamQ1JJor2NqwFp
PCWFLM4a5zGWKRLnM6T1Kfhlo6r8i2PBYoCVQPEWj6yY9FoSz63UqeyiXLP9Z4/dyreM7cL3UWnj
USQHYl1u14A5MU2adl0EHHqghxhiJVFebhwuPQReuIVSuTpYCYBovhQATiiHoJW8i+x0BNL1pSMv
bfXovilfarqE1w9/4zQuZAk6VhZK6vUxZCkVEqgkUNituF2+XeAEQTDn8TSEOOLBnBTTntuliyz1
U98aB5cO/uRoIJ2RTXHaWgsKJmA1Aqqdt6AK+9bkBUKYBtnUfzr7LnHubt8qhEcwXB763lCcufx8
giSJkmSUZ6X83gnt9mY/HUCus+8LR1FpKTB3cdZH5fKoZEHuSNCPW2oF9xZdVogE1snsujYwKmyg
Q5SZv6v5W5v+qpsfufq9mP5YmmxA1Iookx87uiEwrRgOCZiTuIU+86etQRkXZBH6yJs8vzRDNTu0
rzO4Pzv13c4DL78v84f6B2NBPQdjvMuKI1qrEb+hw/b6ua0ax8WfIuhFVXlerytGH81OjQnpnwbl
+0y+Z8onmvP5HFYXLemLTk7XxW48QbjAYBYB6hdupUgjCwJ9oyloCjP0tf0OBAxwKtcFbJ0nKCRR
U4PS8CLn5Q5PtWooJqgJI8fpQkYOjdfcD0sT6Oah8Mi+cr9dl7e5IIu3EYCng7cMXcpTXUbyVvPa
KLasl0aJd1M9vw03s6Xw00J4gWwEcljcCl6KGaesZHqN8AvED0p9p8jA2Py/F60r2m7hmcHDRLJD
cA3MBWwSShI3kdo8tam9G+fPvftk1y8d6/a37xiAk57N67ccEXq5lLI24z7RdQT2KTPCxax0P51H
hpmgjoyYlh+2sCqQSPIecqRa4HAKoqzYqmwyjX00gt/ra0mnNtTS9yoejZ3OEhmF+8YeciCijuIq
sCZwGi4XZgOY4xQgXYsUBogrAYf7g6sf0gUEfzdHTNg7qMNHYw+eQ8GRTjMnNYeFJ+mTMO+6YHAt
//ohbbwa7gfEAXlNRB4iBUerxaRIZ6eL4irGw7RLG1ljGtco8WyAeYQeQKHX09u9LM+mSinHqEuK
PVgKfSebPqlDdhhm74U61bNtMOariXq7+iGUxYB1BCHoPlCFm6SryYxRJMsQTbHhO/1XjFoOklm7
ff94DILUIXD1vAfrUheaqYsHo0Zuj3zRfiz/3Ho4yNaj9RhmFH19K0g971R1a9Sno2Ggj3CKHpHI
kjyLa7N2KUJ41vuqdeMWBhNcmGOwVO4BM8mfMTZKAhfRuXm81ALIQbSAW4N4cwWB7dlkzkbekiiP
2wqzzqYBBPixGThL/8nxqntT+5qwdtfqSeg2dvLEYjr/k5Cs/OFiqsTeo/boT6BZuWtsMwE1hDb4
VVWau750k72XmzKE3Pp5AYcqjpOjzJH5Fx/wRM9Hc14SEpGsuEvMJnC1u3KZ7wd3urfh9gKZev2s
N+pUkAgrydn2eCJO0KR+YLkHgtIsormqBaZG/Up/8ndd7e0ytR5DJ09GX1c8Y5e5NtBhifGzYeaE
N5wO4diRXvLAbjgO+EGcGMwBiBKt48JTsbQM9Wi0mUVZ9jbnKNapIaOPVfzgjs9pZ/i5poZd88Oz
ZUXWtX1F9zWMxQdzpr3qJ08XfVyYQ2lkgZ53qad3EI92fjq6jU8747U02p1k7zdOG6kvJL8wi23D
XdP1ui4wNzqLMFrQn9vHpaZB6h2G1NqZ03vv7k3lGfOydob+kIOAu9S+eh6oVq0dypdkDvTi6/Uf
tLbKvNMAI50RX6F7TcyS0gI0HUs8UMxb3rfJIZEFiRu3/uL7wrvCwE/pqbSnUcdeaVv6bc98KuWl
la1CUKCaWh5F0z6NEmKFNftHkxK/S9ZhCk7ZVMx2Ys0tjWY3aKr7Sb9zZIDGzUWAKY+7fHj0xbam
xEC0VjQzjYZfmbv3NEnYs7mCs88L9reFs+nlYFiKEBMOQMWCIk9G37Pi+AYPKS+6o8IMlYJVE85h
tOw8sRWTRmR+GL3a76x9MTzh3455KAu6o2Xg9K/m8nWKZeR/G1cZZCm8kxRGH/GdYNRKS5+sxq1p
pHtPFt2TpQgcuErqC7o5JO/9pij+BPNwALlsQZSpDygGmAwHVe+SeNdTP44PNPbr4eaKjwFeuH8F
cWf0LLbrdYuVZg1Bpvbq1s/t/e1338bDjuQskmuOWFCaxmZgepd/3P2e7keJwm1uk23gOEAUjQCA
//3s1zdjh35Zq6GRYgSYWa18Mv7BFLtSNpVvS68R+yHJqX0UswWds4nJ6tzE4zFPO8dDzdZHN//1
jdpcyb8iVjWrSiv0wbazKClDnHalv7okGOIwl7qw/EQF5wUc6P9bzMdLebZnWTzHY2p7gGhofpft
82E/Y2DnrdNA+TU9lyKYgqZumVsObhZ1xB9Hv5IVrjZXgTAJAQVAfQAaXJ48Vd1RUe2URvESGMhA
TX5Z3FtVdP1UNg8eMCykWQDLXgElwLtcob5o4VQwh9lOvjjTPejQrsvYssngcuOE54AwQNTlSuAb
9cZs1WWEcVMa2Q8ybOjWTp1/n//97LzLBrxVi9aW0eK9WWBHJUjaJUDkU082MegjCBZUy/tIESIv
BRCQiCupiyImjptUUZanre+M5rc8dTFbRA/UGhj9vjrYwGZRI70r687vmOm3Rha2zq0tZFA+tB5i
4jFMDnIqYjqF5CZ17QyFLT0OG2fvZhJvckMtPHg0cGjg2SIsE7aU0qlnzCqKSM/rT3Uc/6Red19M
RBLObGgG71hyEMnyiqkYmutFC9xw1kJM+vMfS1a9ln2d//1ML8jSNOhDbIoo1T9TJ5KB3mWfF9Ta
mABVaJA2i7zl3Qvt/O36rdk6gnOgmfDrR8y+SuauzSKrh6txUqzTrX2aXInOJQgLWNCopLeMSzDD
wgzH91sXwMnpUKXhXaAcTXO5/YPZeHApYVp02tzp/0fade24jiPRLxKgQKVXSQ4d3Xbf/CLcKImk
ApXFr9+jnt0ZmxYs9OwsMPvQGJWZisWqU+cUHzvTANn9n9tGrhfh0ohyP05O3UJeFLcKMJghtz6Q
ci1lcL0OlxaU4DseY60hIyzwfoCQ3cH3Q6es3n3eLo0ozt5pmsIpEty/0KxPqztZPuhrXLyL40B5
VJ+JvFElVQpnxpRIcEdgOVxtK6URDOiL9813v4QwjjMjyqU4Jn6FjB+MDPRzlv6q45XExPIgEKPO
wEHrin1GUmILfcQ8aSYL61ygsx+loHbt7l14TM/j+NuOCrdFzNiBMxwhRPuFdgFhUSF2Y7v1toMb
Np8hm2qu4W0XCpuXJpX1sc1eZuh6pqesaAI6pYDY3/X5o0b9ENWh0thysMiy9vX2+ZkP4eWFdmlV
WTBrHGQ7jLDaz6RgUTXtXR6Q9xe7AJJAWyGY2qB6diWxM9Wtm7SlhukcwIYfPxvpz9vDWHIDkNjz
EejP4DE1ea2RuuzSTOMIk9PAiF/iNPoXBmzkXGe6WGBilNWR8QDJIiryk1bdx74WeUW3u23hOj4m
8JG4Dg3wZiCjpFgY3cmUEBrmp66NOOGhRx+r9l7SLPSz9w9mzk96c/oK9U4VC5DnwG071ZCcEqPc
WOmDK52VwSysx4UFZTB+IifearBQPtfWpnK3t+dq4fPI5M/CIAQ3zFUaXKOCTlWvp6eiuSvDir07
YCUesrjIoaHtHHU/5WIsiMwMPeXVSQzfObjsftz+9QtO7OLzysUIZcsqbSp8nmVhjONNnSFy3qtJ
hho2SDBBRYTAfiaYUy5GJEn72Gv68lUnUVlUEfQbIpvuW/PdIdylHeV6JCOrcq2DHbd+HSpckL9u
T9b1UiMZgRKRj4Q0cCVqhc13cg6YFcte25+O84DK/O3PX/s/ZNZm7AUOw8xVoWzUjrqD3qMrCNAq
76ujT1v6oqX1DkWOr7cNXS86DOHtA1ZP7FgIxl9GQ4lg3pTlXXxqtJei2yZy66wF7QtTBY0kxO2A
QMHfqmMxS8sfK5T9X5NxU/0o1zoJ1z6vXBWkIKI0fXxeE5+9H1W7ArW59n8okABkgzrnLJCjwq6L
uinM2mz4KySrLOs1zb/4/NXJovj9zgOcLXjVzJA3nA2ijMMGgtkd7DZ/rbQ8sB0tcN3N7bVemCkw
NqFHBBcGcvK2csB7YmVOR7zi9QD+6mCEzNP/933lbFd+TzRexcUrkRsy7IthZSnWfr9ypoHwHpB+
x+83xz0bt97K9CwcBVSzce1YaKaGOqkS7ApD6LhJS/5Kve9CqwObAlCcrakmLAzi3IqamGuKsahz
o+Kvmh+UP53P716Ci68rfoORxitzp+CvYKyQ46Yh776CQMsFqqSZCw8JGBV824sB6+tn/BU6pYJG
0xqjyuIanH1fWWLLiFvG7ZS/utBT6/EgCPO1ZPKaCWWZR6mhzIV68qtJtn4aZd7OWFM6W/De57Ok
ojxoz8fSBfDwlXlu/2uCEPiJCAhj2E0VbxBiyf3tVZ9n5TJanmUvQbCCfjhoU6hh5ghCCU2ieebV
HkdoK9MoGXel/buxWVBYX2r5XhJXwD5A4g+MGIwhbFYvDWbGOYWaOn+tte9ZM6yzWFwfkksD89/P
UiRdl3LLrAS2WX10xJ0YtrcnbO378x45+75tj0k5jTjqsdxDMXQV5na9xy5/v+Jpy4QK2fmYoCSP
Kivq/Wf+XpF2rAF8+Bwj2BZic1NxtkVsD9aEDoMTkrAAYJX5u505vo8cLyrXaB9AvHk5RW6alHmS
J87JrJ+rvbPW1359rV58Xo31ZVXVpGCafSrr6tkj2m/fpfegjIqQ0th5PY1uL/j1icQbDDwcYGHH
Ox/+/XI0XPBuNLp4OvEo/VGl274IJ3/FxsKmQjfK3NOBOh+ee8oFnoOc2W/sXj+x6mUcN9YaPGnt
+0qoJiA7b3IN30+tU9W+mNbKis9zcOlFfDyEZ3oJ9H8hTpvtnx8KOj/JuNOfivJo6Ul9N2b1Myh1
f6Nj7I8Y6/uOtOm9n76+c2nQmQIuRuCgsNXAwqIsTWr02iRTszvpLQ1KEth1Gujup6T/9S/sAAuH
7Mysd6gOr7a6UfN0NERnaIRu+igXUUWq4HjbytXJxyhAo2zOwS7IStU3Wjx2rshp2Z1YsUMJMXUj
q3qv84KJuT99Zg+aoRXKHYlOvS41wHJ9giy1DLMumlJ/WtkLV3tttoFUPvhlICiA7tvLvUB7j0NZ
igB4Ge/ydv/p9iQtfB0dhtABnQFJ12zTXgNOLW3KpxOatfttIjb/1+ct5cdrfd83XOLzg/do7Dr6
3jAUnZhnv16F+tMitpy6x+dbbZtsbPL+5cXnUcIDE/fc/6L8es4rYMkdczr1j0a575O725OzsEEv
Pq9EiNx04j528XkoCHjeE6FP2Xs5tIBUxtMetD6A66EvSFWKcLQMTXWl0E9ZEwf5/eSvoZEXxgAD
wDnhNOMgqEDNthzNaphSHX2GcZBoVjDmIuyHtVzFwjaFzCQuC8D/yExJenkIbB8JBJxn/ZQ7UTVG
3loTxNIwzr8/2z9zuGOv+1U64vuNfsizl6LcymwlMnxjP7lw6lgL1IPndUAp66oXDBTcHhpLLXli
SSfvNL2qtmZj8ihu+iSFr22OaePtiNd9wd0y/BKmpAgmBl2wgDHTOGVaVoSEMINswP6ZotPbY4Hf
NPSOpgkPgVksntMmzX7h1eqPASP6oG1NcG1GnTs49550+22fmsUOuT3IVUwl/4YmZn7IiqEageSV
7bM7+k1gaG4SMm+wT8wym/Y+t6vId0XUWpOwQ0cfvDxyi6nZxo0+beiUaEe8la1tx410BxFzHlX6
kKaBBSjKFtrFyQ9zTIdjPNrftKYfAxvAt4DqfSc3VeMCZGsmoW6MfC/9WtLAMqnxiL5CLWhr2VZh
rRH3c1qmfEPSLH2oGW3DOuXNsSon+SshVv8AvXmAXnLZhV5mpKGnNfq2BgdoCAykeM09moQ1L5vA
y41+C4L9JmjRWvFTH1xQipQOOY1WJYcA9ERxOE2lc4AYhvGTed5Iw4pP4gjfryeAPdi9HWhx7L8M
dKRb4SY/WhJ7awDb682ISx8nF1k5bHg8Ji43Yy05aas+IyeLgLsCuoHZJnZ+3vY91wfq0oa64YdO
1DVAHScji/znVLzbc+Lzc5IJSQ7Qu6o9tZ5VWWU5utbJGbX7JiyBM/wXvx8YqLnpGFpmqmPTSFkX
bYKlSxA4eOapoysjcDDJl6cVIzgzMP/9zCP0aPRJjNEmJ2n/ButQUNMkEAz9HmupoEVDyF2iXRfP
xStEVU8gx8BjQU7Mex3GnRVD9fuLZ65pHy1tKij0AsIxu9GrQrrTc3MY8P5Fh1oTpPU9BeCT1h9v
r8rVU2KmgZn1StAMh7BLRYcJBtWNuh6tkxytSLp5UI7PgtwZ3UfKft82tbSBAeEDuBN4SuAclLu5
KfWh1bvBOFniw6i99Lvbn38rpqjrD5UdRHbI7+PBojzquDlmhhH3xqnjY+BPf5gYdqghhSm7971f
ZnNPxeOgJ6HWuJuqehjbj2hVCIRTb2RxMornoX0uxE9LQrB4JehZWsl/fhn43y93pmw6z0p8jDyj
L0IGExB4/UrovDS5c0MjmjRx3YKp6tIEd0aa06E20RW916cH+XJ7ct/eeOrkIlzAAXMc9AWqVDK6
3ukmrjTseUsP3dILCpOHI2jV6J7zJjQnHgntyfXAQpdE/bDllbc1st8x2ASS8ltZ7M16r62FY9eD
Rv8r2LTBoTpro6upFNeRntPgMXbUaR0GbFXe/fqgX35fcbmV0We0ofj+JP4MlrshZruZ+J3X9u9+
MVwaUldPxBapBhiycDWB15llMri9gItDwTwBDgb4xhUVUDrX9xP0yx0JKV9A9PTaVtXdINpv9biG
e1gyNbebwTuC7OiKGLTD4yvOutIBG83w7LTJrqlRwG18Hppm8vH2sK5PljlTGP9tS0kb1GXS+pzD
Vqd9tnCaoYwq1srpS7sMGVvA5qAtM7NIXh4t5g8DibPYPgoXcoltG6wJqy0NAlTbqKLjAKHypkQP
RUqhq4D75piSMdDh5at42ODw3J6qxWEAeThrCCGoVeFfmjZOkoHd9uiDBlgPNIil3DawOIz5GoHC
D7Qt1KyUQ0kT263EMDoOzQE9YrT50Gnjylm5xnFAsQb5r7/tKI8w1+w9wAN1+5h5cZjPcObc2Fji
tUMHIt/0fRdOehk0+RfL+3R7hAtTOPevYrshd4BuI2WhfIOm6Hpx9KNI8HIKfGN7+/sLM3jxfcXf
pEk7OmLE97UutPyIsDD7fNvCwtm8sDD/grMYyc2YnyUtLAz11vC+ZgBV/qRrgPqlabLAWInbAqAk
JFkujfQxWGO9btCPrnvg6eHdXWXI11poT0fBFb2tiFYvP68ljkg7q9ePvgUdpn5DYy+ga/Wsq6qA
YkRJrMVDpbV6jDFkssAD4gefytB1Xgyxpdm+ESvLsrTwZ0NSj05du72hlyOWJRMHt3C+e4O49+p0
c3v1r828EY3NreOwdnUJoMcmETqLJeDNm2y4S6xA5CvI/EUTqKfgpgG1sqeW9lO7SIkhpATiaYdX
Ys/2WbfiZ673MConaGKbhXSQ+lRD1gT995XFbAmIoxMa9ZZpz7Z5LMb3qq7NmZhzO/PvODsrNbax
ZMyRJwMUSL/kmsz99SmZNbcskKuB7wxQZ+WUZCUF66BWg4BChJJH6Gm6vdhr31euRjF6LTIkjXti
+ca2QcTEyZonXlgJhIMoi8+0qDMC8XKGxjY1U+bQ+DQaMvnesDg+5p77naPX/XPeQ8KTWaUJjg2A
RYO80+R27qQNfGo+xGlx15t62Avtd21D/nHyPtwe/hxTXwasF15CpWCearD7DRMOsOwfrHiXNSc9
ezL9FOjCtVTXoikg4dCMDAQW+Movp0GampFYLdOPDvsz5Z+lmUfD2O+y5FRUfCUndT3lGJYDrCSa
B9DLq97iaIdrQMRX6Ef05UeF/j2eQ3BEV8b329O3bAeRNTAV6AL0FSfr5mCK0p1WP/JkZ7hZWNJN
Sl4t+uu2mWt3MQ/nHzOKm53IZHZm2+jHLknDXMuaoLC1YDCSleEs2ZmheM5Myw0E2HxYzs4ybinq
JCIzjq63T8yokoG/st/WLChnwUYnrYFcnnFsXWBwi30TA3i5Mor5V6p7+nwUikeCBLwscgkbjATu
FOVrBCCLY4DbQ4EE2c6rF3oyIaNqxNw4SvIdKo2I2P1+Zf8uDgFEhrPPQ55Jrb/kyVD6fVoYx4r3
Qb/3kNm7vaPWDCg7yix0ZudtYxwH+3O3bZsVSqTrLmoEBmh6+d8A3v5+tpMId2phdgLr3BQPAvXj
tsM9Z7nDF1f0e8dDT6osdvHYfs47N6IahGaJu9FBKlI5bMMIOotYAbUBOkYpRHvbJos4q1Yg1YuT
gHTATJaBOVbrz6C7z2q78o1jn268JAL767+Y5H++r8YrCRQwp5g5xjEzdjS7E2sedfH3AyMD0lqk
3q8UVVGV4Ekfm/j9zkev/fDx9q9f8m3Ew8WFfxAJqdeWI30+1UVizgHknRz9cHJ23ZBuhqGPblta
iiLR0vzG1oMebjXlZXaNbSWNDm890TvXzzdGYd9NxAsHQ+uCaURDrrdG6b44ujObym1k516TTQw2
USALNP9OFg+mJQK3/n17bIvO4syOEl/Q2MknLqR+nIpP4ESw7W9J8i+yFiCH+mf+lAdXbzQtNhps
IPv01A3TU2egKFah5hKv4aev28Dmg31ma96TZwc7Z50bT/2kH/Uxi2Z1Pvboik3mQDdgqjYSIicJ
yAaL+ks5fqp0vAFeb8/n0rpBERLxA9IwyF4qN26rF9ICSwvm00awdABXPhRs+zXZpKUdCcEWBCso
4uP/FCukbGxUpTDKIX1i9FC3T1r/oUk/gCBkozcrz5prjmPM6bk1xRlTYcXjOMAaugjvbQhIZCAc
GYkIEcNsDL26E3a/L7Mq8uo61D35bRx51Ipkr1tG1OXya1J7YSvEinu87su4/F2qE5+qpE2tea1d
Vga+/9uK75iLLF8X6HyfMj/QDbqJ1/p+F1f4n7lX48TUM7MsFjiZJpmiKiWfnEGLqqzZJHRNnHHN
lHI4WwBiHc5wcNppWwwv1RCVYm+ttU4uXoZn66uSWA7FJAVUdPRjDNU7aozb2OFBlZePRh0HU4IO
1wTc2dl0sgu+bXnx0ozO/STAqEDzLU3qfY1WCJqyyEp4QOlYhyJP9rfP1VK+CJrfeI6CoRlN+Cqj
55BVfkP9ecvz+7KEvqC2NchdVz9ONbqu8/gxFYg9CxGMKIHetr10j52bnl8OZz7FY13mYPvrx7rZ
sHuqbW5/fvEwg6zqLSsP1Izi6h3UazU8B+Cy+B8fQXqed0FGUdFvv1nj9zRdw4Ys2JvlnkBbikcB
sAnzrjsbDmO932g+RVIk3rByq/+pxt1kbW3jQ7IGMpw9gxLq4jE1c/ZZIBYDf9WlqZQz3XfSHDPn
TH9qTwYUHCeFl528WEenVp9HgGpuR23a3p7ShVsNdjE8eAjUcVWdSHTQpHWcp/qxT3YOjew0tNbU
vRc2xYUJ5WwicdrbHcHQtKEIDfEZyLr3b7sLC8q1mel97bIc6+SCpQYsI+Dp6f9PE8ptyQttGMwJ
JmL22jT32btRstCfnHV7sKtxgFwVJ2QmScJzyvGmpmbUyw0wMdH7VxrMXgCAzs3KV/XotrfTjvmW
PBaCfGMDj4AO/F2sIvSWNpRn4LmOKgXkadScMa1T2ubMlUfNv/edndCyQKLp7/ZYFtw92Hj/MaKs
hlbAC6MoKo+eWwVaCbkMKEAbjyxbcThrg5n/fuYAeDEU1GcEgyGbtAn9HD2MKyYWkimzRAlq3kBI
z3XvSxMjCjBlS3x5TIy7abxHyNV/Gux3ZynBXgy4JuoUM2DjKktZt07q9ro8Tsaurnd1sQO05/aS
LMWToEcG0bYLKCNYQZW5orrV4DqapiM1zX2sJ0HGukMHtE5P3U1fAm9umLu86f60VvPgUhL2dR62
1tqSLXgb/AzgFJCXAhuxCk3R/V7ziLCmoxNSzkIiy/D2QBf23oUBZe+lBukBOXanIwEGmW8q8qPh
epDX7+Xhw/YGdhCtJWjYBPRCmc64SaoelThwr4ODL/DZijdYihLA1ow3J0ET8tzSernvUEhuQTKn
TQhlelCf0r2w8rB0H5ilbdHqGkzGsxPzoLZfdPfn+2cQPa5AxQCAgXtV2fJdbDIkLXTr2Djb1vvp
Viny8ltrpYS/cLBQNUN9EdImKJmqrDM9kItSMMM6Uv6Yt3VUTxkISP4UpR+iavovRjTTZkG7zEGW
R4n7TfDgWlNnkaM3HGT83ekO3AA6jK5BZJb2HlCewP0AVbKQJ6hNknI+wg5tNsS+b8rA6gI0c6zs
8aVDdGZHBcU2k8ndHg1Ux8F7djMRdO8mtcfuPjegRHIoNgEfZcGAzu7RYcvXIPzXBFSzAZDazahh
AiyREolmQwpCt1Inx9Lk+q6xuzqojC4LUPHOH60EeaJYNmInnPK72QxGgKdjFTbAEgR+2q9VcOaz
qgR3OMbQpwdDCLIiRAnucju2ylQb7GPZPgqINxSPRrvyxFs2gTt3LtqjtVvxSl3bJkAdVPbRaarv
nCSPnl+CoNbe3N7oixsDWNr/mVG80sCSVLY6zGQEfKfeEI3/Ip+JufrHwnwEzq7cPPPazHFK+8ih
47sZzdfbA1gI6UG5N3ODobB9/TjKDJlmRWWQo9NGdvxAMgQpW8oeoJW4CqdZXJMzW8oenJoRVwUu
qWPRmQE3Q68CznUtZbS4ImdGlL3VdfVEmzcjbfhbfz86G8cInR422M0QnKqBg0NR3O6zFA4Ha22V
2qPpTne3V2TRp52ZUAbgDqZeaCLDSU1L7wG9tU3oaKAibqAWFlSkGLfvt+ci5e8A4ozbT1duH+C1
GqfTC9hrSQSBtcAiXQgpv6h5P/YfE2ZAY20u3EO4QHFy7lSNml9V5KiJfUX3+9vjWFp4XG24CfD2
AUO0chSZ5fA8NxK4UB5o3/M1+pClzXv+eeUcFmXnTNm8LD3Z2Axa2o8eWYEJLrx5ESz+MwLlfHhJ
HkPACyNIih3w8mWBCsG+0DZozC6DcU2Mbm1Ayj6DrkOeQOGMHK3KQwb8eTAMAPt2txdl/ojq6aE/
YrlzuRKdMEogABoq0hYWJceMvfYa5D/RGpzYP0zrU+W9MLiB2+aWzg5q6kDM4gU/izxcOkv0+9c+
SLsIkCcmIPifnF6LsoFCSHBz29D8oetx/WNImbwY/N5cmDA0oRfvvqHjoUvBTMZS/ilHNiPyhLUW
6yzub1AAgKnSmP+nnNPSb4aKjYwcx/HFSzdZtxKzLX+f4I2K5AeavJTTWbJxlt6T5Ginu4oH/rAy
ZUv7DdR38ADmvMfV84niufB4VZlHa9h2xRYlCcZXnnVLy39uQjmjPB0GjhYg85iCxl9Go3lfpuiL
WNlkSxMFxgcDnAYQzEWR7XKTdTIBPbJpmkfWijrIDEuGfivWQIFLO2wmagNvDOI2vN8urehZZVlj
k4FR0bA2mXTufO5H1qThjZjWW8t9p2Q1Oi5BEA9Y9pso+jVwx3HajqK11z8gpaaTl8k73j4xbxHX
2ZF5M4DFAf4f0QxuG3VAlVG1Ztr4hyIPayMcQElE7sQUMvJKrEh81cttZQVtFkJvSa4RUShrdmV8
/vtZFOW101RXVusfaCnFD1+0fCuotyaYrXi7KyvKzsiJV1pQPvMPdkqCTrqB0b34cl/wZ4M6CKRf
V6Z0fpNeTSlCN0CIkBYBKvtyVAMQXkLUg3dwYhMgIgJ0C7BfYGSzwcFbs9oIPN40D4ANNDvDFN5d
rrP6w+0foezTv8Z89hvUM5c5jZf1nXewgYo2qcTblfghupbQe2EeuS2i2/YUN/Jfe0BNgcESPX5q
Pq2HNg1EL7l3IKLZFFQEWRxHdbKWQlVLRH/ZQS8yjgXEU68SwS1SEWYfw86YFM9gOIagaV0+tD5A
xr2VvnSl+x39Mt/a2A5Jk69M6rwdrxb2zLh5ubB6i7J16WfewZLeE63pnU/zlXyK+iJ8GyAgRNg1
qLJfJ9qYIFrBatc52PqLX5SRjO+H8WjKAytlMOQbsxs2semHhpPsWmON7kRx1X9Zd/DqmAHpoH1S
bhvfA+hHjLCe9/BmMv/j+vVW2nGUc7GS+FhcSjx+/7alzCZzwLRd9r5zqPHEDZB23LUJ+WAW8kPb
AjuVjOVdVXVbd9R3Esm4910Xf40UApLIUsxjVTlw0jSOW5NqziEdH5qP1tpDd2mr+GefVwanxxwt
eCk+D97lYGvjX+89b7it4V7w7MEygeXocisKfH2Ix8E9lNWvoh3CMd/b2u/bNq7HMEcEANUANo7+
bzU5UU92O7lu7xxYQO07yMfc/vz1Xrv8vBKsOZNZJszH561U+1qY7XMiykfNbB6EU6083hZHAhEP
LMjc/arSNVFLmlA7mZyD9FtI8qYB+3V7LNfuFmMByw5SJ66Dwsj897OLTAOXu12QDg2P0ERAvVKg
Zo5rs68eLG/N1S4O5syWMm+ilBntgRY/mEWyLfMmstdYfq8vzMvRKJsrbep2TB2MhqKV1o0K6Ks0
/lMHokSn++2tCUgvjQcU7Ej8IwiZ6V4u505yt03dkTqHHv2qIvZ3cvhwe3X+ajC/9Nzg2gb9La6H
v/RILm0k2uSNLZmSF2DghQvFcqvY52bVRS1u6yYc7c4G7tqTm9wc6g+D26cRHUVyVzXWGPTg2HsZ
NWHf6YLnL0UBso3EY+Qzzej4WhbttIMHGz53Hrg/Cujs7HvA9faV5UDKQ/pxKPQGuuUZS6sgRu1j
w3RDbJjbTq9N0WAN45QAmpbGj6IV/Q40O/2eo5Er8hxIvFlN6m2KxqVbq2dDIHWW3jPO0C3ijh2q
127/FQ2of1xYf2gMrr+0Ts22ucn8jcH9r1Lo7a7mtIeADQBtWkfkFmz25KEDQ2kfxKJHdNeX04GP
TnKw84aFEmRIoYCq8tZO6Y8RKgKBW6ZGmFRWFxERa8/+VAyP6FlgmxpdVw9GxSBEMoD+TmZDGTmo
ZgCTStDFx/UyLMcuDswsTTd+TK3t5JrVKe7SPEx75n6KNafcxijG7Ulva7uySfhDJSjKInI074RL
vlT2mIZoHCbBVMrk6OpxH2qJ2YZGk/HAq438QRP6j2Qw0qhotFckRuVvkPnf3kNLJ3xubUDBBu3E
cLuXO8ht0eNLgIB9iXsbsirswXasgJnkozc1u8Lo35coxfU005UAggsYOugk1Hpb6zaGPRh28uKm
6TbXCvSIJw/cHVdGdR22wcxc0HOgqoUGIeXsJS1oz3XpJC8EVDJIbaSPWPzD0Dnb27O3dMbRSjXH
w7OWpDocGtOkmWycP4iljDHS2GtdTkuXCejfZg5J9EMix3C5PGBFjMFv3SQvNG6DUpcBqMPDygWN
q727PRS1JPW2NOh0Qu4E1Up0Oyhz5pfxOI1Wm7ygv37v03GHk/tQIWuKN1ygUT1q8gH4CPKdtflT
zPWVdNTSkp2bVyKLLum6bMxGuLLJ+ypt85OdtruhX8vZLK0Y9KhByfkmUqZ65Z6mueWWcXwovfIn
AS9B0BrxSrC7ZANJW1gBBgjeWTlTdWvmOkqv2sGctMBEaqbmK9mThSDTfJMv/a+Jt7+fXcxGlxPE
MZ126J3KCRLw+YFWiu3Rn/jRFN3Rqd2oa6Y7Z4R70+wV60ubEvm1OR5A7fwqWcCo9OzMreLD6PIt
5d+rlm349J3KlXlctIMEG7LF0CO6aoDL2tHq9FzGB1GAir/5CMqjoHNPpPhye+svrpcLLlhrJspD
wujykFUTrxoH/SSHmG8s9sTWeLMXvo+re27VgEOaiSMvv49znaGL348PXX5CK3N+uv3zl04uvg8c
J4Al8K5qriPTpO8VcaYd4MxN7IjeCgvNSu4lYMdPncX6SG9yL4CIa7MH4sGIimH09qjhr6FaFwcK
Qgq8YzGXV/Shg0TveWEy7Momcp/stV7MNxiWEu4AWAdkAbJ6QAGoWaqS1IM1WlZ8mNq02piZI8PS
9pF9K8ALQrnBv0xDUURmIbwdGivBDdLHdFdluo07Nk5/tQgytiNLqtBtBKg7jI7vwOzx1asTL2JG
jMiAsSnISw3qe1X3J/Pth6y3f3esI0+yMbuopxk6QO1peP+FhZHZc44BTXNXCtFEGEVGdS8+aCDP
jjNrk3D3qBfl/vZWWVwgXCbwgOhOgQLW5U5ElGpKt8VOsbw4KDkNxYoBFaM53yIz9vF/FlRgw5BU
fOBaqh3ieIgKBpgjMRErWe5LLu3Qa4uHrtGC2iwiJo0dcbuX3vYepsHfJ05x59hdOJPneuPwhFLU
huXZ3sjXOB8XrhqQpyAsmJVEPPz7chYMWwiaGB62afXkeFFpgLljWgl0FuKqubNF98HRgte4yjDH
a3uYKt3QDlN3ivWPBeeRqYtA+pBimlYcwMK7Bm00FujSkMDFy1YJEhxGBrvIePKSVVhV8VPznChl
uy7bTZoZOu3d+zcR7Hk44Uj5AdtxOX20K0QDblbtME7PFMiVX7c/v7iF8DifkRx42gJvcfl9JPjK
pjcH7TCMtvGgxY4eprbVhLQC3xGV6OnLW988yrKmj7HrtTsiXR4lbfwFr9gkkp0Vb3K0578CQRP/
HLlrhFVO+mBwtRaFgN59ILVIVrKjS3vKmNn+PUjTzjisyx8tEFuaA8ektN7HxEGLjgn0TrwGwV24
EcHt/rcVlZHWnjTGqszWDrqBjRXSb93wQOlKBmvRCNi6QP4958/V9W09WzhjUcBJNLYf4YmZR20G
yWLooBgbT9Rr8J2lo4KHOZw6cj5z0H45dRIyh3gFldpBc2hQIaU7+H84e24FdKf1laOybAsZSGtW
3MUL5NKWZaW535QYmzY/1LokMPIuKqWDuwAszv1aWWXpZAIt9Le5+e9nYRqHBG5lcwxNUjtIjJ0/
tYHrf2rNY1abQV2Et4/OojnAVwGSn5FQalHNGgyfNtUceBaglYEHhYBRsCM2WBrX8KwLEwlPD53V
OVs3p+suR2Z3fVoLA7FZlw6gWsm+9bG1G7RsUzcZCnpyxZ0uXFzn5tSNXw9ZXqbeiJtfBuAh696p
vzhfWxffV/Ygd5vcnRx8X5aIk4J8rZyqMtr8ZQCc6r4JqDGqbGoM2M4AzaLDABryy3SjpAzkzu4R
nGzgplMWZAOuvsHZ6Ln/alLxTc/7wDY4gg330zgMj6KqgOvMVs76wo7BwNGwAD+Lwo47z/vZBnWm
0dSzEhGVjLc9NDe5uNcAwGJpuh+THKCcNRzA4r45M6jMgzHRnlmeHh88rX+ymX9fFBi3j8hqmiKp
GSsn4i0kVEJGkHsiEQ5yCMitqW8xoFvigskB897b6A0vuidLFlu9+ebw1zIQoLkbQKnV7ytJdszE
uifVmsrT4hyDigoaheA7u0qiTlqbgjV3fsZkcUC0524E3ejWaaED9JkXK/fQfO6uxjvreeEdD05Q
NUSuK4By2fw2A8gmItzeeMZjMv4qSRbE8AO5F8bOyjPtTQjiyubclQ9pNoBZ3/qyzjaR0Xv61JV1
fEidUzmyoHKMKAOxjCRA9rVHd/ziTTsNXHX4bzd95wc9FEirKQsbowy1oglZngRlijeefGKuHvnQ
va0N8gzZ21057lt0a+XSCpuZViDea4MZUvLgiodMn3BXpIHWgiU/D/R459nPFG/uZHjOsu92vLcZ
tHu/a/7nyb6T4i4dh+i2x33rYFPHju0Fl4t6CyZA2c9NOuCx0WfxIRm/Nf0mnw5oCQ7cVAaG/OlM
RdAZe9PpXzT7uQA0pGQp8ijTxgQBYzXogaNTMMZ5+9u/6o1R+upX4ScBNwDiATw8L491TPjkGLnh
H5zkaTTbaOw++4j4mYGWJ0izT1IDwnhbyYey+maZuJMmSBSJr5ouQ9uGIgD9kTQiJFkVyvHYt15E
oBfZTNup/RPTR78kUSzWMjP/Ie28luRGli37RTCDFq9IUYJFFlFVlC8wNpuE1hpfPws8597OjMQk
JnvMmnyhNTwjwsPDxfbtf+Z1Xv5ofFi0FiJb0S1v/crq4thgRji/Jo9LKACoOAS/82Heq8qjNHzO
9ZaA70tbvi8y65Boh578jRreafIx02PSlxpEPN8NM2cS6DtFSu/S+sNsvZX9Xa8/N4XXOJ8H/X4e
v/dt+mDmf2fVSGrXvi/DDRd5pdypLslHB7jEQi9sCM+jbc95Gza+Tp2aMa/hB6l5zJJ3U+0ZqHxc
fm6rX3r0QKHj5iG8y0ujY9LBvNHSYsFbc372TT0NdR8AFzP9j135vvSu69aKowvjG645TBykZkSF
15ukD7uyMp5hKnvvjDB6muTp5hvpUP6zCm1ZwJKQvGhksRqmRJdVbTzDdLhv/adWqTZC7hWXgoX8
I0F4+kZIVvum6YxnYMqBwcAs7cv1nVoTAOUzHUVIAYYimgbdzMexNYxn+sdc12rSf7EAm04bDoKY
4CI9puUQyjRkp58z+Ervs5//4teffF3YnrpuHK1r+XpZveXqB7vZqsmvPItktkm4LZ0iKK2wPU43
aX2QV+Zz2evv9bF7jkf7UzyWb7Hq7ycruB+NZospf015SX0Ac2JMFiQ42vndAO06KH2M8vZxw6PY
MHGo6MfgkDNwZeN0LkRx8ZdpZbz4vPzUO85FxSZJkKjqUk/WHuscbOBx7jYAaFsi1HMRKoNC+57R
C16YT/1Dp9I7WDOO4blQ7S1YwYXbxmpIXy75BViwqAmfi5qDIo+DEFHyEOyrob2T49hyHbMI6bPQ
/u7AkF5Xv4sgdBEIHxJTYujLY87OuUBlqAzNd8rES6IvofmohD9qLlC0la9aWxeAUciveXIux8ox
NUHNus5JPFAb9bENs2NpN+/scvhJ2HZvtNbv68taOzINmnay5iSfLjBU1awNge+YiddMJtR+YfLW
BPpzqW6Be1flMNuM2IyOBHoaz7cvVTOi7XlOPLpT3LrB4fxZtRv27eICc0TaiQxB/eIAZHrsy4lH
hPi3rgdfZs18BPlAbb39qQbFB6h5jY1btS5TZ4AeOgGli6iH1D2mYtQT3lH6icJXcyjhnf5OIUTv
30FWvyFufRv/V5zIPCKlU09Xh5ZALgmvCbGh3FfMUvwXSgHDHA47tokjW5T0xH8GqRwkXVqnXspI
yny0PGNyvHnYSnuuXSkgNfQ68hxpF3d4sCdf0eKy9JIGdnA9mI0vcRXe9d1b5GNyryv6qjCLic1A
VmlhEIFzk5EHKemBwpvqel/olKaK6MEZMneStrDya6KW7i9wFswep4pzvn2pXmpRlzWl1zVYo+Hz
xEDPZv5JqHB9SWu6t3SIL1SDoFfF3FFmFF2iaVLhVWmgHKVkIfedDSYnK3+bavyK1/okt3q7sZEX
XgS3DGQu7yRIadqYBEMYSnEjWzFSW/VJkZ6cjQTA1ueXzT3RvTKJujyqgtKr3CHeA+S8vmdrF+j0
1wuqbcZFI6kFv97+XlTEbf24MzcKx1srWI7tZAWxUaeduaxgjg5Ss9nIuPV5weIMsV5nNb0LkMLc
Sx9oor2+Qcv/fhb0cLx0pYGAZ3IBMGVhg2TQHb1l6qXXSvNdkT2Ow7HMvsbFSz7eG+pdNW0JXLkt
PHhEJ+Cv8d6dZb0n29XBvp13cZ17uVwB1m0D6clKahr3C1XaBxP979cXuCpvaQTkMaIkLnoOYz0X
ftWNyHOO8Svlz1/5VnvEHyYIYRN5h/BNTGASl82mxqREpgTPl5eZdPG70PJLu4E7tQOkRI/6xzqU
DnEx7KTU+dRm0qE2ouc0maBbAAQ0VB9Vg6phGSmxi5nu3op5Ht91dpgEUD8E5StHqMCjbafaA3IY
cl/SIFX2mfxUaka0LytTPpR5VLsm/8uDn+uDazZd9C4IY3831kPysalMvlVKcb4rpZrOKjmoYtjn
6pDTLnZmoO9T8qbmPB9yMii9S5sp8wziwLkPZXl+IqCTHkDe+XuOKX6GrCBXjtqgkb8GguJSjvBj
V62y74PdKc9ypXy3C/9bGUlMYYizFgxilMiHQbIYOmwx0xOCREvPXS22fyta73/WJFl1nTEwlQOB
/5tZNslLWuqxJyuhk+5jk3nF/hzWD7GiTW6oBMoj/aX+DydR1d7tAkaQSkmk7lI9Nx6z1FqmkSq1
qzBp4kM2Ttp+KJLhQ51lFtsz1BsqtnJFgSdSellSmRTdRAtg9WOqEV/xbnZPv7JG2Ug+r6gwTazg
iajfQw8ikjsarc2kCkPPvEAv3Gj+riTvo+GxZwOvX5UVY0miEhtA8RxHQIyI4mHuar+Nci+doJRP
nsraBsWxAd5Y2Sx8ACISnkqCLk3w2kJFg2e2rDMvCx/8V2vaSgZe2jNay8HLL2x7RKXCY1xMxtwo
lZR6VvBpSHyXQQ+H67u0tgBoYejCJi1wmd+gpU+OpDDPvajaGd1nc6uauvF9sYJdZtGU+T3f152D
cyAF+f/18w3BMw+cxDfkic9b7wB/t1ut18t7IZhCmIfogGOWDwkg8T1ppjSow6RMvdnsdk3ZPWja
My46Fu9B3iTHXtuqU2HCxbOH1MgSp0ghtnhnY07U1+t7tXbxFlQdaQJoh8h1nL9VepKNpg2iwGuD
Q5E0bhcXbqbsi+N1MSv3Dj56moXwwWX4WYQj6cNWo/qTcSXmYK8p+bNeG/f+qH7/N2LA6ND0BrGR
eDT4iZVk6FHmhVrnUWtwh0G9L40tTqEVj2IhrCBQRwkuIZYB7TfZMhPOm6TBVZ3uYA7xQVfeh/Oz
GcPV0g+uv9UKt6IIyxHh6pO2hexNcJJiPUfnlKL2wo9Slh/qorj90i9z2ReqFvinGBpzrgmZFde2
VRSVp5Xk61xjq2yycm0Mjez9QgLFpREJgKLC0ZKkVUvPUPfZy8v4uR73W8OVV7TZAGEGVTXdRMD3
hDVUeqekceqXHoSQr315YPIWkFTJducbOZ94Q8gGLoSTaDV/ixGRlSt6FTN4yxuzctfxx7uuyWvH
vTAQL1QBDM4TK/ZTwxHlTMHwpjDdTftx2tqqVQHMGWQwGY4x+brz45YlLDzw6NqjHlTtU/7cvgDe
c+JFzBfvunDjU6VwrCGr2SBLve/a8KgpD9clrB32qQThmW2tSqntoCcqgWsusNQ9TtNB6v9ilsl1
QWtbRSu94xDUk+wRIchhNE/1BMmhF/yowntni1ho9fO475RkFji1LMQnltQH8mSaldcUn6dqp1pb
HT9bAoSjjoek7EINAXp2p8h3/m3D5ZerQNmVdBGdPkwDEvMQeldlullJpddE9W+twblX89tdHgIA
RtUs1RDsh6BMtBnPoJWG0tM6oNkA3jZOeEWVzr4vqFKjyF3Ypnx/CJuHRBo+kcM5mn50T5Zv4yVc
OYwzUYL3RgswOaIQUVPtygw8+3RdV1ce2rPPL+JPYs+im9WilrgUFuN5bNenOrXV9726AlrHZUhS
SPSL5y1FdRa2gVN4ullQbQfZIznTjTNnFqUi9QkMlQ5mm7hDeO4yq5MK0y84Eb06zE3zvdH1Y9dm
B7/cmnCwup4FRo5mUU0Uk07KaIWAeu3Si5On+b5LNkKb1RM5+bxw+0y5YpyrafL5Jnmw5EOjHIY6
2bCFW2sQtksxs34kF156eXa00+Nwf12rNj4vjvAmGhiqNLZKz8x3EKxKW/iNtftHykSjC84igSGm
Z1W/LZOwQKWqvI8+jI36S4r86GObBPKDrg3zxuO6bLngweN/yMDGFpKcC4tVNFM/akSaEIjmyvu5
tcKdmvSOm02dtVN4rPZ+EtnfUy1St+Bqwk5SiIMmnUoIeRoFgLBYOh78gK4lBapqA3Dcl36L9UzY
yP9+fkHdwolPg4nwlqh17cyTQp+2NQX+ZysbNTzFOotcY9KlnWMMxm2a8R+BS0QN8aIN5G/R/hN7
M8xSoehaA1ZUf7LKD8YWqku4Pf/9Pi8MeacFRbXs58n3a4aC5m0m03iuZPsq/OiHv5bW++vqvbpr
FIwA9JGAuBg7VludKuWDya6VhktT017z5aOegM7csAVrgnDeCR8xNfhEwmqa3nQmO+L0ux7cWWIk
n9RBbVxVYeKNlijt7vq6BJf7z+adihMOh8K4GWfdIs74Ftqf0uzop8e8/6Q5X68LWjslygO498wH
g6tJeJ8VqLkSzZGgd+++WsN3fz7W0YaXsb51/4gQnuhKZdzJ3CPCqh8i51DOD3rzoER31xey2MkT
y/DfHftHivA6K3ljx1nBjjHmbh6PwTsaLwfrDlSZ9htagn8hDKWmHxLOejyoc90uS0ltNYnLmlXt
9CCbqfEay40FbVemPMDcAYNxVQ3mHrbRWAZvM1obP2B1T0nSYnrBz14gqyrbTvzQzlRPCbr3VZ38
NTY+7QRwabq9v6WMqzpyImz5MSc3OaiomU1SiuWrD/XfeXxfbCX3lttzcXhETPDxQM3KfN9zCZmR
zoWz2NbeeImiD2ax8ciur+Cf7wsrSEkoFJkcqx44SLdR/67z++lfTB2hVfQfGYJOZFM8N06PjMaf
R7qL5y9ovupGRf/luvJtLWZ5I0+Oo6cbMFZM7hMY7jvIU4FN9vtI2tCwrSMR/JIqHIGb6EjBvkdU
ya17P7f/jVEFXwBJGH/RL3G+kqyftLJnSimKtQ/eS/Kufj92G+tY3a0TGcJuWUwyliSw/Myv+B6O
x1a57/rf/+JAjGViL3Ad9aKhNnXyIFEKtkpNH3P/2wInlQd/46VbXceJEMGKQtiTKq3msw5AWbXj
xuNBj8yNZ2f10E+ECEY07qoo0wyEqNJHCw7Z2zn7KK0Tf5CuouJ1keVh5nUfj4OhETDTAfJjAOB5
/SguF6DhHDIOhQQ7rJZiAW+WVcj2JUXzxnczvZ95e2PyhWcGk8vAEtgx8NNsR7gWvjKNtUS9wzNi
+WCPyY7M4fUlXJp2yihE4/KScIMmXz6/FNU4zlAxgLvTyil4osP9E5ksJqKkxYtTRxtO4HLDzg0v
wSBJQ1qb8W/pTDwXFvhDYibgRryq3c/Jt3rGkOzk4LumbVzDtYPhJiMDaMoltgfgZehEdat7/nvm
Dvj5hoFf/zw9guSogd2Ike3Yqk1vxDCmyck7AIVR83r9UFa/T7IQ1CAjJ+FrON+nOu99Q4qYCttM
u7S/o0fl+vcvbzf7AvhkQYgzulxMGoZWOtqxExpeZcENfR+ZTCa6/WrQB8d4XhIxFILF+MUomEFX
wTnmKdmovJWRM3yXxnCL4OUPSlDQKLxj+GloViIVLYJ7nZzKV9tOiieNDgOZSJXI2o9xtPBLPleG
Tv05u6ujx2akWwX+9fLvtNu4QCtnBdiFuZSEpAb8ysIVVXqpDAxdkr2jr8t3RXQjSGAxAaffF2tg
M4QUnawy+mtSpmPQNIcxD121lg7gqq9rxdpKYNDUmYYDKwSJm3OtM8q5loqct0tvpsOHrhoPN39f
Bf/G80uel35F4U1R9DwuoiHRPMn+1nvd1hidlZ8PvpMWT/ohGT+pCgfRWXKm6IALPZuJW8Nn/XaP
C/D+P9+/oIIO0twya1sj9/d7Kp6Ym0OZ/u72LeJBoXORKBkiGeEIanpHQ0MZNKCWphuRy9qKYC9v
PpgMSOFJLmBXuP7nZyzTx9+2Zdx7UnrMGA8RuVGwv3UNiIAld0mUqTQzCW5WEPppX+rhAG/xJz+M
d0274QBdPlkIYIegSQPMRgXqfA1WB8neSDbc09LiyCO1q4p9Ix1Te+M+bMlZ/v3E8y2ZJqckI3IC
3Pha2mtaefSN+2yzdrt6KIwmpM0fRMNF3aBV1CwdC7VntGO+r1v5Z99ZrmaGP68fzJaY5QKdrEeF
Q3QyYqX38lY/aqQW07L4y9bSH9fFrG0bM2YpEjNKUL4o4So5sf9cdp0Xx56lRYwgySD3mvZNffuQ
tQU+CZwJ9BS5EpGRhZHTrdlaWusZ5l1ufOydezNoXTt5G4IfU3xz6mIRBnySVlwo5UTmiMZoE7Ds
UutV831oeVAwac3GU7J2QNx5qtIOxdULokwykGraVUnnhbHulvLLQp1vl4frx7MuhEYFEqhLK55g
hQFDFYms661HYkkf9/SFGfaGBVgTsVB44HoTopLBOlc0OQQAJunoc1q+teCzcvlZ36KUXtMym8w/
AZCxtNsLMuKaCi6lgQFrnDxapf7BKYxj2df70rAfru/YpdeKB0lzCrxe5AsucqURPXykZtLRs+fO
tbKHIToYjrrXhjcq4Rtu09rWncoS4ke/dtqB6Uejpw+fbPszY+7dKnq7vp71rVuUjMQvw5yW33Bi
B8CkqCMNXoNHn5wSHcf4sZx39lYCe0vK8u8nUgwlyJW4RYoujXdKADkYQy8t9YPc3AabxUHieNAz
qt/0PhPGnAsags4Ja60ZPbh43Zm8VDptvMqrh3IiQTgUYyydJHbq0au1n2Px6MdMr9vq6ljxZHWQ
08DwuTdcS1PYr9xvazudcoSMX8Lpc6Y+zol50J2UcWqxS5d1m32l9WMnqY+1+lR31cYiReqaP/sI
bIRGCPpK4A0RXAM7sMO4t9TBa8zya29pj3GuvCZl9Tzb2kGjejdV2jtjyTCazHubzfrbdbX8v/wA
kHAyPPH2RXK4NBhZM6hojF2/5Opvpe/3dXaspAe5+2LHh668b5UnXbs5K8S+M/P2f6QK9jCf2qnJ
TKRORulWOEbVfor+CowNI7J2HU7FCJ5dFaedEU/m4FX2VzP/VsJ5zMAP63h9D5cn/DwcOl+M+MRP
hRGCERg8x4rdsIzccAM4tWYLmVdi8hKCzblIRdc0XgTxNKAkdVzu5LHZB3N6Jzn2IZKDb5IVfLm+
oOVqXSyI4G55Ryghi7ZKw05NoT8Png+/qVo9KFnhduODMqh76Afd9EZw038uwcK4ZsJrROlF0AYn
A4erBcHolV9j/5Nubrhgy6t0sZyTzwtakNLdYfcFn5fLj3kX7uFICSGsp6TktgCBHeihpI3OtEvF
W2aKEnAtZvIy6tLqMCJ9G1CFLz45g+rq8SEKtF0Zfb5+Upeqt6RDoCIjT7VAZwXVk7o+76DWyr3C
Nadg5/DnuoBL1ePj1MKAIuFZAJo9t/NzqOZjPE+5Fx4d5WD+dibqYYd0wwxe2vpFCqkd0lz8J/oV
zB8O56hHCvSXrqtBfHIjQA8VO5MgBvRF0qeGvUhQ7GMa4Bpv7NPKQRDZgdha+JTITwkHETZa05XM
C8eLfMl2WuD9i2PgndWXvi/4lMRjyIx5CLWBz1vQc0WKm/TfJGmvOHvwJPvrstYOQ6NnfpnZxvAD
8faPQwrBSpjkDEx8tYgm8gPTMa6LuDQwcBtTRmG+GGVpZpOfa1XdG1YS9kPhyVGyV7rHZv5qWCVB
RHeI8qMEN/11eWtafCJPzCLEZjeWY0oDfAVaH/ZUtzCiVz1zFFcus/sgp4H4usC1PWTKPcm4xQqo
YkqhNWMH3mA592I5+qKOMW5SvJtSZ2Nda1q3ZMCWuU6AzXXBcOpxbmddZHH959x9mMKtfOLqMogn
liZxMO1iTCH1U2Zng5R7wIAYUWH9UnIoqEZ/2OR/X2zwuY0mmwjAFbZSQJXs2rlGaKOKCQhjKArq
1G3LB6l6yOfJlc3xoEn3pvkA6fvcKfyIwlXH5zQ/XD+wNQ05lS96m3rUdZDoFZ6ZlD9qXXnK4K51
AX8egzr/qOfOBmZubWepLDODjqr8Qml1vl4V5lS7mQJ4mNNdDhqsVab7Kv4X6nEqRNjUGdq+BkbR
hlanvVS5/sv1PVvRPnQCYCE5FCyeaPOaSesoRGe1Z7gRlaotO7T6eT6uLkkt4GzLFp7EMvTd1LOf
TyUThgK36b8UG67v6vcXujhKCcDFHeHy1JIfj3HN9/3yc0Y/96fru7NywgvzHbQ3kDfQ2ib8fN9X
rKDLYtDOXXg05fqQwIS9ZdjW1rAw/BLALI+0OE0KUGRTkSwDvhb8aPvIbccNR2ZLwPLvJ4cg943R
4z2Vnmp+qfTfjvJ6fZcWPRfu/fKi/e8ChF2Kmz4cjHYBXGa+2xt3Ix1exju5/HpdzMr1BgELSglQ
JPlXESRcDFlftLNReJlcM6u11itXzUOaqLUvfm9/lYJ2426snj4NG8DI4JDDkT7fN7qDirS1lcIz
4OAmZU2ppwqsd5JT34gfXjwbRj4B5aZkCUOBON1vKmDVzke18qJuP73lW8Scawqga6iWTDMTjb/C
ATl+kma2yS0JmCjzOE7Z+FJ04Y2A/T+LOJUimMM8nHqfuSalV8jSYzLo78tuCx+yshDIACiF4MUy
D0cEcusmwN4+UFtP/j42j2N+c0KE2sHJ54UHZK4wMGHE5zu4Jz/O8t11BV799QuTBhD0JVst3ENI
b0nrVHw++K533zQpdK9/f0VfecNxxeBqAWknGsO4tKUqnNLOkxkZJlOzT4u9tYXfWlsEM1dpZ8Ak
UgEXyt5WJEt9NWSdlxnlLjn4UbPhha9YE+q3S8MU8cpCwnp+64oiysLO8FtvMt+N5WM0vpuYHafv
b98rcDcL7QzjDagenEtx2qYKYom9mqDiDPJfAGJVhq1dF7K2VydC7MVhOjG8PYCWwuzZq8b4Wu26
fOPxWzlvpgIScjN7arnXgj6NTAStO1lpPMm/i9VdvQXi3fq+YDaUUrazwuD7ZfsoOW+DtpvLDRO7
YtMJ6k04GJeR9RfHoMJkqYx20noNJ1wr015Xvzb5y5i/BN2Xmw/DgbDEBn3KCOuLbKfc1Aod3GXt
fVUcmlM3grvLowZsQO8KWBlwARcpuK5xjFaNZN1jNE9z77cbrubK53HPeIJAVNMwqgu2VZlVowzz
UcOCB25dx+4WPnxVAE+DCU05UZbYbdXJEmM+jAmASfDrsQ//vnXv/zMqEwgLVeYLxpO0r1pFiXvD
m96nzQe/3HBAVn78glOigYhQlxhKUFRdo1kb3jWVpjT1qOXzZ8Xa4qK5tEowgRPt/kHQX8K+49xo
Ij1XQA3Wbmjsagcm2XvjRjIkbBHx30KeAj4RmInYXTlFYStn3aB4Ns2iqXmILfmYm/bNFhYpPKBs
lYx5Ejm9Kr0abV+qVEAsg1tYD9J0KCdP1jcynmtbBoUbRhyaETxbwfoVgWlNTGdRvULJ72WDSJA2
sg/kWBl1bt8+s53MKp2bQOEx6LTEnZta2w7CVPIbybMgJPgS+p+vK/ClKYTRD66JJRcAP/2fDPyJ
JWcWtF0pVWl7Ud9+6mgJz2vNdRTp03UxK4p8JkY9X0WUGvqUWZXtZWoB96LbjxtnsiLApEpCDnCh
wLoo/nVmy/wYhYuo1z/VNzXZ+P3LLp9HAtwQQH1/smjEMsJF9LVYNfNCNbws/Rm0x/KrXDyN6lGe
j9H4++at4rxBIasy1eOLqjLE6k2UVBpIrIMcPMY39uMsNxFDSC12GVxMxl5wc2ZDC+delkwvV92Y
+slWtnTtIE6/LyQD7UiOJ1mJLE95rf3EtYOtgeErtw+3huQVGLKFz1s4it5pnNwqAsXLaScaihY6
3Nitygz+kPubTwLwFj4tYxvIk/+hQj+5G3EiZc1UVrLXPMb9R3+LhH5lp84+L+xUr1ZxJCWN7MFI
6rtxvWEMtz4vXDlol2o5G/l8ZOzjcBdtUVUs+yxcCQhlAQ3A8gD4RiyyVnFnzHEQz17WvXTmRz35
Psa3Gyfakcgq4/kvSX7hqCep7CupqIEcx7bbMOYUQgx93Kj2ra6DmAJvE6pswuFz0xTqcjKbaaxA
4RS4yeiNjQbX+Nt1VVoVQq8r7x9gEYoi50JKze6kuPZlr8yeZ+MXDBawY9yMFaF5i8IlTjMFY0B1
5zK6uCFFaAALNNXHIGldY34e1C3mz5Xbt+QpoNmiFMLFEBYyZpUf+0ksM/7id6E++dCUSCCuPl3f
rhXdPZOy/IqTmydPll4XVSh7mvGrkD8m/vH691fMOcwVC/vnQsVBkv/8+2EaAw5PcxkQ9Ysef5aa
Byd70GAvb43Kzbf6j9ZWo+P4AHUkrLwoow8MHLSgkJM9pngdrAG+425LiVcq5Qy5XnqBGPlApVws
Uvk95d0qq2VPlae/6kE9dBmE0rNf3qcUsUOjurdH/WAW5kGlO63mNdsICVc0nCYG8H3AxvEnxVpc
NUyxLOnO7NXSJ2N6r4UPaf9w/dTW9pFqAul+GsWWszs/tTbySykP1NkzY+tJ69sPvtNvxFJr6g0I
eskn4UlewKwVnwmndbqIqP5SM80tndwdJoMS6cZlXRVE/hic0uJ5i1an5RSMshow/jIjVsvc0l15
GvdmpEW7shw/X9+5tcOhNE8svfSIWOLENTuCc8KGCIu2h2hn9CRQolc/CvfXpVzGvDgUJ1KEF8cu
IsmoGevpZZLxPis6t4U93uh/SFF7Z8obJuJySX9cb1CfsCvQPLAoy4mJgHY8qKMxnL24K6mUKztF
Z06t9PX6klalLJQmi7MPB5zwOPihSRErtSZP8aWAqc3zx3nIGbhWBBuvkDgzbMnWMBX2fyVd1IDl
aCrp1kOSorpZ9upbX5zstxG9NQ3k6R39fOH/Q5riUg1p84CdDZPB3xf63iWSrKeDOtHO7HbJoepg
tnIZBXT7Li69C4upJcYQg3xfNUd630ZuFTRs6TQR6H904p/XhVxaB5ZyIkSwDkZXNRBnTbMndTLD
tYYnQ2s2FHxNG/48riR0AKuL2hANcTebjTF5lnOXzUxHf+76u5tXsbBhLDMoAExTrz9X6zmhy6qJ
m+Ll2a51l0Bkw0yv7JJFYEFWCrw3hlTYJebegTd2wuLF8HPXVhiyu3HWawKWCSckOsk/WmL7hVob
cUYUnL906X7Kj+HGtd/4vJilTfwKa2rx+VD9FMxHM3y7ff8Z9AWqdyFhvYAqR2MN0aCtZC9zCz8T
Nd1iA0K+tgAisD/9W6TTLMGiqEGW1lOQZS+J2/hfi+LmOBiAB2QwjJqjc4t0vKA/cl5a9ihXL2qu
7+gPl/OtfsZL3wkJFvl4UkbE2uIrnOuj0iqFUr0wDSyU3cJ5FyuunD3lMTDYjVfycrOQBe5vKe3A
riG+W1ofDWUhtzW456dyelfN9c3Xga4BqOqohenAu0RHUA2B+oWzUb2EU7KHn9INtxDcl4/iIgG8
lY51X5Jf5wfStVI+Myaxetk3zgfH2XfdznSVrZGqaxtFEhWnCNDrJRFJJltREwxO+aJn8t6fnR2P
xq0Xg3WcSFjU4uS9He2UKs+IhLTLd0Mk74ctuOnlW4QEyoV/hjIwHmNZ44kEJ7OMpHDk8qVKHrMC
SNp90z22N1LQ8M6SIlpShOSbSanJgoENJrCsM9f8pWnLIzOYcmMruFg5C4QwtQfgywK0E0ysFcbh
6AR29aJFn/LiY3OzF8xoB6ZwOJAakTgXLbjkF7OSRlH2Mvkfx3iX326g+D41yGU6HinHy1C1bS0n
9dOXNqz2vsGgZun+uiqtHDSjxMirAKlbTkKIvhQjms2pNdOXTj+W0nuzfnSSfVptPEQrUhbsisG9
W3BizvKYn6iTbyppag99/iK5Sf3rV+L83DIeqxJg0CY9AWUA1vBcgtmVRSWXIyehPZb2jzB6o8ef
lsON7VoxuEv+Y8Eg2uCPRCRLQhZ6NCAefZGM5CkejL006PuqdY6jTBO2WzVfrx/Piv6eyRM2Lg0r
v69j5PXhdDD19iBvNQJc+lEg+LjoZNaWAQIiM0svx/OYjFb+4ldH22fykO1W+s2OFAVj0DMLyzkA
tD8zYE6OPygUWEh9pXjppu+q+osRpNd3aW0NIHMczBWj3Mi5nB++klpWl9pq/mK9aq3r1O+idKPy
tioBenEynbg08HSfS0hhnB0bvcLVoffHjqKdYzCWLN6q5a5pMbjt/xEjUs5WCd1UtYGYIjvo+Ucp
fqUBaGvS15pOUbunuk4dn8Szer4WeNlKO2uT/KVyfmWv3VYn1urnKY8Ro3HneaXOP1+nvQXGQUah
HDySIT1A5bhx3isBGgpFvz2qu4TtYuZLVivJbmIlf7FlyVW6e8P290H5K47jQyZBu0z1Zyhltxy3
+MzW9GDpkcUGrPEk2WmY181sZC/l/EtzPinVZ3X6fV2ZV5wU7D3OHLABUI5i97oeRl2QDXi9Zubs
lEL7bgXJ3Wzkf9sVzNPB7XwuTCHmXjIWmSEsONrnx6W3BDhN42cvPd2sWgkrWKUcNGfjAVjbt6Ud
bEkXkUIWncciDvt0qpBS9U+2ddePe3WrP3rt7kBKSqM3KD30QnDuxiCVYqvijemydyA7DlGVuc3w
oRm2wCkrB0SeiBidoVU8+rqwY4Oq56Adp/Clzcavfa7scQWhKZdcs+0P42B9uVkfSCMC/MTFIGoX
B5g7VavBvZ6nL07myehb/KlUNXfij+y/XRe1cnXBIDOfDtuwzIdY/v3ETidjhoPcGzgD1hfT7dXb
HzNaReAAo5sHL0BUAn+a/brlWF7St6jbMVL0+q9fybuSKUS5wO0xTcwQvaWgmDmZGrc4Nv8KrF02
xnd2m+2S/tjKd4Fz9Jv4UOQffHXL419RvTPBy7+f7FttWs1saX75MkrD+9Yc9taoPRWZ/wBFy8ZF
EuelLT4zsphauDRw49oKDptchCkUTHjmGjxjQfzBVt/r/fu4/JZ1zsG0f5jOmxaVe99sd93WFVvx
fkjFyugGdp2JQ8IVo6MzUGrTLl9K/e+2fudoT7RhHKzpzq/ug2HeWuqKOuIvLBaD0Ny4mJxaV85Y
BuNAmDN/pAixK+2RxGy5C5Jslxq/zOAeUsmGPgcVeq+y+uhoh8L5tqFUK7edPCoGf0mmMw1C8C2i
srISXR3ql36WnhUfraVCtffD6KgG2puWqceu0b5SGqP/lHnLmnzoma0REBBkEzP3WuYlKBHMfbVW
/Lj+0y5+GSHy0vG8nAZdyeLkoiCz+3D25ep1GJ9BxrjMKazrgx7eycHNmSoE8CY5C03PgqISDIM2
lkNX1135qmXZ7q4Mko2jXlsKMc5SxiKviwk6v0DmJE1qaLd8X3ELFZ7kvN43P5vqR1j8dX3TLnRq
2SqZeM1cnnEWdS4pTeJWG3O9fjV383jIwuP1z1/cEMI1nXzVAgKjAijmMIxcnZS5NvtXQ/ud5K/R
eCfXDPt98Q34h/SNl2FlLRBEGrRjQhdxOc1c7aSh1syifs0hiZUflY/X17L2eQJnuPHJ9gBiFG57
kyV+r6dh/Vprv4ODlv++/fOUjsBUUadiGqpgNJfcvZ2Yav1Ks/bPdsvhWPvxp19fNO7EJJddZnZW
pNWvVfZjZ2obmb0Ld4Z8wunXBR9Xj9ug121++/d4epG+D93n2/eG/BEGR4fx5aKyKzVD2lOoql7T
/FvL2NdO0W9W1KWNmSiAxCqdR2LNq4BORlIiDjd03o8jbrP5NOh/a9a7ab6XmpvjGrwkHmXwYESZ
pEmER0vSeRjtIq5fh5CEW9busvxoWJ/8rW7Ky1NHDpz+ACF00iai7wzWxSn6oKtflehQRIfh1nzx
soyTzy/iT5RqlOW0yVM+3zVPUfkpvZmAa/m+Sa88tBkO90JUWt2Jw8Dn+zKDZMcieK6qbKco2U62
IezV7LfrWnapxYB28CBITyP0YvJY6jStFczj8Aqu0VWGX4H12Rw2+D5XTmQhxcT1Z2IbbHjCkoY5
SHAr4/F1YNSNUdR79WYjSIkYZ5wt4/sX/ROB36TwPncDisyYu/ehdPv3KQtDRrmELZBlCAtg66rJ
lhPjtT02Tgle7mYMFUMOecOX284E4ouOkzlL0km1QuPVSb4b8WuUHRnSu9XTsHLU3D0uOjE5HVKi
5wbUfcK/ifTX5kXTxn3bZIfwZr5AFnIqQ8gr9K3Vom3IiP4PaV/W3CisdfuLqAKJ8RXwlDijnaST
F1UnnQYhBgFCAn79Xe5Tdb7EccWVc6sfU42seWvvNXCScvPY0nN576+3K1oAoBBVuUNO9/iJ5zbD
AEorWpB5WtFrXCzLsn63p43lLoR9DuJwYszw2gLh6OBMekiOfd7t9qAbwFIo2YWzvRY2/I/hn52t
vt+DCNZObJED9uxAp4Bg3RfFyLYbZmaYT3f9qNxdndnleuRwtAISjdyDXNjcsMLUCWEBXXVkgh6q
AZErjuZqrJJotCe4xUV+uxq9qty2Sr32YfBqC+DYpFdGauFUWfB7dnL+MMMHtYPlNspeiUsZ27iG
vvkuKC7AEtFNK+qAx1E0FmkB662FGWprFXX+eJ+Pw3hvTZH/28XjsY2HMrCWypEOGCDZX9nmyyEo
IFbFAWdoW0vg6zDQ1lmAJFk0OhvOitfCEvDwUn4XR64o4SORt+9idIbtCDnAyzpUSDx2hL/kNQgH
cT5NBGtU4SwsM3c5dyA2J23uvXSV8lAaCvivrlW+iMGd3zmheSxN36RzMIunKgqadOCOXqL7FLZh
9Zhoh81rXgo7hu2XWEhm4ZpT4gHCIdm2nyx7QQfrdZ7csIu1mkkeB1lY/bWmMY8HX/OFK6R/LSfn
AZ5Q4qGD6O/akR1JQm8IyiQrZzi55yD00MUQw77maRAq+mVQxeoXYVXYK0cOv0Wrn5yoHmOnmchl
GGHQ4zqCOWKn5PhcyCbA5DTeDAJmVT1MssF7h1gR20yU9klFCvc24AbOWmFXV2Va1zS8cwdiUBXI
q4S1FZAJwumy24A20xu39bvssn7Zyv6lnpELi3NqZU7s2jkqCaUOH40sH8c+fCLzPOUxKFv2nQqE
jIHAg6y1NWWpPdehjCudQb/Pj8amSwbLqv/4IXA4ZcayRPesvufIy6zdqNsDW/7iOeNdVhc5SU0/
LnhvvyvHdDFr/PEm6mej0j4cvOaqt5phZbr6b2ncgC0B3gelv9fe3ue6HRImwfxOHUUhnprpsA+T
cJz4DviIX7Wvatwllj8iDWLuRcdfnDa4mwol+xjOcb+MI9/GvLXiVuRuwqIRTL56MAlzeRBzmYfL
XvrdJrIGny44l/WilEVepTa4ZZdqznkbS9pCXyKjMKDjTC98v+CrppizWHtKpg7Iv3+lGOVGiOoB
JmRZbDfChSVd9jT0Fn30a9Jspqn/0/qq17Evs/pClpOVDMp7GTI6B6kV0D5cV3x2/mgPytRAn46w
oOFqQaDj293ZSkA7rYVAU2UGA3FE0SCm4TwtMzxAUbN5rBwA39fQP81yULrF4N4wGyiCue/muPVU
k46MimTUkZ8GJf/rF22dBn0xqEUTemXsqaEpl+GoZywlj8TE2NtionYdu5Pbtpt+qtwYcm5O4hem
TeqshUpY2UAg3oG8lg2SSII0kkrtSdyRHAIgyh1fIRnbrvyyyhLDXC+JSEvJ0uSobSX9FP6hs9VX
WyO6KwE9+6va1AXB0ugeSFVtp8K6K4NGWqtZy7pKetfWUIrkezaWz05Y4OAx3HPn1OPml4QSk7no
Ql5sPd3hWBtqoZ3YkvSxHwmGDvkY+AVTG4wiEQnzUNtVZjbKs7K18WS2m6CQYIEONEiEWl4dCyuj
q3Bm2aZVVc0XhRUMbIWVeiM6e6UYjP0GIn4FNjjtuAa71McPSPpANkkurGGIs4zwKxKO+W03MpEa
rXW7mDxzaewWm6/m0pYpjM7DN4KLcjnmzH5j3XIolxro7IXNDNY/WNg3Y+ESBlwOnBBrZYfXHScV
T0XjdU9hR6c9ioGvUH22Lyulb+sSk2HBN/wXgEkhnEh4nycRzICyWLrg+uZ5X8ezKcekBPZnm3nw
lSg9e/w9qI6tqA6rB9idPcx18QzyjNyEpPW2pPTpNmyxPLCbrUR7msVAZKm4sGyeIjvKQOSup+UM
kNTWEsyqL6mv9RiX1fwKpaDCWlEkscmftg9CCOcpl6TCjCYdcNjHZe76KQqFbjr4bQsIkvJmOyn9
JoqNcaOYhuWbbqlJSkvjbK3B8IClY+5UV+KgqbEdKsBxJtSo+7QrLbeBBLmXR4umgqyBIjbuIeIb
3NUjxOC4hOJ6v6bD9NxMZZjCYYPHkszVZTZ3297kKla6BAjPKV+jMMcZKfMbFcwkhfcjXXgeBPdt
g4PVM9qNe1daz7g3/k4u53aimmZIQzJ1GGGNIC+uB1tKdJ1xZxXg+hPpDH9KsZqmusIyzbMGRiuK
5okaeBnndQT+odc82FMrJewmkUyjio0pMCPrIrCSuQTH1alrqEDiJ9q0wqoqDV01FiULnpMw4UNY
XNFRVHE5lCvpsZg5mBel8cNwUw87AJHtW9JldQJyLvaoq1voZxTQZY7bUtWPEBQtl3KyycLjgmHR
sn7njyOEDpls7wxK32sK9e8tMJLZqhznPA6V+TthKBNcuDIJUQS79UHwXx0yh2kVUbPIdMGwHy31
3MpSYDaYeW5LaJnZTnELtApb1FahnnEemmeYi04pjurmognz/j6EyScOicBtExYYca0IcxaQcRv6
BIKItWrWPC8bemUNjnmBVDGJ566jCTCV2IXKYc9dV705ve8tfZwUsX2w2tQjYTATHcQGXqPlKgqG
Py5V97ZxHol0W2BBrHAXyoIuwyH3u4SPqH9TFCuQsfHZ2qFdnzKZNwmEJnnisohsp9wv4syv+w3O
5jqui7BZCN4Fe1xw7bWhYrjwBJQ2BMGeGUgTFEmFd9jKCHdYMSLMZRSxLA7zMSSIXNUc12HdXoF5
7D5TXTwpEuaPRsHEzxvD9rLEyRKTogBPq0c0JYMW+2lEiHcbzm0k4ZY10jgraP2nV3aQ4rfilu/7
Eh7SzP6TlSj2pVrae1eN/bi2fC3UjXad/K0niG807S66iNwpt+Lbdp7KauMOhRCxA6eGLpmbbmvz
4F74RmCBO2Xse91zFqpbWbTN2ooqDtuVfIUgLvRGCGSOyyJnq64f9Eb4lps61uhvoJ2mEqCS27iz
NdFL3kC2rHPmA1AJ9zidqj4hNYjjg1ddZzPNFszNu8VoORr/o0+j7HfXB1UytFa3wHqB/otPUy5l
EY9ROK9wB/+lk/NqpFlCT6EGiBwVABGt3CJMW+b9yWhtwz+OAYsPJl8cdBxUj6JCoo7ncVTAQ5z4
UiWQ1cIoQ7o0cR242kqTv4MJWS5HCVdFTfonKlqelMR/niePXwjl3RhKIBUVyr9VU4fXRWYPf0BV
sbc8ZMN+DhlbOWUNfr9lioc6U82iYva0zqRvosXklnZxBQ3/NraqKLu022iGVCpYyWFgmigl3eCp
mDYWojIBJsAiMhMgqCFuOq8emhdUObkXw3G1+iUnXIOx3dJ850JIdkos3tLfgwm6ZyL6Fyiy/jaZ
z5JqzntEdAWsRMyewSP+vu0UAsIcR8/W7pWWaSn80k6KwoxdEuKy+jOGc7iCKLX+jWiiS5HN8eLK
5SikFKprF3lmtQuPldMCNrfFJfjt3Q2pjH3bK58vW196mApfiKTI+iqKJZ/Yg1ASiD5G+jLYqiFo
SJy5ep7TLLDI0iL2X5YrfVOS+qHz/WqBIxlvCZu3a6f2GaRQGuCFtFVlv3lfKwSvnd9hdPooX8FD
HdEHQAEvrtU1l3hPQMNrtvLRbGu3asm+lH5dr6HmyeEOhqAXIt6sWIqyFang+R4Ftz+NQPjXeEVC
vWHCWTjgoRHNf6NIKxzvHk6cAL8eRojeohKheAIgK9zOkhSLsQAOesKe3il/RmjftOqFE0/tLde6
aTsNlFMUKLyNpiGxvQFboWB4+sg6d/aYzVCtnKngBYubGlbGl2Sq6hzy+NqKBkStqCaooW0RS871
MjM26DGD5T9rTNAzKyMvu/IUUs0BAGhrm4+Nu5HauUYlU0OXUNMmqVy4c5eFR4dFHnbI+2QTCigA
cLvXrc9DsJPKN1J4iHMhvXftRNxA4dLkF3B3btrYQYLq0RqabMMpy0wqCTQrrNqHThLIAM1F1FY4
dHDo50+jn4WxFZQYBwBzIKUlG7AQHNosQP/57XuzsIFHR2zsjuGtVL2M+y6HbV4/80Rkxd52Jp7A
fXtX2eqhQVb/wo0kQr9sVrj7wz5heVXdNHZVJyPqik+1X9/OMkeQZsP9yR9s7Oq8yTcOgeAkd2S4
gqQDwWamYQpwcn0BOUO7uwe3hcShy9r6KjN5W11Ds+Je+fYL/IP6Ycsy5YZ3zLYhNjTbQxmztnyr
vGFv0/KBtJ2H9erqp9z25ENY9o6MLTLNT9IdxmvddtuwyvwUl6jAqo/CF83nJzd8rfN6wDvEsteZ
71kvRV3YMXRnAPfmQUvyJYfl4j2DKsyTn+HXu00TvOp5wDXo0juINnuLaZKPTTHwpC6wL6qwf+91
mGGXNU+uGevEmfFMzMe2iQNYqa5av6yTnoLyMoyRvUdM/JCHLn+CcnnwGxpe+cXsOS2u0T4o43Jk
zTVryDgkTYnHbQkixqJE/X47QHvJXjpzxu6bsI7qFOYEtVzP7nDf174wWy4OqpSlj/deHoHCNRj2
7ujpXajhUrcFhKD96vcUzLvGJ9C31h68wa+GPHyj8AKPqxZwykWbD7iUjO0MkKoLAbEJgxo6byGU
n1C+VQ0mHKrrZBOpJgB5xm03XmO/2qP36kZDkTQ1Dkivsl9JD04iwVEUzxyDgepThTrwmGPMWqYe
Z0BUkil0GHZQqf+27mzFpRdkydQFc4lURJ5tVa2HC0mtgcbCyC2bMwvcPQ8ok4Joz0lF5j+NEjB6
h0+3Y+kHKV79eAUaXuBgifadzZ4seIvHgVe6q5mXMplmWq5nE+bLpmADfhpv73xTazzv5YFswIru
BSR0lfIZ0XctJA7sfGqux5CiDwbcOzGXem+ZufwtYKr1C9y/Wq+RJupuCqCNY4KrRycmcHczlKMe
WigVrAPT8SIhuS22kBbzHqTIOHa43ykg1mBYFCOWpM8ScLfNTEYzpKyxgnZZN5W/0kO79GRtP+Gt
bNIKGKhrDbXMRV81PZD31PldNmqY1joDYRnvKiD8MpwUuAWjOFJ2m/RhNK/kGP7C0LMYUQnoEyGC
2Gm2903pmrXgSAwEeo1H4jLiKrqwu8DA+IDx4Vop0bnbCH6Ii8Hj5IL3YZeg1NylrlGPyJrStW+R
5yhvx3hsoodco2NUeDCY97assHeGKQTnInsLevmMwCxYzDmNNqbD2zBCpX4MhNnJLFdq0XV2mXS2
6crEsu06bSnjaRfiraMm9hpAwirxrBKafW65rkqyJq2/bqyp6hKEz20c+POiRXgV+eWadr9CulZ+
HzuT907GrFv2rXQuaZ4DlYhs7LuHpMjvPFB4mtd2NqR+eZCSLesbPEMfSZ+JhdC6QtzZF0sTBX0s
hr7cugbZ1am1nyeLy0uYxAdVapj8HdWKXjil7hddPvvXzHXNnekyhucmVGbsoNhXan4rssZbachW
T3FPc7ybbaR5dC4jrPzeG/dhGT3Ull3mgFT5yMaVXKcC+yIRyok2bWlVaQGVoiZmuFjeGG6RB0Ax
tLOei+JNIkS4zEZqX/HMb9PRjDq2cchczqEkN8qpXORxKsuOtcugURtavyJibt15dlZd7ZpFUyi+
NQRiugw0rJgP9d8wt947r3HjKCx2gYC4l0TAnILW/MpYDXlRBhwRm3mwybzK9y9GiHc9ujNyYc5g
Rb/GofNFqrMuDBMvcxTMqosZ8gCeRBwQWTALZFUQD46W0Aov5AOvMzSVB086IjrVZejcG0PlOx9a
uIgwnJzgys/zL4nrYKUonrvLEc/Du84neFP6vpRvPRWQC+3b+85RBCK8EOxNVJEblTik3tfCHy9w
y6KgN0XluNUlD5ajlq9jJnAY+doMd0NP2l9QjZmhcdhVi6yzouu8bm2cNSBxFCAWBnHHqhHpw+gF
yYEiyVTVP81Adt34I8myJAzZjG4hVLnwScttmIewYGnYZBJ7KCAtT8LHqe/4e4RM6C3klJ6APPLX
M5logszwjMMjn9zFzPwnB6m8csah6kPJHZJ6uXgbOqLw64u+RHpBFzzN+oG+OA3zH6cJSSTODA7A
KKMvCo/QS2sO2z9sOMy47d7id/fp2LFJJS0SZyk8t/UCsKB2zyI8cB0d3ROds0S7TRAT2mAj1pWJ
S5e7yYgDZ6ncJvtdAPNwDwEDde/0/bwks7rSvqG3QLIVQ2wIPzwvLOFiJdFxxBGL13GrO2dV8xm5
EKB2gTKQSFRdzNQfV65dTbegy4VXroFx1lR59epwUNyrzkRzWth1GJeRpePchkNO7KjZwgtDuH7S
OlScKcueqjlAYcQ5VDfA6DgGe0npOoirJroL9NMcLDRdN+bnBS2olwCaAB0LEEfcozKNCEJEFpWg
qMilTrHOzrGST5UzABT5B8NyvmLWPeSyKHJOdFdZi95LnHNCsye+fyghA8QBPD/cJI8AOZWwWST6
KNwp7xVHKBbi9xWZE1Pw8fvHgEi/DwwScPh+KTVyR2u33mTIxH3fyJlOHLuoI0k/hUj/hChUb3GN
WGeqSqc+D0QFJOQBtwMB7PD3D4VqgqwPrET8APDhi/fsnOL+169D7g5obgBd4E4KbajPXw+niFqU
D3QHDJi1Cav192NzAH58EjMAv+jj549wJ3i+uaTP8XlbbqNgo+eNmVYB8hHfN3OuF0f7AJlKlD8s
RXf1/DaPe/76//f5I8gDkb3MUCymO6nWSHTTMzN8cpBQnoS6AEqhYLB9ngMIftU+lx5+vb0MRTzJ
2H1vzmmPnhoiAMQPesV4In7R8GHSyYUsUPuuYNUdTU0MK8ufj9JBseIgfwms8zHFkhd9XXFI4O5c
5Ca5u6ian7LWsJg+NhAcjVPRzIWEbtZuoDo2YcrscwDqU4MEJD2sJyg4u2jrcwtWqylyTcTdPUp4
I/rsHLnh1Peh63GwsDpg3Y+L3iYKBady8HcG9yEi9sBYZybhMAZHG+6Az8DPB9byq4HpIFyUU10V
7LS5nrMU8gtm1d1H9c93xKdmjkBTVlWILArRjEQJIc3KMxjCEzuCAJ/ogcQC0PwXW5O2Qbojz5sA
AbJ3JcbUq1YuKscdkjDfr9mvFwQ0swBTBD4arF0QET5PuPIdqisZ4W3hznw7efUOtQrvRg7aPdPS
iS6B/QW6EUgnBx2io5ayHLVrIkJ75zjvqGklZmQo53FwHIaftwS82QFYfABOQ6r3c58MhyIFFt+0
UxPBc6A1nb4E4IC8CMORhcxD9mNwIRIaEI4AsBfLDoL0nxtEnW0C+k25u7xf9Hqhzulq/6PKHC1q
AEkJgK/gDh+ANZ8b6GiAV0qDMMSJkKTLLK9MKl6GgAx3/dVczdkIZr+EGzWKPllqjY4BGsINYjU7
7eXshGKDEiS/d4AyiDO8n1dIMgXXCF2nLa0m21pNvj/cOKjSXtPxBY5jEO3y18Lx1LK0M7OoO7CE
uC2DOmZe0d/Yc5AtRs+2XvtSOPdFgdDz+3V5YrWAcAriDRzDAZg+lkGOYMVg+3NHdyHO0qjcT4TE
47xCGu/7dr5C0A/MVjSFih9iAKybz0M7CnCxBu7SHerWMTW3A+QYkNWaeiSoUAnPxu0wrEi1wTMQ
eeYzh9VX7g8wa1ikPi4mEDBwuH9unR4ST3Vos51z0wce1HkzDPCbdB8i3iSWxNsPqbYzihBfz2As
VaBzQGBBw+SYYMYGvwmDUbJdnmUrZlnLu++H9MT3QasGd+FgyQV5uaMRDSbblD6TfN825rp2qgvq
/FSeGT/6YwuHxfMhImwqFfWQd+T7AeVWtbD8H0Mj8X1gyw4YM0hThkezIjzYIg1U8H1RIEpIzlL8
To4Q9N59rDjg5Y5Ja9EgB7uEJt7OIQDJVCsI3P4PU/ChgaMDqWejK6cWDUh72e9tcuaA/fr78WBB
8Qh4W1DQv+gU2lox2iA7tgOzT0gIC/84zsH3MQOQzD08HY/JAMLJLNUYZu2q4LJ2ViY8s+2+XnoA
pP7bdgctWOjWfF4/xFLwgHA8sQ/nTR3tC39ZTxc/nYHPTRzFB/XYejbgMWLvWSnYTdU5WZcTU/CP
ggqaG2LaL5ssg3Cx8Gr4z7n2prposh/vgAhyfgdRlYORw5cLR5u8NNVsFfv6LQfAWf98AYFmDuAj
DgicfcHR6Ii2IlU7RWJPkRwncfP088H/+PmjVzXRna8Cjc9X9WU4XHXBmZ9/WB+fr+MDS/6/P//Y
yNhFFVFoF993hkQGgCuQGOl51MwTHp7TCjyxVpE5Af4bmEowmo9R4GPh+3kZVfU+8B+aQccjHM7O
kZO+XrYHldn/a+Ow2D6cp23VQ1cF4dneWkjDY71wDpnLxY8n5VMjR9dC6Nfg/jM00lB4pxWXc/3j
ew29gAwVuLqgzCHUPOpF67GxL+p6jwN9MbvTBSuH1f/Qhw9NHJ2rpmd+zVhZ7x/76WosfnytwXgK
CkAQuPFw+RwfS6LU3ZihwLurxKtqEkrOxDonzgww0ADPjjBQoLAfTXPZABs0Irm5G+2Ub4CS+fHg
fPr80QQLC2RWIP79nebjEjpgjZjO7LuTHYBaKpRIELcgvv88wyXh/qxngwHqAH0M4GdjzrRw+I1H
OxtIItxrMJZCOvH4fVqw3kFCNgx2plsC8OaLJdPL74fpxGaDrwfe2Ej7/dvVnzvRAMpDGhQ4d9C1
TdziurEuZdYl5Y8tDKAIiYwljDwh3HggV35uR+KBwKEOGe6yQl6yi+pslHTiFPzUwNEhnpM87yYU
63fiL0BFebT0eBKUoIue2XTHQTIoFwCDQLoK+aHD4+eYIK8dl/VyDKy9ChCPkUVTkgtreAzAXhiG
zRxNKXBfKErk6+9n6h+R4MNqOHBJ8IbE4wByWHi1HnNwa8Wpk7GR7qcR0BIwM4UbZ8A/PETzRFcc
HtMoXzSPXHnmnVVkeDeNH13W0rC/VeRXFzWzHyU8MZYVYVFs0ZmgmquBTKMWnhaq7SFRMZV5eJ+r
FjZmA8lvINJr4PIOtf2kutA0AdHEtBlgCOODFdaAJ8h+Abv5aAUQhFw5AwU2DYDETQ+sCtw9xAjk
ehWJcgvkaX5vIm8PZqedfj8wR0v4P+NCkTAFzRF6Lsc61RmJdJUHmu65d/lr1dRb8ev7Bo42+n8a
cKE1CsOKE+FH2fcqsu2B7m2dpcDdd5qc6cK5Fo4uix5+y8TN0QX4Slgr9j90gEDCFuk6xK8HmfXP
my+vkUZregefd60VL/L1mfiMnpgC0PbAzXTBlbS/UD+p4cijhS3dw8YL2p9MiOsscOSDo5rs1vag
dGR5M5xrGlakDMpBiSekd4WCdObF2gT9MqCDdyGJ8O+rvlErpAzIX9+YKwbI3NomJkRyxirStrDk
Jpp7Z1V4FmgCwYBw0OmBpAt7udQKoCoNFsLKcfMxmTiYcQmK/X0sxWD/aSFEHA8M9Ip5GuklkEnn
5ElPTCOOBwyCg3QilsrxnVOASpr7o7un5G/0O6OP36/Do+vgsA4xgRAWBGmKfuXoSMXCqAoZ3SOn
GLuAHYzjBQDi3zfyT2n96Jg5kHLA8IFuGyplR52o5kCNIsrcfTAFaVOuWP8rWmlkb9wXgPGABqdN
Kt4PwHc/raY/vnPnBy8aiXJLnwmhjlUH/tNhKChBCyJARHj88iJRzyCj2Lh7MjRXXVsujJvfOvDs
1Rn8ifL5mjIgnSB4QBtnQZrmzK48saoPgmz/bf5oVwJZNAwFR/O6B5RSgOhwa8nLzJ3PPAC/9BOp
5wOjkkD26CAXdEyEn/sh8hh27zVyhTcWxEJ8icPcSLGkZVssTCFu2pD/Gq2F04tb2+VnOkoOJY2P
cw551v/obSBliEzl8QEhDMUbHbm1GzKg5NsMkZMQywZisJH7qrXLK/geNZu8EO4hnUc2WDsKSE3s
QIGMtmevh7DMkkxHf2dVQIe7yiQAgyNUEzpt1oC8n4u9jrYCkpoYKDz6ka8AiRdJs88nWl+JuqjG
tr6bXAgWqHVXrjOAE77fCqcawXMcisaHCx/8uM+NlBXcz2AafnDEfK/kCzNwvnj6vonDJz4M/L9+
fGziqB+hAJYy8tGE5L99yjdltApZlGDkKpIth/xcgv1ke8jlUxAJ8DI5dnnNqzmsicXrO23B4m92
ExcKelYFv2F9I/M3q9h837+jE/Ff/xDbU3Dp4fn0RadxcicL7IUc1mIgNck+DaYf+tb+p4V/xh7/
hH2OY2SLhcaneQsQMFtm1rsJfpY6+fL9o0OgkK5QNdLdd66gMRnfxXxm850aIhf5Vgf1IaRPjgXc
BlWQZrAtmHzSpMMonSvGnlrFgLWBVI/dQiFv8nkVc2E7Vg3N9DsRJUxvLGvR0vX3s3yuieOCQMZq
O8rgsGlMuwgHc+cM7Q1vgzOh96lm8B6COpRz0H84Vhzk0ud20AziDuYqUbk0alWdKwuda+Joy+dD
RMYoN+Ku1LNchZBvWiGUZQvRnw1bzzV1tPXbA8hrbHF/Y95uA5Nf++Nm1vffz8zRFfZv9R5e7yD0
Hub+WAmi1UAIdtoWd329KOh69mO7S9jr942cWsEfGzk8zT4kbCTqW2EWEQHGTfQHLLQJTBlzZu5P
tYEML0ARePwQ1AE/twFVZQd8mqK8g1TwAY17TpD4xGzgRgGyBvJW/1R4Pn+/w20H3giXd1b/yxoV
wvx7BRrJjwfqUyNHZ8nY5WGROQXsKNUC+GFinbmwTgzSp+8fDVJuzZ0JPXTCp0Xq6XvR+Wd6cHKY
DjJFiEZCCE0dTTWvKl1VWQgPxzmensEJFWfW0ukGAFvAYw759uioCwEFdanSc3M3aH/rTfIiVM22
ZfXu+5k4cQ8GqDj9t5nDSH5YskIjzw/1BJgfU8Am9Wr2CaLpIZ6ya9d55vnz982dnBhoKRxc0vBK
Ok4G1rgaG9tBrwwHDyYIY9L/Lx360MLRuLHGs9u+t5s7pw7XEZRxHf+mz2QyBrduWMS8+vV9j07O
E57EMPlwEboeQ7n6zAMbx5fN3UwK8D3mv5NpUZti1pkA4rCgjgKkAKHKf9s5ulo4cPbSa4fmLjjw
IUqifcTAEyizI5DjOlDWPcBG1Zn37OnOwaoUMN3gAPT6vDqQFGl15mN1GGQ/2tXALrLhTFhxromj
i4a3jSNBo2zuImDY/YtsX8j/aa8e8HZ4kgLIdFy09kZfU9VBPavw7mv9HrXXXC6+XwUnZ+dDE4fr
58M2ktUMvIREeNc0cyK8O66ARvX/5OKPU6Q/bwpIJsjpwCgRvlGHAf3QVA2hW7fsWH035FFCmvKK
VQ3oH04fl7P75FSgJH7f4KkZQtzkHoINKBEfPz7pAa7tTvD1Jnhc8hys5QYkYnHOzO1cM8d3Ao5s
Jw/QL4v8KRoT0/bNI2c0lU5N08euHB0O1dxMbeeGaAOK3D2RqVfCCK2NlZ0t/Pn++3E7EXLACP3/
xu3oaLWyuWqyEh2KMDdu9+hNQHyTZsHkmS106lB1IZuO8xI1xy+mhDap4AZrZ80dqb1Li2ZbUADO
NHFqcpAAAOgC/6DgfDRwQeZPRXbwdhdRAyLlzWw9Dj/0jz+EaAd74v+2cTRenWMsBvpQfVeNqexi
qEh8Px/n+nD4+4eN402+CwIcvo9nX9zP4HtqDbb1mXP61KxDzgXpfYqnHlCmn1vR1AFnwx+rO2ck
K8u9ge5GSqu35odlnf+MFrSoEQH6kHQ5PgZ6aAVACFtUd8y6596GncvFnOyHjxMGckf/zs3P/aCV
6SMOKtWdPa9UKeMhR763XP35fk5OhR/QhQIUHTBrpAqPLhhkJ7MR6gbNnTXXSS7Xw/xCW9h26jSg
Wer25wLPf7Wo42sUSwxw0wDCt19y5A0NSogelM0dTELnywDZ2KSwOprao2OtirB1177WDyg2Nf+P
tCtrjhRntr9IEeygV6AW71V2u7vdL8T0JiR2gcTy6++hJ2I+GxNFuO88zItnyNKWSmWePGdXW+64
Y7YndmiaMEKJRvzQbJDBGW2k9y1OqohbtLpOwBwVX56Wta0KpQVg1uY33jvaRR+9Bv3YUbjc8nNm
1aCD/Gqpv7jbX9tY+FuwmRvENEh5NqwzaR7QBANii/3lcawu76txLA4DakAlQ8txdQat1bVv9Y++
Pc2NlteNqGNkXRsILWUbydKtuVu4kcK0dN4HmDv5tfDvZRHr5m8sACCGN9KMzlw6Q6QNJ99sKEK+
qogafZXq7+Wo/8JbwdP+Z2QxjKEIJn8ck+qsyzpyCAfbigxb8enyAq1OFqI74HJRMkJE/vaU+2h9
B1uFhwVCE3M/HSbLj0w8aS5bWbt2EXzZDvLpaKrwF55X1I2t+tFHjKfBnwSulepQUBmOzac0/3nZ
1Dwty/P92tTs1l45eTHTXXsKsd4wfO71vb3x+bX5gmtHnholz1lc6+3n/dLN/QwoK2Re8lsWWHuz
Z1ckDT6GXP3j3EE/BoqXuSX3nXygnzTI8egJZ9MB+QBk6E8kCL5fnqmVoSAVhuUAgToSIn9y8a9m
SlasTIjtZ+es+5GLXWPuM39jtubds1gMQDcRl6DxCs+j5fOBVoK4vkuys1f/7hP0KtKIEvTNl1cg
SIpN+tBsaWyu3FpvLC5eE1mGN1qGtcHyD2Fm3zUsDYvJizxj3NjTa9MH5XgPvNkoVrxzAinXhcFB
+nPuSBEOYi9B6FQEG2HX6nCcP9KF6FjHvn673cCEm06+TJHsYV/doj5k3lG0XWxWWyopq6MB4tGb
xbkBPJ+P1avNoGRTgs4Fm8EhX9BkGprB167ZCL5XbYC1HPBNFO1BRvfWBgP3BZtSrA2UaCcS2+mD
0f+6vKfX5mt+hwPBOfcyLJMmXtXwADpaObIZbgQ19tAwh9gAr4UaN06Pt+JoKMQgAiggolCEYO/t
aEAuoyepZH6mDm9Pjae+NUVSVpFriwIorYKckjJ5ANhjT84CPQIkd/cV4hJwCoDXDQjw4itKfdmO
dlMbNrXw8Gycyq9FMvJjP1nZ7xzJ/D2dLHqXedK+1mBzAHUUmEnc2kX9gFjdEYIrwxkgjDKUfT8c
MuKIGG84fZYQk7jTPUFvsQGGpCrvyI1XmwT0Fq1Nfxi1cgZQoQQqtpWy4mlq+t+dA0laux77XxIc
GM+scMUPVlX0WIFp6NqtChIH6GI/AKHzLHSpw4pN7MiJNx1AGO7sQWgAygmSTniUaog+J052zDNe
/lI2mK4ImMHAZgPkDhget1rRVpcd5xDyMhRvoOWytwJkf1Acx1lsDhBruB9IWIvD5a21ut6gfkJq
yXGBBVpEqtWU+zbYjLJzAajHvVHK3eXvvx8DeGsxdogyzOJRyz4Mz2tI6bQ4gaBL+QWmhF0n8y99
at4Wlr/hut4PBZgdiNjMDZQGcBALJ+lW6O/QdQZTh0ShDrLxAlpi93F7zZggVEJnlAXeDouDXlXm
BComlCcKFA1BmNoieGkmFHUqvQc33zWrhptBGt/GJLjNs+mALtyvhsg2fsbahKI2gs4MgA4DulQC
MLISesg+kvFo4zkPXBwNjXe4W7VH8ClGlxfvfZw7j/h/tqy3zsAFfM92uZ2d1ST3FfjqvOkqm6Ab
Lh8DGdyJLXe9uoJIyAAJYAFovLxYQZTuO4jfMcM62aMH8FZb3of3O4aE5AV2JXo93gnjmZmkXYAE
IARL4SrYr7bY0jlZHcQs5YnUIsaxzCvplJS8621xnvbUu5ZbUO+19QdSyYRbAIADRcW3a8KItCpX
oxZXpOohz+nOFGCP4OApkIG/Ea+t2pqhaPPViarMwlYPWvuMQin5LCbRX4E6bthLvx1i7YPlLKVN
vYFNmb/3NrBCNyPe/XiAAFOL1q23Y8v0mFAKNMTZsQ5ZAG4uZK/2l7f02uqg92bOYOBdgK6CtyY8
1Xii8iuYGJi/Z75V7xRI1jYeofNX3g5kDp9ApY0+KjjXJeAjt4qyBZ8TKmbjJ6GjDmyEmdhwd+9t
YLIQZ7rIz0LZYslLXOWmk4HqAaVMgBSN4rPbfA+mvYmSEPO2GtNXbc2CfCgDwvu5iyx92wHi7nZp
hlRzoT95SDdGLh7BKHGBCvcAdjX/+5Sk7oarW90Or6wu3A9F4GEmaH08d+lwnCOIyLOVGYHSutqY
y1VLQENB/WPGri6zTmAKyrJWsOzsVi/l0ILo4NHyNvDWKzawpUEV7mC9sM0Xm7sHDc0oU8rPHM+r
Sce0tGJnK2G/sr3fGJn//irgZTNYQggYKf6BUnIskI+4fH5WR4EKLZbFxWiWobsxVkZeq0ac676J
u874Uo/5ncXURi5ibRzoiQES1kOq+R2iEUhg1XIgsM8FGF2eCX+6PIrVz1vwoQDAI3O5RP4Elu4Q
VOPzCQiXvaMFjqnLBtaCBbw+50I2QPZzG/XbhQAhcDtZxsDPNgh/bwGlegIMv9hLxJ9gpkX47g/V
d0lc9w7cJRrst115HVS5d1trYW5BRFaHC4A3QBUOannLJ0pJRtAGDQ4/DxaJ9aDv0j55vjzglVDB
nB9Ac2sjUODLEzT20mxGgo2X25/RQxLnhnNI29tG0NgEn3Ftb6zg2j7EAxwQMbCCo1y9mN+09nJd
+gWupkQ+Fq68pw0/dj37enlYKzfg3HiDWAoFiJUiUTKMqqttfpaJPDJtfEurBADV4cyV83LZ1OqI
6PzmggNDFWwxoqDlpVvxgJ/9JvYNABTu+za6bGJ1H7wyMf/9lXdo5ljfQKv9WfdmFc/QLfAT51t7
f8vKPNBXVuQgmcEaH44uO1r2vdsf/3+jmNfs1feLTsuqDfD9CRROtjGcXICQP24Cqw7YFsAiFroD
35poXVuDEzyB+yl3hYzFRpyzcp1CaRNJFoC1gW5c9sQyu4V/dQKkv7qj5d1YwRMFodxw49sfj3bg
5JCbgNLqrLuyGAdyl6Ibuiw9Q4Fprynd2Xb+se7J+VUEE8i44fWIHMjyQgD2u0MDAE/P6SeQEH+Q
CuTd1xdrndORe4zj67QDPd1ta+4uL/QSmvvOwLxUrzaTrNsxd9v555tNXEE2MGvNiIgRbR+QhkrB
91Wo4deouzvmDM91vZWuXLsogEiCtCvQe2DxWCpdw+fn3agadmaZ9eBq8Dl+L9FuYuWgjO14Hgnb
PZQddAVNEOMx8ykz/+K8vv4FS+IkNNYnjVPiF7SeczKq5Flz+vFIDgg1lH2wR9ATtoSpMc9p+l5a
7GzQ24HcFfI80o0zteI+YQItziZyfXDXC9+WBl7j57bHztzdtwX4qa7JVk/h+lpZMzofgBjQBSyg
luBFzhToM9gZhLPli+VrkLWNpj6SoCO3gH2zgwOSt7DyExL1FGmptAEntz8ycpXZEBi7vHdXRzyr
Gvrgapiz3W+3bl9XlgR3Y3ruzFNefHWbX6zaSNQum6Hm4wGZUKS4wauFPrglHgxCwBqRccnP8Lc/
UUv8kTIHnHa/ukbtTa+4UaV8BnEbRCc6dBddHt/KPYLkMGKWgGJwiCzejq8LgEe3syA9B5pHw5eJ
pxvX4eoEvjIwxzSvzj6RI/o20a5yrqdbM4MsEaqFH2uC/Hf+QNUBxATAbu/CZWX0iWm0NQLNqdn1
IIIrmk9/MUsBmE7QdocawTLQDDJVdi3R/MxEn0DpCGrKVQ71gf+flcXp6oRjo9EMVoS2QgfQEtVY
GyZWIki0fqNTAclIVLKX71laBxX1ZcGR5AYXZMjB0/gkwKJ9M01pdhxrc3yA4IcV2/6wlTlcifJw
yYNlHk8/5AWW5XoQmAraOwjWSaOuvaG7zoPpk9XrZzY6Gxtidc+9MrXYc8kAGCqYyBGC+V0SapXW
91Y19VFgiK3tvXp+UGYDsRLkLt9hgye3sqHogajfV4fyKes2wrC1SUPDJ5TJ0AmFaGXhfhKesZqq
iZ/RnJhXw31g35q5iprW2whitgxZb4+pbUxgGg5gSObPiXJuSPsIxD5aKbZQFGsThh5WC8lq38O7
c+Hek0F0oqxIek7yg7SO40ZSaPXzSJ4gRgL5yjvNsJHlWTGhTxKogfv+OWn+4gIEaPdP+ypQU0vx
aJSNalOMdXqG7AjaGCdWPw/M7W89iTaQy95g9SKE3jn4gXBUkQdYvFXqEdyq9WCl57ElXZSUgOwN
WSbv/aQb6tAWZpjy9DB4kN7gSseugOBJnRneL7tXWwQzcwz7NteGzkcgheaiJRJU9uJEDalX9wqy
I2eVAzGIMkcXpfZU782gDGLf18Usv5JD44Q+Qxxr2PBaa+cZVhHSAAIwo1rebk60KYHNOAnY2RuC
GzPnEAdK4jQ/XJ7w1SPgY03nexAJuEUcnxbgOJ90mZ6NqvsRiAoMwPRX1qDg1rUbmZfVAQVAkzom
2hzRsPJ2QBVuZLcPRHo2M6p3fTPWDwqy6td902/Jt615/DmPjegCbh+L99bUSJRuRo5dlHpqeGhz
YGfc5uS23hgzdKHdSdY4sS2bcePJsrp9IUoLWgKUhefa1FvDlHCvMcSQAi1VnuqUxjkac7p8BBdg
HXcoQ+Y+1FP8lqKjxupicCbvk9H+OH43AH2X78+tGwayaYtFFWkV1FOdF3jwQ6EA3CTspdl68a9t
nFc2ls1BNYi3EiuAjUEdql6HrleH3nhl92LDJaw5N+BG0MKKhJYLwqe3U2qhK8jMSgsl6uzoO5Ff
PH38BMxMEkAh4X4GD9Db7yPFPMrRE8U5T/Whbb6iLAo+2c/WFkPX2vYHe6wH2kBw4TnuwpswC9pd
OhmLs51O4cx4CEw1Aajn46PBIwUe1MTD/J1woWuzktFMF2cJISALPC5XYHFztjT/1hb/tZV5zV7F
t2DfkKVt98W5h3KQdGWcD/+INA1L8vMvhoNcCbC6EHv0l28vbThlWUB87yzs2JdRR6FL9c/Y/Y2v
RcZkfkciQ/YubZIAASG9ps3PyoRmFJVQHLC7b8rNNl49a3sANv7wlSEQXZYhBR9sOoDa/lxOLV5z
NmtCm1aHqWifL8/bqiN6bWmx2wCX0JKaQ342bXDGDxnUhYLbntAwy90rzr3YY8Z+moKnyXOhDcEh
rGFuHKy1gzunN3G0Zh6SZY2PtaI1ST7lZz/ovoHN+lSBW2NjmHM4sLyiUfAA6R0gWYDLLS5Js3ah
eMXL4kwb95PTTHE2cRBNYHhZFeGyAV7dacHOOdzagAFlA70uKnE1tFs0DKsLi7cFyr7oHHifaxGg
xACdRXGurAZaeqSJoQyRxi0wwJdHvGoIocgfPB0ipIW3yoqMc/SW4+QNGVitXM726NIEsUaigmTD
1uoCAowK8N4cGixv0WySrIOqH5DZ7YHed/lfRK0oM/73+cUWLRI/cdWAG0SbXthDmER9uTxX8y3/
bnPMGtxIQqE2v6wcSKE8XVqsOLN6+unX19SLSFFe25O769tud9nY6sKAbg0UL8CJvENPmJR1g0mB
QPSDB/SbhEb7kIMJ8bIRc90KgjVENhAJXrbbt4rTHDRXJXShjDyk1fTgJsEBent7h+m9w6GiGY4h
1POgRWVN5K5KzYekSo+tAt395d+yNrsoo0ESDtlFNHPNP/XVHVAkSc9KE430Abro6Wi+NBX0t0Y8
FnZD4/9WaU7+YopRkPH/gDwBKJqdwSuLwujBOYNixnkktzOoiPKvjvXP5VGt3WwuzjBgjx5wCUuH
UkMeqNMDYn47OFjZzkz3Fj3YH1Sx/ZO8mTOykLxH9hwEv29H4jMoHeSNU5xRQDxA2fAAZZX7Kd9i
Z1gLg12kuJAemgNS33prhicmQm1Ki3NhvlAvjRL2y4C4T+p/VV4RKnPc2J5rDuO1vcUCOVBJg/5d
AIcBgRr3twUpqsurs2ZgLghAjztAcXW5AyqN89e42XxPX3F2457+4vMzXyPCZzBnLh9DRRHome8i
Q9zchx4IS+pmi6JudQT/M7FMiSPXDt2TAAjfMu2Kq3Fo8nsrZVv0X6vZVURL6HhDAQDOaPEAwmkf
pSEBE3F54b+MycCPhJMich2wagxZkh3AfGRCVDNPAPPhzr5UI4RwLk/nmrNC2hyl25kTHU0rb7cf
043KO08j2iFTBGDP12wajiVELy+bWZvSmd/UQlwF8NUyZeBDGtacirkxLUmiEfmAfisrsWVh/vsr
x6NQhSIOh4XajoI8HLLj34wAVBSIYYC3MRbfd5M2SP2K5OcpuMshx7mRGVzLY6CgPbcPo0b/jv4r
tyst2hrRrXZuA9GFnu9GkB0LcTek5JYKK3LNjcBszY2+NrlwcAyhNq8owL4dQpOgGqJCXlmo4tl6
Y+r+IAyWl/xrS4tNNjkd4HxFh+ch94+lzI7Qh9ypQuwVd697EKSEuc+uA1ALUNJ9KUsvLgPySSVi
4+m/ukcQgiKQxZWIu/ntHvEZpEWrHqG9M7TPNO+vgUTfGOuaCXQ4oDyEwA//LEy4DfGqugBMFB1Z
6acgKRIIEurh8+XNuHZpoEF/DpvQSo+Gp7cD0RUwM2MwZefBG+KUPTsC2de7yr3tXB365PGytflr
y+WbWZyBxAGeBQTWb60xY2LtUAA1Z3sl2OE0hYoTvUqz/I5l9g0FleTGFbJWl52ZL/+zuDhslLSo
nwug20bR3um6SKPSkNejntCVUKiboWF7or1wlBpaoNA8Df2ujy8PenUhX/2ERehkFeM08akAt4YM
BztOi41n5vr3EYmaqHu4QAm9nVRX26ACMhvcY+zRyn9MpN6YxDXPjj6V/wxYCwNd1hEhsWq8GCEw
VpVXIIL+YTtbZAvL0w1gwUxgCfbtuXQTvIO2GVJnyPWi86HtiLvjg9k8cjmMsRYUxJYge79H+aaM
W1n6oUg9SEnY/b6GRqlR65+8VNnGyi38Glo9gFme08HAyQIpuwx6bWHkMi9yfu6ZVV7Vfdbd+SZ3
o1yB8mPi3pbYx6o94EVgEbjsd6UQarSqkKwS5zSNazOU3tmG3LB99aH9+O+oXllZLKew6nGqFKyY
5k86dSEeSpcNLPbLOwOLUy51PqDUCwMymRHFz6Z+lHp32cbyYP8xMmPuZoUBxLvv8sutmUpaDqjT
9+NNxqt7h9gHn0B/tVbqYYDkuekmccKTEyKnsC2D58s/YG2Qf7ixQMmEH7PEwnVdwCEKhxp+nqqY
cfvQ+g/1+PWykbUN8drIfPRfhSK+IJltQmP+bI3oyeYiTEdotJAz0Z8uG1odDUrYFO9mnLxl8Kbc
nkLOlKZn2fjfU179RCsK2MX0+bKZxW3z76KhyAxuJmSq33WFmeXQV7y007PgHE+SVOOpCsFDbj7V
eQ/FEPt3Y37wWfTHpoMMKbLJiPTftVtgeSpEFChEUO87dY+Cfyr4tSNp2NA27P1sY2OuzSRKz0h0
ILwDX9/891dL1lZ2G7C+Sc89hE/lJyE/g0Py8iwuHP6/I5oZo8ESE6D+t7izM7NvwNSOWhGk6wPz
qRQfexjN3/fxLMJ0AVw2k/G+HUJpptNIoTB6agSDAvUnS22EqCsDmJserbnvERfWcrflZamI1Tr0
VPQ7Y+9v+Ya1z+NNj+bNOb62lrl3M6j90WQuPeX6/lZ/EIrxZ3aA4oQ8lkUBmFmSdw6GXZpG5dMT
SUHl/AVp8curu3LmA3Q6AXyECwAdQgvvKTwi7DHtAaNyw0T8ALbSoqFkHwsa5lG8sTLP4attyujA
y55puK+8PEDc+h9fZhtA9ZVlgAnU9cGVD0j8kkNQGwlenaAOOXsjWvPs5AYVuPhv5up/JhZzVbC2
q6cBJph1baMBz43S8tBtVYZXjjSqBX9YoEBNiIP9dq6oretGA5Vzmst7o/2YNFfN0+WBrMwVIMjw
vmBuxYlYpojMIOkmiQrnqesiRx6hFnn5+yubis5XPqoQaCTBKN4OAb24QTZ2Bk5c9csgfWjQ61pb
UW98LFTEtsKSA+kFDDda5oF1fmtnyAOXWZLR0/Sjyx7yz0p/2HXAgIuUKN4PWBN74V6ZG5TSZUFw
Ktktv2q2miver8PcqTaLoaGxHM/nxYYy8Vyo0S8QnMD+O965WzSX73YSMhaoOf4RCIIAyTKhO7gk
SHLeWCdV3Ti/rP7GDHaXF/rdAGDBxNN/Jl0DBfhSdlCSIZFkbJ1TLVMQhEAvd/rY09fGPsISzw1p
2E7wsIspIp4OUilM51TkoS6uimBjq75/BWCFcczsubUKBbrl9eZqptsyqadTmqu4gJiNSA+gGg4J
vy6bMcyCez4+9cYLc3cyOSbNhtt6H1nO9i1oiyGXCq7NJSBJuxNIkAo+nUz30ZFWnCZuNA03ExSw
QWD+IGUM+lr20aAc+26GgiLhDWqc9yBMk6CLPrGGk1fuSnKTdRsOZmXn4atA9WBTr0iOqlwQp1D1
eDLyOFF3TntN0o+GDRgCLkXgSJGKRNl7EZYkZU/txAGOPrd+mjaPTfLr8t5eljnnrQcLAMlgKLb7
jqnMYlDvZU0/YHPLEM2RkBOL8IDpuwcynewf3osrvJ07FOHYsuNl26vzh7c1CCcg0IfI4q1jA79w
ZVS8Hk62op/1iOzm6D3ZcoujfuX42haCrgAkPA6i1cUcFiPkHoHBG09tY2gsFJdXeZZvSdwu0jB/
5hFbG1kRbIUZefV2MJwWpNWCjKc/iuYdfJHxyxBj5BogbBkfL8/c6pBeGZuvpleRhsegMF6C2uCU
tlB5LmKox255jPn2epVW+nc8czoYVw8aHpbjMSWeHJS42Nz0KcihLu/lB9W81GYfSiuNipGFRbs3
2o04fHUaZ9wimm3Ac7CkFNY9MgIoRo6nVLUi9LT3aYB2WOZVEUqdhzY3tjwTcgDLkfpz4IagHApQ
uMyXmn26hkS0m03TiUwd37dJNv4Gs7XPII9sSrBsZmBtDTDHfMjvp6xsYiLyPK5ctD1k0CIGU5LS
0VADF9t5ybRDBm4ETSr0vadSlagRIWKb+Zebo0b3epjbpXpiyoYEtcrlkRdWsGN969w7Y2+ebVAr
xl2ug7tqCPQxN9lnu277L4VjDz8zt6BHl3HyORudn8Tv8x0EjsSjl2bFrh0AyPLh5SPT7bE2Qfm9
ViZkpoHRrItYVarkYTYUyXGidbEnrKuuGj54R+ZIHXbKm+LOA5sj5eO4awy3evbbjEdOIxww8Nn6
bBeDG9pWYce9HiHgnNb1nZoqCgIfj+7bXPnXiYZQvFmVdQxpUvBbU2GEZmH0O7+Zxft0R6y9lRAQ
nJtsfPS54I+9IfkDdcYidBz2uwoMZAtdmT/kg4uuEiSkosQAExHLwGZWAWt6V9iZs6uLjMaD7fZx
Az35nZLdP+jFEJHjFmYsg9GM4VMBD0mL5BZEcsZ9YZXGY1s4twypn3raqbEcrh2aFDtOMy9MS8mu
PNaNRxshO8ox5p55/kzpEPx03WKKuZA8BH0Oi3PBjZ0wXExpL8iOqjb7CqWe6nZwSwNJC4ithI43
+OZtx/kjGsrsKPeG5IzOz+92lfXHMdO1xtS3FEryyA8ciaPSsHPTFzpKuNmhr7+aEw/6qKscpiIp
p5dRCreNSjMoHkhA+hiwfOs7eHlbJ+4Di37jATNeLAAOd6SXRERk9P1na7TK74lfmJ9o0Fa3RoHd
2Fj0lzTK7stkT2mIqXnCxhh3SdH9KshAnpIsmW4LNmbfgqJygiubu13s+mrwYsflQYi9aFVH5KF+
p3ryHvsWRXHOaB8XwciOqA3oyOPaOyCNkz6WhgjqkDZCfUbOuP3Oa64jg6TIu0ir/ydpUVeFAgWJ
E7ztWST8lER6yP07u+mffDKkN5KDkeihdhQ78JqA9nYAsQP0RtjVUBQSnJqdszM7eNl03iSj61fx
0I+n2qk05pn/yOxRfCtZoB5m2GmIpkTzWaAo6l0lAOLve7v2nsYEcx96qCECeKDSe2KW7FPe1N8s
vy6+tLX1kiVA+Iz9WEfamSAp35N2n2GVJjK4eyzS8IC5pV/ssbMiCLGZMXeqLoacZrWHvlkQV5nx
4k7oJ43HroXGGVd1hJgY/5LgOGV5Rz+DkY2HpirK2EAH2s4fjPYbw8msI+oX7M5pOoWBonLWBT36
Wr774ruGFwb5d6jtXyx3p9AFvUZs9oXCItf4D12Vh17ri4NZiDYKeqrjyUuq2O2o2Hejk0cleFsi
PGPMva1lc2VX1IkzlvrPrSOMa80TFuVsZFHZ2g4Y6AIa9lOShzUbjGhqWpAPcV9eS9WTSOSeyOAJ
W2j58p4fQNjefGm1Q757qF+GkyN4XPi1jiyegxcm5f1hyoMCRa3SCXGGjYi7ooisVkFlseFO+4SG
oTayEh4cilxWkVT+8FsjOLiReMR8VxXPr2wrdUPaVRmD3E3RRSPkx49wPEZUuWmPNldtfhZ22VYR
qknqtuBN+t0luHtCjudUZAs5Haj09LUtGvdQ98Tf9bmpv1gqU100BLUZE627Axv74Fi7qRM3ldBP
EL0IQpHJ7JNVdPwgOcrcGkT7NxoIrvOQqBpunAxHlJaDSJjKuFeZcPc5ATi+8LzxLPJWxaoLoMBa
Tl6sgqw6adJ51wR0qMdOkWnHai/72rK+OIpxNKOhdUuAYA3/ZuRVde21iREmqCAAqNJM1a/WzuHs
xlzExOjOrjmUkUjomREziSGa/hNiazzkfQkcY55/QY63AJMOgVJs4nWxLhy+N4gPr0HL6T7rOx6S
oDLDrGlwMbQTv2uboI3wLtKhlaPBo+oycBM6Sblr86pGFbR1xbVsLPwm/KhbLTq1512m7iarpWDq
CeTOhjjeDlw2YwRVgipO3dE5MmaY+wRgyx0wfQiSmKm+4fbNd2Mq+G4a8BbySe1EAydiV2fY07py
vCsJYGg0eA7kkAgI+1Nghu4arfLIkyWNWur8zqk3PcmAycda1MWhtWHWV9LdB4lRhpRlw+eyy/24
6bspBEWEcZ+kwEXaShhXGU26Q03aepfC613Tjve7vNDeXgJVv2/h+K/kTE9CZOZdORBZelKF6iPS
AoGFzDXag2vsnTbzrZ2fai+eCkjikBEdLlFfQ0VnsFsWA+gEGGHSObf5GBC0uONfbuKX0ZgCh0Qr
6EIUPZzGSDJ57dHB3ImmzB5bgS42u23qR1nlNTg/JvXcSJS/zDFwzrI18aNLme800d0/mRrTcAjG
JqQm1GqF2/WHUlkMHbOYrNCirNy5eVuGWU3Lq9xKAA+1q+amLvEms0fKjxKbGEead08O+tN/CE+J
WEtfHy1O+zCxQEImJvWzcu02hB6XCC0T22zIKvMGRzaJkDC09rWfpQfwicF3d8F0BAIfhwyY/FiU
nR0NRTOF9pQ7V11J9D2CeM+5Rg1o7MNUJGJvt95TJlh9PWjV7KrOwJ71JnSwJxXIMpXhXdfM1vum
cP0w0FZxN6HLMPLa2o9J5RYQ4EJ0BYZfI7KHGiEkK1+y0gB42JmcK2Snkn0DPMy+DxwVGkYehGPp
tQDeKGDAapfu6sGj0H31fgST/iHR3PSidWIiFOVwecoyDlJXAjUliNCNvAbdnKydGzGm7K4lKT/Y
mao+ZxNJIstV3SHLSzsqWirjhnERG1DO2rtGJQ8lpJZuERVgD47oURxUauzBXER3UOE5K5ZSNwQv
D4/yRroHnlTQDavQthmP82UDVjCs6Tgghhgy53FwULB3MgKtAYDpSORoNKo2lu7jxMuGXdK2/Fi2
qTpNIk+OVava+2KCrBCRnXePczTuBsHYQ9Vmxr0sqxSUtRbZC5P0AKmjbjhCB8oPi9wQMdIZ9V5k
XdLFSvnqaQRnT+5WUW67Dw3iy52p0v6LF3A9RhVoxL7Z/tiezEZlP526y77SyWM7V9Ap7o30R2Zm
ZpiQPo8Qg9hR2VA7ajVCWQDorCN4dei+k4mxQ809DRvd+rE7BcOuU3yIkgIdnLp22F4QEKyAW8w5
UlN1u5yY2HR4soWmrl7GiqL7ZaDFQ4C2stguUxTMnWkEK0sdhAPyJzvmVGSXmiPfeS5Ljag3a8s9
OOU46T0I/muweQ9J6KTsC5sctAV0nXxBGJG6OwdlxlPqCH3rQu0qvxZU1DWCWch+ocipYuGAUs2V
tL2nzP/Zy6wP6wqb3knqdD+oAUEpIJzHhPa4dgpcgzyvvN0odHeFJi/11FeA0vmsKl9sK/dvUcro
Pvkdya/btppOHmHcCzNwDFc3kk2ugfJc0kSibSczAlJOPLQDHEJqTUOkkBbBlQJ1I3CrdOimdrNT
C8qkR0RmoGtL6nyfIqF6Ww46eFZmntSR6Gt1PQwMTDldYvRNCPYX/gs0D+rkEDQU5MzPbrpGo8FR
aMbDPsiGqEP7T9QgwjskVUf2VI5wDy73IjBzBfFkmf0xr5r0WNG+jZ3M/9ZhL9wldd2BviopPg/g
A7rVaQVB1WLOF42aP6dCjfvB9qpYTYENxu7G+BRYNT9ZjHDw2fEUz6FGHeyxDHYW09Wzzhu8wqei
jGidzUGP8qGW5NLrtJvKXcXqL6SV7a4UXnFbClXfQFuyu8OLh+HOt5sHN5fDk+817MqQAlultbOr
xhW/8X+JOO1tBSFCnE03HfWBQsT7Cs+t5tTUDSJ7aQbQknL6ZJdmTJ/ysSIh6X2xs60uDwsHT4zi
/0g7r964sWUL/yICzOGV7CTJlti25PRCeByYc+avvx99cM+o2UQT8sEAHhgGWL1T7dpVa60Cu/ai
eJp80CtNfLI42M+NqOf7IPDSXRb1wS4UU6TvhrJ7EOMpO4x6N34I1bT5oILVxn2qkp31bX2oYs8x
I/MODuOn2FOFXRvRTMqX+9iJ0qx7lAfeSjXu0IEUUB9kOVEPcxt5R6nF/hhonbTzmuyXF1ctzqIr
7/MqlB5z2YycRKx3g46iZTX1HW2/zOadIgXN9ySrAeqGpfIeiV0ToFAm7WLQ41zVQ3wfiHns+E1Q
ACoXj4Ek2IjkFrYwydN9T8Fv33hReS9YrX9QNA/9baCjHygNAKcCrr4bmip9mIEYh6SIfMecevOd
VETxrogs69DpIdc6chPPqpT9jMLGfBIV3JxuFYQtfSlQ1FWSu9EPze9yJaUUtL12JzdV86Snmfog
ZVZzb7TiL93IcdBtJd1Hg4JG+xCpNgm55DBptPwMqLQ4Vtaotlbl415v2xA9RVPfC8MgHX1NbO0w
MaPfqtyS+1d84anU4+g+zNv0EPu96FAPDPZ1H002LlzY1xUXQ6jVGYjVhiDUooUl5LLKzSVtOgmj
atpBXJg7lD4FJ7aC5I529NrDYAaF7fVFYANYL742JTIIEJi9u0mGRTeJyXRvyWP8nc5s+sGspOEd
4va/xyhOXlRFYC61+FNv1cIhb70fbV2nHyslKlzQi3SzHGTZzWWjswlH/X0n69mRQNx3Zh3XHfmR
fgchSrEl1ueuDQW6S+qlcN/6SPrZZE7ER5EspdM2fbNLpOwxkHrpzoO/tvetUXhSG5ISeqTmD2Sg
8/edGvXnNBSGF62RPk5NSivPQkytj56lPimdKLwgVSPRNjDJEfGLrMAN4v6rFQTD+xyqhxOp3m8r
i9sHmH/DvdyV2Z3KleWEwdDbOU3PFDoS9rPkZ1o7OZMjYL4VjTvd8/tdHEW0lciiwslC0bT7uvId
L9SKB6WUxGOXiaZTFmZ3SAMvdkpF+6RQ/DlNYZL9RgJNs6exmZ9cQbKPNb/jKVaVT3qDKlAjW5Nm
54U0fdBpKHent1LkEPGKR8NIf1dJbJ06uYx3g68Tl4W18lCi6XxIBeldUPSpY/qF6JZKN0+hMd41
lmDtkPf7nsJXOCY8vg5RlbQkFZTYSSQSUFkmEHHzAtPuwTQMLzlos4M3ibwohyj9EgtC9RnUqn6v
czaO1PRKOy+t7kkgnrLD2PN3ZlmS3upS6USL9emRK7W0uzDVz2VIszlert5DbJryPi0G4aQ2RlLa
vVwHRBdGcBD9KicMSBo7LFJrn5H8tP22/GWGbWknHPGTQJ5pTxMMVBaGSthPRVGcCZgnWwCRZJci
O8q3tN6Wq0F6b8JjeBekVfjpjZnSObln/SH4S9IM+L/MlFZDr2uTZU4ueGddfjflG3nSteTh3AWB
L8NORrfu8vtZ7dc6kJnJbdrHIboL5I0aw8b31UWRsadlpimFfN96Sjxn2II5X6XgmR6LuhPiavCL
rggqg2Fyxw3e5PZ5QqbwXhEPY7SFdVsbw2sjiwJmraVar3cYiQMnFuwtsb2tzy+WwAI0Vg8NnzdI
Oebn0v/69i1kzQUeEO3SDJK+XOLRKEc9JvvkpvU3t1a+v/nr0BggeaEYas60xsuve1XfCFWniy7i
kd9k0kNkwN5aXYTDO6fxKbJQS8bKpQlaTPdxURea64npEyUg8uqj8vv2MFY2EjbAJFBf4S2y5JhS
QbAU0IKai8S2VLtVRqbi+bYJnZ95UZGYh6FAMUVTDFSVOf/7q6JHq+YqTV5zzW25I1Fp+qglHTn6
5JsBt3Wj5n4NqpoFQWbaB2RGkm8LtzGSaCynItO4IIdTnHb3k9eeYYw+y7X/Qxxb0pFvbWA7M61n
YCSC2NiEO3M5PLEQBjNSS83N/chO7gP/5+3pm4/Bcvooj3PGgQkBV1jsgkSOiWcyz3Dl7OdE+75w
tMml2gMHX5TIAm1JxCwZFOAW5u7yyLnOVflZ/OdyQFphWUkWiLqbdYa0L2UPHrde3Wse6eE82Mdh
R8o2ex4UYd9nhefcHu6KVwBKxOudSQX/sSzak9VtBJ3z7ALRcMb+PtLf2A7lP+N7ZWHhFzru9KCP
ZN31QS2lbEnjLzY8OmRzdYo2qKAnLicwJ1g2ySaxI2jsTI2lV6ngIM7vt29sXjcX+6B9MF1/Gq9Q
M7+0NErE/b3RKm5NCi0YbYE87u3lWEMgwCGkhA0a2YCxuNgN0DsrsSkr2Z0omfntMc3crOptSIVT
UR60tP4sNOkX0VOPtZUdA/J56vDr9m+42hKUunHjoO+AuCraMhaIxVLjGWuNLkwaJw7Sd5NSb5QT
V03Qvga2PUx4sISXE1nwFiOXoIxuXxe/xcq7N1LzeHsUV25wHsUrE4tyNkijyE8qeXTj5ruUoVqU
PQ1ZYgfa4badraEsbm3eH6aZe9iBPs7TOSTw3nCyaxYIn+eukhJVqqW0TwDwAaGHEAtzKtCHYw+z
e5OtsFLIRrOYYzQruXHPLv3qWKplmcq9W9WGn4E1o5d1OVQmL36rru0sCMpTEuXJwzjI4Uuuh+ZB
6bN/bk/mSlkbabJZSAI+mYwSyuW+SAU/i2CtA3UgB2LA8jRlAl81shWpdrr4jd1P5vOsKliZOYt/
eF2X5qCNy0arK72roT+M1PnQ0qqNHH7dfla3dMiu7pXZFuAxaBImG3N5sI2K1ghSPvTuMIifZM0/
VLpe2RqFKsKMMbK1PtuFevJDmrbat61ahhsPJovo9QoW3KtKUUHQ7N2WBuF9a9DUU3L07M5D7ag7
133meEK5v72QV4EBo4VEMQOKaIF1RScIOk2nrGT2roo01C4b00cdlfIgR6DQbOC84MxoHy2/Ue39
z4JqyEThpVHfZhtdLqha1y1KFxZ6mtwBqX4MZN+OBJl3rbTjr/kb+7v9sTcDc2biN+HPMtZKrIGX
tKGwX2GfpWQFtzB1V/Ei8wjKn2LbDG+kon45IApWWtZ2OWefR7VpIXzRkDhu3hwFzGaos3H/g/9F
LO/SDEcAuIVcD+6kGrth0p4Qmb+7vSNWvBgm8F+AxmdS7cIfB6NAjaPqBjcu8vY8mmSSeY/4H29b
Wdt3iC5T20R9HzTOwkpqeZWmCfngsiUpgZ60aq6n3Rdt67Taaei+3ja3csmor80tnH/Tjt0YeuXg
SgEQjuGXKT+Pln6Yoh+37czzfxGUsj5IJAI8JcaWrshrrVhYga9lg0tq64PmFTjh8WtUqJ+MWqLf
WehYnfGYgql2btu9Dk5nwyoq2VwLELiXBypPuiShI/DohnSWlDyBTFC517SaTN3P0nrJiU195R91
iye0tu1hAhBqQQe4xkEKgqU1dSgBSZxeJF4tWvW72FJ8WQu1aAvAVgRpyZZfImJ1MaR+2U+D64tP
Gh5YrkNHSJ5aT3dCo7al6axnJ0V8H8i/hf7u7VwoXDFemT9VHsvIz12eObXPq0QJRdktMxRaSfr6
YXC6vXwrZ+7CxDzNr56CZlPOeetJds20hnN4FOTzbQMr9/WFgUUcV6lK0moBY5AiSkfKIWjvenjR
UfS1lTdCg9WxKBK63FxjPM8WLgoFPVmJqAy6hv5D975v4RI3Pi8vEkhDbE3mmCV83i7kyJ6SrfTL
ypaG5MrbYfZ/PCMWgX3YqZSx4I+7VgV0uBxb6aUEJXQf95K2QbCQ5m8t3IVBJ2diePQ70Ahb2Brz
OpukXJyA9Fu2FH5VlXeTEB6C/JMa/DSnuWZWnkyAbepGCmXF/V4Yli83XKTFij9o7eRWkf8RWPE+
UD57vdvINc3lTm2y8YxYc0/Yg77AxgARvmTiFQLiUGVST24h+//osfhPQTMMKlmUHgLfDqPsCFn7
x+SV75QOvMvtzb+yZeYOKWSMYBLRq2exI1ur0My0BYMpw5ZB/mzjbtn4/FIurMvicAxkPk/WgJT0
vjF//8XvJ+TnvQkil8fm5WL5dVhHZt+OburTM3YQibh9c0tIZv7IcitCmPh/I8riXDWdGIlWXwJU
9TAAkPlDFmsvZO1/DgHlDlH8KlhTZGfmcLw9urXzhmAMeTydNbpS8KgqigeSFwGlr7/oxNjNkWLq
bRMrt/+sSfNfE/MKvnKvaq3rQ1enkxsaO/V7JaGzfqq1jT2+ug0g4uM4EHwiyrw0UkuprNQTRpRp
p400Fd+Yp/VB/Pv9xZH1RkEsNHSL3L44dNbRlw49iu5bWbv11fjXirIYRWOObdZhRSn3omKHX5St
caxa+BPAzq13rjKruT7CFQ/+vPeBrydm8C2R60ep0va3F33DzlIXywyCWp3KcXQ13nED4n0+dWxb
C2r3b+zwZgNqbVwLq3hZDb6vBY6v5e8zgNO1C0DltonVrWX+a2IRvVp+ZSArigkfpFMd57a21Zpt
dXMRNkKoly0i2MXmFQA+5HWkk4QhfMx6GcyOvqPLdi9XfzEWHDGpVJkOhji0yw0Ww4keR0GleEL6
FOjdxufXVv315xfvioRHq5UCawVvb+zkXx2AXPUvvMkscsUsEd5QhLgcATK0SjhGuegG5S4sHP8O
CIq+9S5fW/K5NEAikwbV8F8vjRidMEV5TZ3MnMAoiU1hR6b2cntbrS06mTeYl6RjSTcs5spMPC/0
JV90TaPfW1F1irzcDi1pb0aH25bWRsPNTxRP3srieXQ5GtCzJCCEkZJWZXZHiZ5VO59844ac7JoV
1Fag8xq0l73qtybSiloXQqKpvj4IewBItwexNl2shaTBqKb2ulR60FPAEd6kTe6oABz1SycxjH2b
n/RmIyxc28MkZWgkyjPSpNJ0OVtynWkqXXMGl5K+3cXfMxA+Wbrx5NgwsnSP4I9rpS1mIzl6yeXn
TiUpspWuWDXCs2lmY9G+drnDiNWzjlBlYEUqJxV+Y8sut2hrq8tOgEfildTrFe1KJl8XwdQbXBOQ
8H09FfLR89vftxd/PgvL8IjV+K+RxQ72SsNrK52HbhqTeiy/ZoAOCuUrK2Plf2OK+ikCltTPrh4g
vdql1mQA+4+Gka5nYvVgCdK5y6f3tDh9qcBA3x7a6vxZMMZQ+EGHbOlqiqRSq7hUYUZphW1KPAyV
Dae8enL+tbBUBo7JAtaQ8UfXMo6RsJuQ8gEYuBWASau7jdzeLNpKrL1U5/Zo8100KhOXBSO6yub7
Xh/tJKk/+1XSPHhtCZKGggmZ49T8IrS0oU+BQNjpMJjH1mqh13S7yEjbjcBt7a2FxNaMRyA3gyLD
5XHu6J4XCy1lgSKt/kml8L1WtIEjGE3oNJTDbIvGF8cyS9/+DkcW71+zix07+kUPyiYY3UrrHWCJ
+03W3h+t3eWh0GaaJfuGkt6fV9+ruNqwwtYK4NkwMq8n4wlQLRvN9ECwrT+Io1Q/0CzCegT5DtUi
BB8zZEK6j9IYcjwdHY++nJeO0KrR19s7em0jzCxZqurzO35ZiNEmBC5pRsAJ6h+CL225E4P9X1hA
2QGREjS1yfRdrmkYQGkLUZVxJUCosVkB9H3J6y00y9q5oXGoRt4LMh9c50srpQmSvLPw0ckg7bKp
uSfZWzfwLd7YlGJOj5Pr+NfQYq/4ZpY1XYQhbwS4IeY7sFFPQzogKGOpn29P3dpxmIWOyVGSHkLW
/3JQfehP+GtKipkgvJd7uh9ZwhFtuHMpUTdK+uizKIbfbttcm8h5naCxwky4Spv7ZRd4ZgUlMvGe
chV9UtFGlZw+6rfNrJGPCVv+a2d5qYrWGMnVSNQW07Q0h4hUg0iz6KUsxp+M5EHJybBw4KP7LhHv
imZLc3htal+bX0Tx6Vh6HiC6yQW1Wo9ONX3O63tJ26WyLRob8cParcF9yGRyt8NtXezNMB7KUG9l
HooV2iOF2ti8HMONCV0dEJU4VOsB+oBXutwrZhQaueWzbry9uqMiCNM7pfQ9x1Ma0kdxYuwjtY8/
1mmwpRqyapnAhVDP4o9lkK8ksOxUjams6lMlN05F3WCSn0NJpdOuKxkboetKeEGkb1DfpBw2Pysu
B1rNQlGtB+ZLE8487tPxUFQPzKv+ZvENc25ETCQGH3kW1lmcPrXRhxq9BNGF9eBM1U9oEE3w6fYx
WNka0KzZFkgJgBlYduCqRWmMR5DIbj49e9NB6+/+4vvw3+dQn5fkUsW5yP1U6oZScmtagYx2adr/
2/dnb/LqWhOryc9aJZFc2YqcWBpseib8hQUUG3GDhPncUAsL5D/SZFREVwxim+bxb20vMzt0E304
lDFoxTcXTS4NFGbdp6liSK75fowUW4D5dHsE8wcWVz9bdf40d//cyvbSQCN2Se2pneyqSWzsWiu9
8yINtm77oAzaqdKa2Kl6a4ILGX+5bXnFl6N7BKpsrrBRsl4MjS7EYibM8MgJKkLv6J8Ea99lH/7G
CLgyuipTcVoWQZXYkyJjCEQ3EVv6rIzjXeuJnhNY04uupBsB4uqIEH2mPwfH8uqVpPaWLIggy9y2
1j8g5f5xZhLaQho9jeaW0sKKX6MI/q+t+d9f7W2hhtkqDzFv/u5bknyTqjONc8CJoFiRonV2exZX
4jBaDZKwRpWIe3eplKMYmWlUBkjTrgRyI8s2GuV2F7yx+dSfzU5pDjQrgnFzC/nLMclwQwxvoriQ
KY1jWRDL357aJalAA1/gILM/W2z2ylfhwiME7s5cAe0hGra606x5zNcGFh5H0SdgBY0yuWp50Pv7
5tfb14GHHZ6GKTLQC7ucoKHqjWb0KGlFX0fx3lRcb6v3y+oAUAWU2MOUoJfJb8voA/qaUU8y059F
ZmvJVr+s6wsSMRc6Ws+Cxfx/6fMl2UsiJIWMJy2EKuDf+9aXECq3Egy74c3adoCMMIZyr4rezpV3
zjO4klI46k+5dB8+hN6bd9Pl5xdHMOxR2ZgyPp+9M6Fyb8VMK+XyWameLBsINIpty8vFKkYd1nej
PUHvCSr0I6an1vdhVt9J2l0hizu9+SnN3GnhQYJYKg3Pb91tl/YX47PGMYc+12tPgvVSwm2uwvs2
ld7sWjAC4mau64FfWgKaO6vPyilmkFL4oWyhZ6Z2bJxvD+QP1OvykptRlXCzwGMRaSyhYPkE2CIi
BH4iN18eqi7Ve3B9ivYxaMPoM7MM/TVPP1hj3XxqC1khEC3CwBYSyXOmpICI31j1wyAb1SPAWqqP
kxeFn1uhNY+NOrQPahj4bpO16d0U+elR86v4WChA3MQRxAFEcbk5EYrU407LxuF+IHY8+bz47Ro8
xB2NYpPvXRn6ZypPA7V8U/qMnrrw2R81FBPHoHC7AMnMtpoS29MTyAr+FNsZPb/pmTQauz5upezI
xdNBb5uKxwiuI1BmVXkZIutjkze/w16QbSEQExhzU9hMB/JgwV01jv7XHEXoh2o02zu6oYZgnbpS
/z2AJfuVyKOwu70S1xfJnGMQcfJk+ND/Xdz5RgbbSkw1Vrt8SmCNQuZ+syAkh/6VieXTTam9KgsK
TFiHNoYudbg9gjX/RT5ibnZGu+2rgCLPmcmh9fUnUewPoXCayl9F2tiqd+/DQrxt69oZz0P519bi
AA5loyZ+ha2xM48+sk26vPEuW7EAQgLpNfJsBIHLcpGU+5lScvM/Sd2h2GtbQlrXARFRMV5+NkH4
sFSFNPyCdKEv0TZl+NjyBCq1GeVzUreyOGvDQH+VCBYJyllZ8fJerKPQLwWpM59C8Vv3kJlfbq/D
2jAYB+xjIuXrVp+k94Ui8C39SULv9TyYE/IdSLY/T4nSP2qdmGxoTckyv/fSX9HviMsRKCfoevAW
l+Px2tbvpqTKQEmV5bkvxjvJhCG9r8J4Qr3IFFFvyr6aYhHv+ymuH40GDaUoywLba5ApE0PSBbVZ
Wx9zXJS5N/WkPIyVmjH5puEohRx/p+OCfJ6lD5xcyNvn2xN2fcxnj45MFiiEucqy+P1+IjWdkE7p
E6IB4qwtXyt29ebiCk34cOrkE4gWgRxczlFArK1C6IyeDLF0JoBytT6gJrG7PZLrnTVbIRdDPLQS
rmRVkMtRa0RPQvcgWYHTT293iVggJKVwBwXhitET+P44qGIWPympaGsGxH+xtfvh99vHoWhILYJt
nd+Uy8gxHzWKd3nyNIZOfh63dJfnBV1sWA7Iv5+fp/HVaySSmj7oNT7vaV+ncC807xDTOJfNMWqO
Uvlmt6jSPpaIDq9F4mq58lRTjFEc2F1ylrw3IHcjxPbW2ULD1iDfTNkWofolMQ2pTSMym7x+KmQ6
fh3z/HT7+7M/upwuvs8TxAKKCER3eT5CVQxCS4nqJ0muo/edaAbPotAF97GmV+9Ur+vvFEE07CHo
t/hj1/t5tjyX63UaCFxpDgZqIddJU9ZPzc8usaOX2+Pa+vrCD4tjjDpHVNVPZRQ6enPX/UU+hFII
PBPCB5pw8uflRrPiBA0LXN7TgF7BaEfKVjy6NgRcFqtCtpCZWhwUxZfUTFJZ+rF6FLx3orK5AvMr
drH49H7SyA/Q0ZdtvBiC1MpoLpi+/NRga+9nveZ4FWpMjpikhnXypzZ85p2XO/B3VacQeGU4VtOV
vLo9Op/iGzThe+5Z9EwUvcrhZL+wYySayPqdCG1Ebw8CddRz3MnmLsgD81BaiYAYxJjsqDhEzqDI
H/2+0R5NTxNOUZCB3EOrfXoZLH3UbSmX/VMNL6RASc5ASjGPpodeLvuXtOEO7/WwB1pSC4bg1JU4
7rKqMN78spqdro5X5xY0rgRSZc4CPUMC+SmQd6WCdvybPcjl9+f795W7Cquir2t9XoLxY6p+VrXv
t8/BdZB4+f3FJmo6KcpSVZCe+iQU3b5q6vcSiAlEF8VOgaweyOEjwuLlm90WG4qGbdwidOG54tOK
ZSC3YzOWbjvdGdGzWW5cuddn4/L7i2krzar1ipbvd9B1JdzHsOEXV+ClWOBYE8PM2aZldqAO/KEf
UOAG3vwhAZ2hDQjnIeOQoPgmvC+DhA6QX8cs3d1erz9g41dnkgQBbfcwTEdoCyH85ZksYj/1JURC
zp4UoD+Q0oi6GBEFzEN9FOzBG/tHKc7NfdmKX6MuTh3V089iEPF7lA4gNpoHdyVdKnZpZn7kDRrv
lNZH9SydmofOb1+MBN2y2795WaO6+s1z1PpqE0vISGhSqmXnQi1Q0BI+W03w4JXSZ1oVHyqlczI6
uFrqcDJT7R2IIKed5Lvbv2GxIa5+wiIGGy0vplEF0yZOXwXhXkGY738zsLhQtC4YxGAeY/sJJa0y
3vj8Ik79z+8niORBOm+AZV2WSyBtClRaznmZodr0vkg/tNj5izG8MjJP4qt1qiK6KIYiRtARHHVY
rBubd2sQi/skROmuTuZBzKp+025ErXCrUfPCn13N02KrocRpmlEvZue0/xa1d6pU7tvynRrkB1nY
whUu015XxhabygRGIVuVwnjGb7Xw4GkF4gyfMnK1afOSW09IwB5q9XcnGocw/xL5h9vLNY/lyhW8
Wq7FlhvkXE1ED/O9ZhsKDMz7JN5N/YYrXbUyJyUhC6BlvIww+yT3yqQ3s/OUOHRpk4pj3BL972+P
ZXVrAGjlBiVnfEUB0z3BJ1nB8anTvSwdrPKQb+kir7qAVyYW0zVNORp1pp6dkeeMu6+WsfEWXpso
cwZ9c6PN0f7iKYnkUF0GUp3T7vBJHY4gf4ZjFW1cnGv7GykWheoGj3k6Ml0eUcSMfCpIDKIwn7rp
wZNh1OSfEv95QKbn9pLM87HcXtRQKA+Zc9Jl+XhRW1nJ1NjKzwZSi37uc709+/19Pf7Im1OqbeAl
/vzyK3M6fAmqHQjQLfX1y4mMga+ymxOv6Wy9L1BWjTKtOvHbCjsZ0BwMtDZ2JpIHyJeZ9Q4gY39M
e5RwPEFIThYyL2gecqWYfRrc60qbHGLNTBzwbokjBAVic61YFs91ofUfJZqs7lEUNh5rrcw+iHX5
rEVlvFfr5h9tTNpnGmwZz5muR7tMNoe7QQoNFFbrrLTL3EQ7DcneH1UYNXRuK73jqHvQqBqyCFUx
Zc+QpeutesT1/jVn5ANbDHlOitCLUE1B+tMfK2rc2fDJS7+CDd1w/9dn8NLAwv0DHjGLKcSAOR5R
m9mh0Cg2W83L1o1wkYHLJYWgLyIzlNDSSW8s0R3VbFdOjTMJH9R646K5PorgGcBhzS3S4N8uq4C0
eNIbWWjLM6viKPr7MXuprRdPzTeOyPWSyBIZSfTHgAUAApwH++rCFOUm6AQ2wTk3nVR3xm7j+9eT
dfn9eZyvvj8VRhMMGd+fE/nmwRr2VrYBA1kdAg8YHBdd56k8XJoYNLoQCpYXnoPG2NVwwoJ8wy+u
DYLWH3PZhLN9BY1L9UIM1DILz6X5EEbHLNvF6cYrbMvEwrV3vhAjLZWG56515BwNQx6rG4djbZ5e
j2Lh3UcjExslYBR6fWhSBL12t73txvfNRUU5p7+gkus09VOT336aorG7EQFvzNHyHh+MUa9QrA1J
qX3Wi99dVTniVpJ+y8bicJtloclGgo22dMQRzbV7dSuGlFbONncrR+4/YivLMzeiDVsIpRCcjRz1
d6lw6IRLw52I9o/eS6rITqPcoefeBr9a/adg/crCU9Ae4qo+3F6w9bH++zsWZ9NSutpDwjM4T/Ku
lQ9msNO7vzABoZV3HvoB15BPgWTJWDRReEaxXNGPnfex2mLhrI3itYnF8TeqrjPiOAh5Vzgi0oTN
abNP59qCvTYx/4RXTswL1LoSkGw8h8YXKd0L2ckoHV073l6OtfPz2spiObgNJF9IfebKg4B+Kre6
eaxOFEgPqhz0QLm6fUNtGiO6wQbnXLxD9rVA31Ha/8UQXplYrIVCIrerE5md3aCv6JjZ6S++T3sq
lbgRDLG6CCBqQYrLJtSDs6/bgojC9sZttbrQr76/+P2WUrQ56bDg3FqPFMej7NFEnir8m0Pxyspi
O9EQRAsrTwvOWnKQo4cYj29uVeHZkZehKNHuKxOLvdSPiGxVqcFCfKF3m2k6wGezfsPIfGHcMrJ4
PPZmArw6Y7b6IDuUjYguFeKu2vdW3bfGGTW7JP/wv63/4pbUhkAKwLsE52E8oCEebbnm1SP4atoW
V2SnQEzUh/n7dChXXP2Nnft4bl8sy7JeLoSZZYYG30c2s/6VbCn+bPx8bfG0UprIqKqIBZlku/yi
//M/Tb62uBrluFFMfG1wbpp7rTxsynGsHj40s6C8Ua4B1nfpZZu+No2RDo1n6q5aiTbdY4issvL5
L0bxyspiCw19YPRyhReMTUdLUdre3f7+qpd99f3FFqrRcst9QwzO9XTXuVF6N/QbTnZjnpZxVpvL
nlr3jKAHlkZJmZ46/a/C+/LmcVAWgA9Cqlaacw6Xq1E2MdDywffPTW6Xg1MUx6HZ0FNY2a40v1bI
B5IL4Fm4WAqgOKFaBK0Ae96zLeNnKQ4bnnZlqmSTXh/8h52rFrWi6okx7xPPHXplN8YPVvTR6E8p
4rS3J2v+pQtPeGFnHumrAEFSBLOjCOG5ifCNMidNNM6yle90+rkM5Tc535i4+STcMre4QGTTH2jd
gDlR+ZJGrhccx/RrrL6jv+nGhXi9m2cMJyU0eFhoHC8h9h6iadMYe6Kr6SeaKhjZIyL2t+fuehfM
JkibkRNYSTrpPq8GBJokN5Mdw1f3TbAVIW5YWML3JzOJ6vSPhfDr3IJjKy23NkkgVQCt0OSKDONi
OaSG7i9ZNkju6OvgoLQPRTqehLw73p6o61WHaK7OmF0yjOCRFyeyiGBWgN6T3BzlHpo1HYWq+Cl5
5b4HFlnW7cbZWR0V6g8WbC3E25ZlmqkYxnSsGVUqdPda6NlmJtIf48ftQV2fHDI2InAiyBW0AFy+
hdDWB0AcECtUwfAQlf2H2qgSMmTTj97THrJp+mgGb09zYpOi/LxWPEyWLJwg6Kwq6hOIBClS6lOc
fh/xPvSbOlVKHG64hrXNBxbyv9miRcgaK0qlRXkguVZ910xPREi3J3D1+yDugacjr3rFTdH0Dtgt
iS83Vj+G4Y+EwsRtA2v7AAVVmbMJC+xKagRplRIklgZzP6S5hOkF+pE+skjddYq+seVWxzLnhtEC
AfaxjADKvi+kTmCuVL3eUYB3NOVvZuuVhcWVQ+9v2Z9Kk+0mFh+DKP9IaXUry7lkeHLZsL9oMYWg
CWX1KwaiIvZ9LDQGM6bT51uNuAEC8R066y9CoNiGNKmOX9W/8gmKTBCEtATMT14h2XUk2HpZ7G+v
3/UdCOdKAsAhQwaDybdwG3LYdmI7QDrRFKf8JEAAktxy+ouV02b1TohSKvJVi10ujqPRtZ4muZES
pCdzoDNeWRhb1Ii1/aEByZ+1CsigLDkLsUVjbRGmlBvSZ8x/5sr9i+3x2sBirszC6zrcleQa0btw
eHgjxvTPxnj9efkyTKhUzY+rcZLcyQOXsMvfHNqy0q+mZ7EI5dRpHbpYkisYp664y8WN76/uJFCG
tDhE5FtZBgNtMWRx2qoSrfWcpjzW1pMlvaMxzu39urrIr6wsJskrUyiwmYLDLKOd1Ia737e/v1LL
RyICkiKBHwqo11UuQYuIOcCKhOlnTfqY6TFtT9xAfpTD/F1F21ut8XZdMtCu6KnrN/K8a6ND+Q+5
UgB8YNIWsULeTPSPhqPsmiaKqH62O90e3VqQYOB0oFkagPyXOVJaZOZFIkH+jIfcC21NNCtHE+L2
00CAcuhkMbvT6C+1EZCu7QzcNXxrC+DxFQY1i6S2boFVuX0GCq3Nk+m9VlP9yhutvafY127UENfs
zZxM6ofIr16pPYRjHCiVX4v4Mv2YNuappnuZfoi8jdlcW63XdhZ7cRzBz+djOY/L+zLF1YnuL5/e
vmAzdYbFog3UVQBU0ldysiRUXrwxP2pB9B69FPqgdsP7RNYe6Ef29hwXU/bK4Dy3r94qSSBFgSli
MKu/aN19rpe7Ynzu1P4vfCl0dbDNaOVAq1x6I1nwyt4QRQTkCqe1HHHKd7enbm11APMSXVHZBzw6
//urkSjTWFDwG8kzhbSgKegt9PbqFYENDYh5m9JfDMHwSwv0Kg19bZr3dV/An3YLXaLp4z+3h7ES
YL02srzVxqSpjCjASN5DmyVGprOtAUBBlg9/Y2hm/M1g2yt6dkQH2jidy69Wc6qFn17zUPXPt02s
LAk3M7l+8GTIVYmL+CqO0zA0hFhxU/WLb/0CSnb7+ysHn0cWIpk8tqAYLa+gXGqmShAg0Ef5+6r+
0pXHONDoQ/3htpmVJSFcQlpyVlvmulvs3a4spXyEOO+G9MahVdQX+mb8hQWYwDL8P3kOnC53Fh2H
tJFcEUoAQ7EP0/59M3j7stri/a4NZAa7o2MKxpNL4dJMIVWqOZrcdZPwXpzo3zlFTlVslEdXFh1i
McAuShSgxJfv33zIJqWZuNO8/FEcH5Nfb58qBQksahb0wIL9fTkGXbDoR2vCvk/okUebFDctrJfJ
Ezd8/epUcX2hW4A4C8YuzYz0IDaHtmdrdfJxFLpDXDRfwiDeqFavhR8IL2imJMPGpyPOIsYEmhpX
eubjf/+PtC/rkRtHuv1FAkQtlPQq5VZrqmxX2+UXwWW7tYvaJerXf4fVc7szmUIS6YvBuIHxtCK5
BYMRJ87xvEgoaPLALNI7oDZ2OVRK/T5LDlUMoaJ6eaxa9hNMEZ0/gHH0+qyuBAr4GdiBmFG8HGVY
/EwTCJ57Gdg9xnk3FZA8tsu/hox+NaME6Xv+7bo5mbVVxL7A+uDsonYDAhi5wXJE30VUjD3IGtDV
t1tqkv0aWm+E9rmnb5JmHrfcAz5rplrxrR0cumGRNbU+g/LxH/gQZFEEpRraWS4aFOPWbdEAgF8S
J7OPtjyfR14Ql+jvU/XEyhDbfwZtmia4mmDogpye22XSdNBlDg3Khqckzr/m2hxDXjEfkn1BGXsu
NJPe663VBX1E3c2gOX/w5MXBx5MasC5A+WVfRqMCsrsD+pjnLtmabv3Sm87NADus7YkJ6SKuJrRD
dSY6sZES8On8ZHnapo0hOBirAItrrkY8P8DxhS4hwIjPD2myeJBWJsUSQhc0nv3iRtbbjwVDcITV
wsEAS5N0OPNpQaJqAf/lFIzxs6Mr4mRx/Z0nbqEkLDjdwOyGVkP5mexleCOPBjiWSFEDFfY9LfRt
Qz6XcYwW2U/QK7h+6NZuS3gzMU/oCwSq7ny2IC2XeFXU8vDBcL7uQN3z9fbvo5vXhgNBTRZNaOff
HxoL9b+85yE6bvsNTZ4X4zlVNYGuLDl2l4EbBh5EJO3OjeARNzvNyO0QhDnRl6x9vT6G9c8L0gpc
9YjD5Dmy4oFq6ImGwsn3yr5LkbK/bmBlzfH7/zMg/v4kSq3MTmuLCgbgCvat0WIU48Zzvxj2uJ1B
iDga8ea6xdUhoZsdTXSuKKcZ5xaT3J24nhY2cqrbNN6Xiut+5aJEBs2GeJQ49Xhnnn++n8a26tre
gUYV9MSD8aXK/mAApxakKcvHeqSd3TlhtfzKUaxJTUexKKoxSJf9kMYgjOxaJxyiLSFbvd10irOx
bgHoU1C64z+OWKSTZTcj02bIqjth0t0jNcvyR0NFFLlyvLEQ/5kQP+HEhFY1Ou+QeQOc0vNLTXhD
K/9evd6+m06tiF9xYsUuXGNpFwwk1Q9OsTdUaAixXSSfCOFEKAQQEJ0DnSJ936OsAuq0cEI7+UHZ
Paiy6/SH9dYut+PTUM1ANQGJClFukBsQSAXCHbdiTrgUb53226tvT0qcfV9a8boZCIW/dcLIHYNJ
33YAU0bWr5orbtv1CftvHNKy9x0kisYR45jIfrQOUQLZ5F307g3b6wu/ur1wdxATTZnWBWweWica
R8KHhpr9XqD/zD3mVnBjF6O4cDFp/xmRfFUTDUZluREN9d79mpTGAZShP66PQ8zH5Qb7z4T0mMu4
oafmpFEwUzlvzZjv4mrk6DNSNVStuV3chuCCFoobEBc7Pygzi6GuBPaAUGM+bzaxinJ0ZRzg+0TO
C8TGiCjlB0qzQBF35iOI1Ly9Xd4NvxwVhcDKCFAOE1TsKIyhxVi6ag2rG/sJdIDhAEHxn2mq2FBr
AwBnMnHxXwOIAunioI3uQSHWxk1YAxifNUHSQrngy/XVvhyDBwu4+eBLBJWlNAYKXigdUsBG2M0B
N31vvLv+/ctBCAZGIc0ouB8vcBELFOEhD4b0dIfuTkALtszI93FCbz7kMAM5EEGfi0hXrlG6wOmz
lmhGyGfgL7QddV5K8tjne0N/vT6gy2N+bklM6Il/T3qq56yFJW3+7DX3JYDaBGBK6Pxet3MZB53b
ERN7YqemmVaywoOaCghhLPM4NIVf9+FsVpu2fexvR8mgvwT1coTZJnazfFpcr7VisKwZoePE2AWQ
zI6fIEHpG8un6+Na23AnhuQUC+N14erCUASV5Hn43gIId93CpcMHPAasSugpEogceUtP6M8FSW5j
gzG22SxWDjGfbHqv+3yXjvm7sUzfrttbGRFwP0jdilfKpZibBrLIcSDzHDqT86ugcDVOdnMZRPgY
KFegRIoEvkwORkxmgVTNmsPM/pTsrESxJiuHlCAwouLhgyDVlPZaD6FbI4nxeedrPjy2yVORK9Zk
dY5OLEhRi+0M5VxG4M+O8twf+s9cFdytGYAWs/Dz+Af82flx0RPXSU2jAh0vFO7rnvpjfKMOFe5e
JAVOTEhBcBm7dEYzJjRYEDn2y2ZCfrCYFNmWlcQPrEAYmyI/CB41ealjxk1jHLCbxu4OAvGV6VfN
nsb7WAtwHG2+hWgCVRU5VmYP9TVIjQL2hUejIV018diWedv3SHUbU+B2A1qHb78HYAGJdJS9AS6T
8XGRxTsymBA0qOJ3N6mA89qM+f76QVzJH0G4C8lbCMuJ/KdrnG+CojCjYhhRq6nrJ27zXY4WLb2i
vl7cxcNTzO6Lsbyr2c2BLKyi3oH0vWCWkfO5SPS6yWwgyd7lEIJdxp9TY231yvoOIpqb0+AwhZ4w
ROSoECEbfj5AI7VLog8MSVfvUI2/J/Ks3UisKnb5mQnppGZ5jd6aoUG+tdc2+cSfui5X7IW13QYW
APx+3Nh4cEsxR6OVpMm1FLnNbIxBC9Y/G7qKv3Xl+kRgCWYc1G0Q38ilqKSazEXoUYfa5O1KrziW
jRvQEoSUTbSJCFSw065RuNHVcaF4gLQI2lUujm6uZXjmV1gds499GxnKX9f394qbxmZC4kgQT+Ap
Ifk4Rt0xpXXEQ5Y+6U0OGerMH9PbrxrwfuDjCGsBYZQdKSQh3LyLkdIrQCeUtUtQqh5KK9N0ZkHy
o7xbtGwksIAVcd8GVRer+NfP3y+C+8xD3wZSOpA9kzZwjfYao7W1Pkzs5p6VqeVnhIE4nj83mfHs
xg31c2JBg0SV6FkbF7oPkQtFpxKISCUn2sxJy5KhGhBCTUGXRMF0OzYJQ8ODAuBZxAFwAufH34wo
twaeDKHWT77dPXJtP0++6W2v77O1O0hw+goWc9SJ4WvO7TBdAyhCgx0TFIAD2+kdfdK1Q9vfU3c5
kD7Z5FW1j90FDYqKruCV8NoUKQdctJjHi4wy6lWLFpv5AF2SV23Jg2K45wOQbcXt4CjM5Ykh6a7g
Zi8S5sUQLtQEAzPzswIEstcncm1HmOAaQ8OojpeJ3CCO8lDqZHUxhWXxVcsBZVOc1bXJQsgJzieE
PAC5So60MIY5rnOU+JrS3fXwpWSgd2bsQv1C4drEzpIPlbi6ocGAUtwFKxTIgm2QPVdjOHWflnja
5vWPWEPxIop3af12fdbW3BweIcC34vUrcATnu8+ySmpVPXafkTgHOoNtqMzYL03XFeHCyhWB0sV/
dqQdsHQjmaALMYTp3zTuntqf5vd+Yk/Nzz/YBUjUObi2CXAXVHLbPcvKwqznPszHDdgYVSpOa9Ml
+IhQKYFIqin3N0x5Wo5V1w3hwItwRj9c1LSfHFcFbV/by0B1YJvp8D3I25yvCgVQwZhKivOSJ5vf
MVG1ia+5bSQ1wZ2FzYwCq7zqLC3IlEZDqFchy/62xq8I4MnwWKMfK/vuVLvrm2zt6GAro06O9KaQ
0T0fjquZbVUU8DNRB8HB5K2tf5YLCseqdMEKZcgHS+a/hsS8nrzjvQm1baMThspns8s2VjU/Lkt0
MGn92piDr8f90crZrgRXTWAVv7KYbrDIij24UkbHz6DIq+OhKtrkpauj02t36XVcTpXRPNl9/zSl
Faq4etDaFE3//aYvS4hi5I/dWHk+YKOH1DW//MGcw1ehGIIQ5uJhXk/Ea9mAA2cMll8WB3d8cZxv
LFJJMX54CNlbuZ7AJQC6hXystJdGWtizFsGD2BMUrOPqgfH5Sz2N6IBsJ1/ndFNm1iatvrp9/D4P
kIizSyihL1XQ6u5PQ4eqG5ufBxclTSLYcoujU5Jtp6vYBNaOLnA/aBewIE+OF8T53hiqGCX3FBNS
0ANrHnN0gbv57cAyQT0qEgcgvUQKTlp5ZHE9G6BNHlr6U0X25Mf1RV3xC0gboWwDUBmos+V4kUFV
fQBz3wxR6M6vv9r8dpAxHoxwb7hEAdGkjpjEkwO0gJEssiv8fpanQYN8mJK4b8X1WNARRsDzkWKR
mypKPY9rvZnmUCvMwHFLpKNfev7TtL8k+nvEH9zm8x/M2YlB4ZxOhhTXzMvdCG/8RnvUOsN3y29/
YgBJXXg4rLvs3VDjBL1irM+hbW1bbzP/wcbFKxSoZkS6QDA50gCKxrbmxaNjWM+R/+war02kqJqu
BBywgJ3rGADJ47EjTZHRu8xp9BHSL9k3bfF2/dKnvgdgZM66xB9tlTz2yoVwavAjt3CyJpaV5n3a
kjF0INxTzDuQXgd1+lnvb3/Cn9mRfNPMcqdrwZ0e5q73pHP3vk2GL4nX7q7vANVwpOCmJZNRVdMy
hvGEhJvxTNsv1fg2q1ic1k6/DTEZ3CtCblPOHBoUBEhDhwgU2u+L/Rh1iitjxUOihwZ8oKizoJYj
g9nYMmV1kwxzaPHR7wxAWAD96N6uz9XaIIT8DqiPEEfpMhU0tfj/jmO1pJA+/cSYojqxZgApPeSj
Ed+gOUhywV5St3oxtVM4JAgvu2R/++8//bwUYLauOWRs6aawmTeLE+SqCHPtLJ5+XzqLegqc3TLh
+64FPWA/qvaE3Nf1dlKVnBWGPAmuNLWMkgzNuqHZbdoCGnovHg8KGxlQxStz3RB6bzw8bi9LBJXb
25qbsCmkYID2rDSIoeKXO590sNjPg2J7re1haK7g5QSiq0tG3Ylp+N/TGau/vNX5Z1d/rC2FUxEr
IAU8eF/8a0KeOHQtdLPnjlO4dOkeVGdzj8bAoGUPRf1IaepPqi2x5l5ODUperK0s0uULDNLxR1k8
TOkja94KorgE1mdOaOOghnjJCKxxxwJWVp9CzcOljPYlKwGXNlpO/uD84LL5f2ak84Mad1QAC4xt
xzaLjRApHe6uW1hdH/R5IB+F3nA0cZ/fZlBsIHMbwwE0rT49AI7QPCHNWwSR0VYPzuwQZNn08eB0
3DskObcP182vzSOCf6Qmgc6+pBC1eY78/oy2ZBZ9Jvq9OW9GVV+lyoTYMCfXZ8fQgQuArh4S9sbz
eEO8zx5aJa6PY82PfqAZAWg0LnHmdG4qWnYGigjOW7cZdEUou1Y/ALIXra5ili6ZD91o4lG9DOit
BkLPbnxIblTDIy9+cjvzGf1hgSbXSW8HV3lof0SxB90sIF2W84bMTCCmYix62INhLsBtVDzP1BqP
S62pCN1l9n6R3RetlhCuBI0AKGHEMp4ukwbIsT6jDOOOfNd1ECV4Qbp/h9RyYLebnixBAcdrTp3f
IrmsQeJDv6dQkpi2VRn5Fnmvp8e++qkP6B7K75pGpZBB1k4KmmBEeQDR+EXq0a09XrUmWpUWax/1
TsAicjQHGuDZDNLYRyvdo9cVkSkYAH/Y1l3evODwBtaMsMB8Gcc7BCSbulClrA1xQGUHC7J1ZCdM
oBlwkUvz5lRRDkVHXbzirfLRS12/1w+6Nr2U7F2rshc6bBub+aXzODdPKXtfkhLQ3tGvl3Yfmd79
MNS+1saQvT5OQ/bidiSIu0nhL9eXF9MnYBBoXZVTZ11eQaCWYHmb7C/PTXy+POv9p6VpdlADCmpI
AZXRtrXuou6nVT2W5n1dhcmc4DFebQzSbtuCBrYDnRcW+cjSv9Ds5foJXnETouVB5OWFeOpHL/DJ
/otad5qjEr0PY9fxTxx03o9C5mNLK65CNAivLS0Z8h1o+xGhKbD00pJl8ajZbYclq7Wufsw76B3O
2cjvbT52gbvU3Rc3H+pPreZpCm+/avmDQhPJS0QXYo+fDNI2cptkqLGEkwumMKpvCH/u+HPVxrsJ
ZBdLe6tbRJ4c2T+AnYDTdy4KkBXJM6vOyj5M3QeDP/x9fckurnp8HSITYt+jIoSjdT4avmjWpOcE
9RRme0E15IkPfO4QQAE3PYAvNFZ0fFxsEcmefJNMjdZN3tSHE+go5yIx/EoHIgHZOcW0XQSBwpCo
FCEbJRQPpEtZADXzfpqHkDQjDcC57j6g+8H0XS19NcaE7zHfKpzS6mQKHju0tKCCc+HrvWIoTWr1
IZkfOwsCfNnDwl67mx8cYmgnZqSIBhFFPxozzJiVvdGt3E/mt+u7YmWVUMTD6RJpGWwOaY931Cxq
QpY2dJbkr2Fpik9VvZDA9CLy7bqllSlDSxZUfNEZKbAv0jl2SwqsY1rBUkR/gG/qqJXeXTQV27EY
VJyPK6OyAPwH2g7hCkDo0qiqdCFO3NgN+vFe2PBSFHe68+X6cBQm5DwD+kmdrGQwQbT7DpJpDXme
VP2+qzYMMPhQHFyR/zk/siXqm0naRHXYpc6EXEk5bmtSFM9ltDiKQ7SyOnAJjitEetFYLO8DI264
17O6RTF3u7h39nLoxsNcvF+ftJWjCrAAupcFNByBrLQHyqhGgo5mbeiNpV36rCfzYdAgO0GQSnlg
fVIc6LCkCmDHZdL8444SlLKoJCNPKnmIiJdDasYYXDHeo22jjh5q5+gQnNejhXpL/y1Pj1FzV7qK
w2XJV5ewC/JtlEPwDLjIeixDMXHNYG1I+zy/g4ruEriOqwrZL8Nd8FzgCKOeLDoREdWcb5PGgSr9
RBcWxkP/pSDG19EgwWjGmwi04oC75JtkqDeksXngQTn0+pJe7lEDYC1wAiNpZON5Jx01EoGGctan
MoyzcZPrMTg+dP92tiR0I59YkU+bZZasifWlDL1Kf52QB4sWd3t9IOKHnsUZkgnpsCU2BZffRMqQ
ln9z9mlApRp8L3treBri73USOjcjdCSDUmovqU1Dw4OhDBMz8Ijja7eqGOFuwqzhuGFboOUWovDn
G2Px6qZze1hgf7cPheJUXW7u849LPz/r3crNOT6eGw+cbMbo0/X1uPRI59+XDi0I8mcoP2A9NPe+
+cLpocwOVn24bmR191IkkCDdjT+JdMHG1NNiuzPLMHPu4/aRJw/UVhT3V+ZJ5FXReyEUvmxXjPMk
iuwqr8pplpShDuZGf8wU23b986jnAuoDrI+MmG4zZlFTy8twhnqn4fhLokqrXDpt+BXBqvk/C+IX
nAygNMYRiL+yDAuD7uYCrqVMDnXm7AmNHjkvFeu+NiCAflGMAvwbAbHkzZJ0oKxD+SnsmetPZg5V
7eD6ol/WcuEkkcYV71JQl11EjHrE3CmbZ4wojx5mL/0WL+VjZA/gt9YftF4LelrsLTLcJ0TbkmUO
5oY9pbRXPKLE5pI8ztnPkCYWksedx3K9DBd7zIM0nY9AjW471u8dMOkBcv87bRfFlXTJwvwxdrR6
IqYAlcgFlQBIfV2tG8vQHp1w9opD0qWPEArYteBk5Uu5hSDK05xwn3j1xuyWIJ8z1JCzYwLmWb3N
tw36lf3rC7JyCgkEIqHhaAO4fnGHDIPX0cXQi5DwFsCKEET8m6JWFSBXHDyseKil2UTwpksbq3cY
5LwcpwAk6ZG7UGA4JtmnpKJB3eZ+P31q87+uD2vVIF4kYG4SfcgyFALtN9pSjlkZQmXRGTs/4bvG
8fw0eWotx+9qHZmE/HaHBmJ7iJ1DbWalW0bT2DJmPdyB2RyGYstJjD5vRXpidbn+syFD/2OGx09P
Ma4E6TQ3gYX0e7qoBLRWrAgKRiA/0QMgEjbnbsddkIWlpVOFcfV1br7m5WtuvF5foBVXc2ZCOoDp
Yjk5mewqHPTDb8PbX/+6agDi70/8Zo/DFOktBpAYjxRAX0iAadmg8GUrt+TZEKTbhY1GRswGRnry
tdfLvVnm4NjiQazi8FUZkk5P07btjDuuCu3BT8xNDBhhfleaqu0rVlXyiWfjkS5kK6XmklcwQ5ch
yPNfTgG1Shuio8kO6e+tU7w7DXKHUK1zp2Zf0cKn5b6aoKHMjt6gBQWiX/1RLxefao/NAjk69obH
TTCNju95+YHn09Y1Gn8GD3F1Z5Q7I+2/LITvFm8LORHfM36DOMSv8q8FpJQro0JKa9M4ZBNzfZNB
s8u1f+njX3kV+3n2ievvMxIbPTOAaHj1kiedqG7flT2Ko4bMhiihX8qVpeMMOfOyqgXGgBps29mZ
Ys7XLQh2TUM0y8vJRmbzqqZ2XocGmYPJRY+gCoi6chIwhv8sSKFijH5vzpy0Dhn5Mkb7dP5qa9vr
h001CMlbDP3oeG5b1CFx3w3jsa0217+/sv3PhiDsnxzmsW/1Ws/x/Ul/KiZgZu/4sot7xWkWu1va
/WdWJJehU3uYLQNL4Zj0AYktP472iIV8Wu80bdp6w/v1Ua3aAzsidPyQKblQrye5Xmi6YTAg+Mug
jgvfYaFOd/UUbQztIb65Q98GpBq3E1p7QGkD9Nj5JNrImFj9FLFwXswHq3sryptL6MICav8g7YTa
NCCB5xa4YeIZGtc1HvWPmeP3Kkja6jY7+b40gp7rPbpgGU6j/c0q3lmuCH5Xt5mgrBQcLXhPS+7c
LIZlbloDGwACO2z4lBp/FQ2KDSpwvcqO5M2tCQFwGhHYgYdLnWHfDA+R+7yoVK9WNxgFiQWWG6Gd
jEDXsi4HAQ6tw5z6qP50y6Eifp191ViwqNp4V73MiS3piJIyNb2YYe4i7u7qctkMY343du7twapg
m/x3SNIZrZa6dFMDQ9KivVvb/lxt+kxFaS+tD2pmNqDGwPsBzYKOXhn4VWW8icfes462OfJNbzbm
s2GlfA8Z3+oxmYfmRrqcfwyCXAYDwzVzQQ6MJmttaVCQOhrFhuoGeutv9NAfFoRkt6AewkNbrj/k
xCUxSGitY52YL4SjnKVVCvcpNzz8YwPhPSwgBAaS8fz4jxCoipreNo9JbS8ghrDmn6ys7D2YeoaA
jL39YOcTZGWSxgBxOADQdgRXF7t2o/glcqERv8SFkhzIvVEbQzlH5plClZGbhdd2YYoSPTMqFBEr
v4mybTJ/baOHJd6T6NtIv0d1BujwYXLRVZ19dsfXpU984pRBAeDHZP09F/NdCUKounmyRkXqThzy
k9tGzJYhkEweVAeg8ST3Cie55RR1bJMjZxD6TfzWGzYs3nbextJvu57/Z0rgshx4Zhg+X5iutfCU
NC3UgCkYK1+IChz7kaiRxgJANJqecTQ9QLMkA6iasaSuWnJs9by81zOr2dnDOL5EtCdbAIlN7g9d
mbY+5F515LYnep9xl+w6Fhu+pXH70V68ftcimn6eS95umZ3EX2LqpLu6QSh/mxORt4cM9OlcNvZ0
6Luw7ra1tmHOoc8VUy5GfD4jZztQJhBKCrOsUbnuwGrwlaV4D2Z+p0LFq2xI583hrZW0JoYB/UeD
fS/N3h9VCH/pCvnfVIEkHVEwige2+PuTyEvjPBuHJutAW55Mz7zUtWOGdL4/eBN0LRdmbuZRe+Vl
0R6uB0eXg0OOQDRpo/HwoyH53HDU8c5sI9M8WvZuqe8R7yklcaRwQhwE8b5FiR9FAkEFc25iSVGo
LVCDO2bjniUbrnpDy5UPYQC9AgJ8K+rYiLrODUD/k7c1ccYjtCY6KPZGzSvkCJPC91idfzLzxPiy
1PQn5xHbjeVM9uCo6J8zWoJXh3mRikVizUGjhQqtlWCiwaBl3IreO9rUNdp0zKx82NSDXmwrd3Rb
wFRm967l0PqGMGuycRNv+IymIs2f+s5GGOz0N9YIxdSc/RQp1LKhx2w0ej4fl/ZO83ax+WiqSgor
ywvfilgOzB9A18p9YxnvEj61MMGrZ5Onvja+X9+iK2HCqQE53M2XLCZ6BQP2Z5Aq9tYBFSZvUpwD
xSgcKeY17EGb5hxGNM/PWhDB3uwLxQ307yw5khOhHEts5NV8dPXvZRrSZF+pBJSkTNzHWgsL4IQT
J0HOJSVRD7LhSe+PbcEnC4JNZTn5gOpVvxrqxT9pl8aQ//SWYHaYsfiItFRS2pfOBI8SAU6GAh6K
AHKZzET7Q5L25nCcJ2MIvDg+ktZBFStiN8/mmSG5UsaXZbHzyBiOGtmQesOL3UwVwc1l3IAIEPUA
pAowoIt6o22VMx4QIIiduI/EdVWiQ3bXWy+DKvex4i7OLUm+v56Wni1m2h894y+ybO3koZtfjWpn
Iw+Td5uG7tP+vkC7zfVjdbnjz81KXhP8TwOEz2E2M+3lrkyofY8SsgpMumIFCr1gyAMqXpS6xJY5
udh0kqTWSJrhCHlTf8m+lqrn9qV3AM/IiQHJw5VxOy9t0Q1HnmtNkNfaGKQQD3jVynwCp4KpUj28
PGUI7wne3jho4FmWJY5dFzp1ed5jQK/RKykDqNHmAPwFZrVvbySUx4kW6A5A+UR3O9hOpMlLZ4jP
LE5uHBke+s0+UelZrcwdal6oP+ExgStULqvVU14yx6qN49Q9ZtnOcwLS7fj79X224hTQlY3CLNjA
0D0m3w8aI/FS4Z48cv3QZA+lsVFysSpMyDdEF+soplGAL/MC74wgBdTCUpwWlQnpfuBd2VdeKfCd
80P+fczuWlVP6YoFdKYZwMVb+OOCyxWCexozm2o55npnbaoiv6sMwFuprWLFXDUENRTQXAkmM7lE
lBuF5mU5X45uW98thvEwxmXqZ5yqgo8VFyponZGjAv4Cp8Y8P/uD3cVgKO0wonTeustrp0eBkVZP
VlKr06/CS56/BPDoEnJgkH9AQHvxzouSbmKmx0KaZX5s/m1HL3P/jQ53KYsCp7kxQYKjeWZOLg+N
Q7qwsoG5YflOizsGtVcQvN96cs5tSHtu4dVc2IbGwkp7KqqDNX1OblTMuxiGcb5EM/QQqyRBslKz
70RWvJsVp//S/5+PQdoDGSVNb5CkDvmY7UGDHUGk4vosXToxeDCRfBDgD2Cf5OeFMdLMKvH4c+ZJ
9zl67eLYnPy4dnaRhcLKdWsr4zmzJl3WVh/N3dg2aZjSaeu42XNiK1s8V7Yy+nyQpBIvMmBlpZt5
HEZIE6ROEvJyw1ygj1/sLBh0v+leePx6fTyXzgDQS0TtgggSvcIyxnMQzfhN4qQAbui+Q+/bOvYd
lWtbmzThAkASBYoORALnu8wak6Gz2jENIX782VYJeawO4eTr0h7W0dzTZQRfB33PC3f5M2Hac6RH
N5LcibMC6CgwLuhEsIB5k9LuVco7Nk8kDUmyn7OHuLjLqszPtYeWb1pHASxe2wOnxqQpS5rRHJxO
x0vBepvso75ovlGkQR6DB9b+HXWJItxdn8T/BidNIpp80fpFMbh8pJsoiv0M6blUBZde3wiIqlHs
BtBd3m0leBVjhDwpesjb/LXOmvbe0Qai2NNrVgALQPMIkB94loqxnsScaT0YiWVHaWjPn4c58Jxv
18+M6vtSyLmYUV9WaZqFpaG/GOVbXxh/XbewthqnI5B8ms7M2XQIRhCXd3p2qPV9yhSIrcvLGfwb
QpkTQQd8jVy0cMa0mcsRC972X/rqQVDdlZbhU8itWN2N/DUfR+fUmJjRkxVxbQ0v+BS7WafThjM3
4D+vT9jacTk1IC05KPacKU6NNIy0z7O9ibMZhfDKL2vITCWpn2oKdMjaFgBFATDLCKRA3iTZMyJO
Krw/kzC6529KOk3V16UNZug9S/NiTEJTs/znulEFs2trf/rrpe3VLyWfiIdfnw6IlYYtspq5/mOM
j7dnPVDgOZkmsWwn675YVYkmKRg6TtpPd6cVP64vu2qipJsy0yonzSx8H8yDzRjQ7fXPrx1DpPCg
rACNoMsA1mGVzU23SNCp6mzQ+bapOmAPTZWG6dpy4BGLPAO6LBDKSJtp4nHsxmOShJm797x7on8y
ybTXDDOYs1/XR7RyTlA3QEsTdi5oG+XQgmXQSI5MHocVinpJNO14b9zrc/dKagjfm/odqBUzRci0
MouQRAMFIBKiomIlDY9Eld40nheHWrzR3t1ub6uKoivbQKiOoIKIoiWCDOmyzEu3B0NfC2idHb+W
YOLRF0UVacUCEPWi0Q8IN4BEpRNpmtqkpRaLwyi9j++9WeGML6cIcdEHwQ/2GsiTpQNpzKmrUUsb
wppQX4vnJnDd8UtsqFjfxM88fyTBDhVQG9E+7MkvMqss6WQ4YEBguWs+l3M1bpDHbvxoZs6+NUZV
j99HIu7SoGDyIYIvSSa5tBd91Ns5HsPUcf3IZH5Ctm7/M3Ue+/rYxvNW65egJ7vru/xytfAA1LHV
UC1DxU+GYBQDLlDLnka03i6QdauOSVJur5tYydoJGxCqwssD4Fq5l8Q1uJPydB7Dohr9WANDIwtI
fWCMiY6zYKiYn8auP6MD1yo1RbT2UTOR5xWPXcEH5kBRXUZdQkqpb9A204duT5/mFBx3rbshtAJr
cHZPk4H5YC/yG9Pc8kqf/bhF2pKW2taCBq5T17/r1ML/Xd+gKVbhYda2MrrF0GglSpV4i5+7fK3j
JVvspg9j3dSC0s7shyRxXb+LWk8xC2u7WZSekSHDux/h5LmpzDWLDjQ8HYRJNywBc8iyK4DRV8kb
re0meC5QQYmK+wVBU+IORaplRheWdL5jBflEtEIR7a9NGjU+yuloiAVW6XwkiTO2Ok3QFKnZW7Rc
+WOX+wVTbNm1cZwakbwktJZb5LCKPvSKx9F4UoE0LxOjooyIdXCQqQR1rrzwek9QnDbAHWa7/pD8
Rjekv6Q/mOXsG/2FFGHrxoqbZXVEJyal8KJcHI/XOhHUjwR8YORLaaqUslUmpAgDIOMIZG8Ylb48
Efu+ulH0CJHx2axRaeXraLAimuH7cfW7NH/WKl3A1d+PrCtOI3r20Rd2vrN6HNLO0nNw3rhTkKFV
qlJ1wa9awHojvYt4GJQA5xaKQrcbyp0hzNoXL4jYbbJKHxMEtn+0OApMOzDS558nXetYSWMOyOul
h9JC21WLJthkfCyL6DUxsx85MTcK3y4mXfauotlLkF+gn052LGls0aQrPdjM9978DQJqaOHw89jy
pzTepv1b3rQHq91fN7s2kYLjE7SL6NlALuZ8pBN1EqJnOojgimPyY+Yv/3+fF+ZPYvGEo8978Bac
T+CF+x95p2iVWvNhiI0sMHwi33vRzt8LOk5zwWE02r9SNLsO9uwr9VFWA4pTK1KeApjCgXCCSYpc
XvwoNMu6K6PY/tI0rfbMFlIFFFKYPpD6b6nXJUfD5OVtBEkfO1LQiuKKQxR9oa5nVVDv6xeQS+bW
6Bc7W1PhfNZn8l8DMm7GHR3mxAWaNhndZMbGcPd/tNdOxiDjZjQnTvV5xqmy+nRrdNqm/n37bjs1
IK0Tkn2QV2wwht55t98j808+j4Y/3JbI71zwJrdZ2muLjXb4+EAM3PyuKs+7FluI6MUkDliswVRw
flocO0+J5nEcxuQt5vG2dPM9Ne7MVkHutHboXciNAC78wdch3S90grJfM8B76tFzeq/Xf+A9Tz4v
68+akIn7x3vqbnk/TMW+M7wjzY2tXvPn2EZ3EEjq/mDlTcDT0Gwv+EqlG80rKiDUKjhP75B2JYIy
1a0vpl7yzmCegb4meB7Q9ie/J6E1HIH6wwPc1tHR8vCStXdD09zpA2hAqj/BsOkfpTK8lzAcaR/8
H2lfthu5jmz7RQQ0D6+ScrDTdqZd5V3DC+HaVSWRmqiZ4tffJd97zs5UCinYF927uwE3FEkyGBGM
Ya1GqIH0tKlOfmkBQ6zfaYZ8KMRaRmbJriEL/18D2EwPDOET22lZc3JzHlYWhkCf/KLdJJkRcOvk
gj9UnFTy/cNHhQFBBG1AEHpHOblU8iSr6kK3IdQq0Bh50MXv299fuERAW3AnjjQPLwJ75nKGHi7H
6NCszLMmZNXPxnQCSbY9+/+UMxnUM9fWxro3xLopTpa11Zwgdx6YD2CslZzfglnGaB2YWqZ+M0QH
s/hZmDbNq2oQp7oLW3GXqQ1dQyq7Ts94yDCg6QTgpBjYnbf2EsMy64ZCtTNAvNn6i1cegcMs63+S
8o6t9RwumJ4LYbN4g3It05QHYdYYCD1MjRVDsHRPzxczO31rZGnMOnxfF89+/mOs9nHzuzESFDBW
nk9LeobuBUBV4iE4hYmX5w86IGFQX2tOZvLmsiYsUC/jdmTW/97W56Udg8+fQnZ0d1/psyGkBCRQ
05xoS4KgSz8IwT5FFiiMQMEA8ozi3xxwCIO5lip9Pp7674Z+YOXdh38+snBo2J7eAteMIykUbyic
EmwJD4nz07W+feLz7ylxtFlfs22yFnGt4L48xexbxTjwnD4jAG4SEyPok7hCuJDIxHi6AnpvDzQ6
QjayWTXDk5md+RZwIgAwHFC0GK0xZ2bY0zNH5g2wYsvO17fMqr9UtPlmJtWT7N3QZcD17OoHOpIA
BceDVni/RyS2PImXQan2HJwqRubcs7z+LSwH0OBrrK8LGnj++6yZc01iTSd9YvYnC7k0TYhgrSVo
SQCqzpNjhY1Dzu7yKlmt60gpxv7kEjdI0bPapiunuGAWUN1+j5/R1nSVTuFVmQ9dTXoMPwKDZ7Sr
L16X76uqDdwkRS9fI6PberlgHSAQ4L+6Pw1Ez2OgxjCKzO/ZcKI16IiaTv0avMoNGUY7ZTP8vS1s
af/ec6sAAAKJwjtk3Jkrig2RpCCdBa8G6Kcf/HLF0i34IKxjYmcANh4QkyfxZ583qS2AOeoB2F5s
Cr4dSGStZTyWtmuakURycQKvmbs50xStl4Nz5jSO+tFN8ueOD6EESYMs15Koi6KAe4bWcM24Hpzi
DfEwE5/3J27x75VimDHKvnrS27fd2szt4rnAb6MHDTRrV1huMdKSdNQAMdyILNgI/Mftc18K4Cbk
HaSDp6ZvZA0uT8a3YABoNwyntARUltYNj1KrHnUz3leJoe4wkbHt9fTJ5uZuzPKPv+1BhgXdRiyn
IRs9S4SlZTag2jshDxvPjv3CVzz5ktahDoBKHiJgE+Dvl2vLXK7V+TAOJ9AdB2XypllH+kHWuHff
N3Eswe7ADaJV41JGXzfFiDc8MKBbJ/pFkM6+fUBLunb+/dmDVCjkrnxwwyM9we9UmwM2M30b0v6r
j1rxbVFLuoZxfv0don0aOrpcSim6LFaKDyebvPXp3lib/1w8DiSip4oRBjfmTgojjVLzGh83tHsw
6oPJjl3zCYWact3/T8Tcz5Ckrv0xhYjC5wCyBdT/ikotHcdEzwEcbrxAoFOzPRqJTmTrjCebbr38
aTQALLbX9rcPYmmjMJGJGgm6QUz0bV0KiVMH3HRtN54649mongE3XK81Hy2dNay8PgE44Pa/m4Uz
g6zXY1WCz3M8AYePhJ38cnsFS2UmPJ9gj//vqN08/SmBLtqrrALEqFvl3we0oEaZ5YJhj1VmoLWq
2CDvPd63KnWioS9ElBd19VxLX1+5PwsLBQorGrj8ibIOrCeXe1kIc8RQsqEAX4Icm98Geb25vdaF
2OtCwsyIya4ZQFoICVW9beowJl+o/pAixOmCPH0YtJUFLUzTodP2bEUzFUwI+uEotwHvGTdhO37T
cnPr2k9eSgM72dIkCcvxJW7HLagvwsrcsKQB9DYNNHsX93JXZKdSW+s4WLgWeMUgfvZQLMXI1GyX
XXBYW0wT8IhG+ZC75b51vle0QF9m9s/t3V46T0TpExQnht+BW395ntArzc4tUNi0dR/a+cZi3YoZ
XLh97yxCwNoHG9NVh1HiA3UxdhGrxMQDcsRjRp60ulw5xYVlAH9uQnXAiwbAULNlDGaDYKlBfUPy
tywo++8f3qWLz890ksvC5W7GevQVxWGzK7M117r0+xFs2ShwIOS+6v2oZS9tVvrtqRlDvtU/SIQ0
eVXAo/33+UnfzsyTy0eTVQKfjwF2pB1B0LxyyGu/f7b/mQBrmMgo4FyVF4w/FF8rkC1oEQrdE5Kx
h55BfX7AmoUU1SATgLcnofQCXhxauZLQXxQB9C9k8wGZhJfr5SaN0iyHMcWjrxZsV8CuAkG6/ETG
GtV6xIdg+3XQdz97uY2gpGI2i0GjYodJUKxNhS+dw/nnZ+FT3FrZqHwynPQ4KovwM9cMtWMDBCoo
6mMg5XKLst7ttMFIEWC2AFnEPyvxxtIRINEOLvoJ4/FqstlNSoVGMVueij4EH2WTh+rjw/+o2CCr
5hoYSJiKrpdL6BNJU3dQSE/YerDxEaR/2FQ4eDiDOW0yReizmX3fi62ud1p5MmTYkYAnK1o6mZpZ
agJDb6g3gSoayALupAFnVxlPQofLDCdM40dltoEw69Bkj1554BiqSuVKOW/BE12Im20X8sWgJKV0
wMUOf2lvDdDBnc/sGIDQ4ISRYb8apcr6utcAzDyc2myr8l3yevtAFuIJTLjhtk1AKXgXzXS27QsM
vhYVDlzq5IDEobtPE6/5YyhhhQBvIElAxjw+xKp0NiqtkpWmrusriTQb3jMTTMsEEj87sNQnJpVT
rmZgfzQ9kMDov73ANQGzI8q7trUpMZAMeh6NQyLvPvF5UJJN2Xs4p3mNsNB1RJ8pnjHugMqK9c2w
VzR6+n2XGo0NOhNgXGp0B3jcgXpIzFj1Vvabmh+lsfvMGhxE6FN/oDZvShlYUnlt7YHAqHqKydGO
bn9+aQVI0+OdBOx29NXNjDqx7HbI+7IHBDN7kD1G2xGuM+TN5IfzPsgpTKoM7i/Qjc5fx3WNBlUA
xHenXCs3bs52Gv6R41pCZkGjgE5o48QBYjLR712eiD82rLASwKe3RwcAWYa2llxaEzALF1pugGs6
MyEAZHeDR4GytqJU74+6mVYhTkCCG4EPaIHnAUMft0nd+RDBy2Qz2s/C/po1f+3hez7uNasL4rYK
xjYNRZMF3VhHI6032cfbbhCxoFtFR7Z26oaYOQMkoAoyesI7kmoIPK8KHXulsrugenjR2hPy4mTf
5kGL4XaN7LrWPRrCDMyu3hSl8WKDGuG2hi8cGNJa6H1G3IK5xPlCtKHzLZFV7jG37VDPqzCT7cfN
GJ7OJhjJMfSENNMsdLGoB/5hn3vH3BFBmZthpq1U7pYWgcQczBgGnAA5NZNgMn/QiM78aZZ7Ggvp
P27pEbr/9/2ZIXNJSW2/5/7RGsM2i5pvHz+D88/PlIlpbj+MLT4/iFDmRci8tSr34ga5wLae2Lon
kLTLe1/F7SAyYMMc6zwP8xz9e2uzoGsSZr6qrsdyqAxISIpn9Q+e2be36Do4go8FnyPwkFA+wzNh
tgBDNIVHE3y+5o+jBf7iivk94BGdf5nX7WvQZujWZ9Z0LnS2a+gxxtxxnfpHWfEQGHNhsTYZsHTJ
zyXMdq1NjXr0bUhQ2TbmIWvu2MfDVtRgpjFDgGejj3Z+N2TC06ZBCf84mlpga2gc/nCiAecCYwzI
ON2Gv5/7FLNEdNRR9ziEpfzaxl9un/x1nHr5+ZlHEfagbKPH5wtgj3C5T2xgGd2la/O+C/qL4TiM
/E/oGoD2m11xFptmNlg5PYJX1WBPdvF2exlr358pcKkK9LEiu3dUwEmvtubH34d40aDDGKkeJHau
uvNATQZPpGp6dOULD3L+4ffb5edn28NjZDGKHp8HQkvXBZ6KzI9HoxcLmG1Q1tuZpTpIwGxEt8k+
PjKABSBsQK4Byop5sUsD0iNTxgu3pfBzWnBnpdqKk1tQ0wkaEDEJ/gtQRTMX5DGi0ULWBPavqIMi
tqO8LE5NawaoDq0Ei4uy0EMweVPUIuePdd1hGZDIBoS7/q+m+2GbX3rjB1lrh1nSWDjt/5EyT2gY
YHoYmhxSlJdHTu+jHP2JI4c/wqWDbcdDYWZfJeYmmNkN9Bg5eRd67RoQ6fIK/vv+zLqOIrG1xOsp
EFCSID6Y6hMOwpqgTjGYhIY4dCxcKhXGiUjaY0riWJA3L3lj0W2bseAdzj8/J1O3GquhQwrTrctD
Zv+K7V8GWYmml7Zook5EJySw6tF7cbmCJmtFY/aCHrOkBC2X9hgD3fb2KiYDPYvXUbkEZgM6yLFV
zvQTzvIaRuZWRpH4/rFKMRWk3DjMHX1jl/7ONeIt0AU/CAuKnOiEnYfSE/wzqqbzvIC0OzvudaxJ
J1bYgHHWA/6+WZyqZCXsXFzZf4LmtSGVy6zrJQQR9mIMz0nZRGYLZrXBPxK6ZuCXLv3EBPiO6IEJ
spmuGQ4pR0uHMpvtxtn0+0wdRvf37aNa0oaJExJdcJNZmT93Kxp3AIxDEKcyjowN+OLi3W0JC1uG
wXqEI1Oa9HpcoaMm10hWOkfTe+XVvgJCW5J854QFdrkiamExEAUyrQmSzgV+/aXelV3qxXXRO8fu
0TO+2GtEqgvngeoptgptac41z1lTeSTmNXcBbqpHLP83L8p7bwAnkFjxLO9qNLtAzmReJkTT91m0
y4UYbmtmnhico+zLMSgUP6RJcd85TpSk8pccBu0O+/pq2EM0OMXm9oEtLRNDncjhARDlGv4/LrIR
4OKJe+xlcZ9Y++TJL7dx7n/cDoGzCennKfy6zg+jR9qquxJiOn0Xb7puRRcW9/D8+zNlsAeJDAvF
adWACk7lzm7uBu2kjfdlJYI4F0Hf7ekacsmC/b5Y1HQZziyfapyS0xqLIkfH/wdtZMM/tw9n4TZd
CJgFNciHSdKbECC7MdRStK0iOZUIFqC9Ef/7621pCxcKNDxom5u4yDCIOwtxuFPTRHdwoQg7OuRn
xdbynUvLAXaEhUKBCfSIecqjKKRXYp6SACjNCQR9teMhsG251bNim6bV9vZylk7nXNpMJVJOvRaP
SnKMDb0DlTfGy+P0APjYlW1bkoOIEC2lQPuaaMkutSAvEqpl1CZHUau7TjQPDIPmabZWXV/aPHSX
YjwPPhYzOrNUZeWbg4prLMdgWUAxN3pEGgQE2RgAWTFIC3qAbm+kuBAw4D0+74QizpBmjUUAX2NV
yLaFqf/jwycDRDRA1mAgG73S1rSjZ/em8zOXlVbuH+Mssv2gGDf6uLstYmkN5yJmh+8WlWEzUSCj
85w4QFZe0a2FzwOwZprAR53oGgdFUxWxutLzjkD+u6tLscnzZCU/OPn7mVdAuQ6FLoRWE2/Z7L2k
EHrKPsGDxrdI6Fuvwnkuna3pY/zrJ22emtWxjKU1nQuc/n52KqxU0rdMCGy/N3EWwges6NXCRQHR
MUwTatoA2J9f/xgPfaG1BWASAFFC9n4aEHMlmbC0BhQJQauMOhv63GZBVD/woRhME2P+98pF38f+
tlYt3EEg4CHORcSB6fT5hB9efbmKWz0+yboww671giqRe9H/JqaYBubU19vylpYzZfGn4SIAF8xN
S6XLRqJlKAG36wE8ucbdJz4PMIRp0geWco6ZiqIwk1ZXgzXO/SNbHvgrP3/pwPHd//2+calRI83z
uKdgpUtFP4bOKCJG+43WWk14eyFrgmZ3pSyAH1HlWAgKg20W5lnY9CsiFkCKMT40kTKjrXZipZqp
lqEcj7kNQD5KGW8bVzzkKciLpBnlnvGQFW4WoBwWYRSpCgoULxLdRyZ2xBD/7aW+Z0LnduHsd8wf
JTyOO1P1ND5ZLmmOjZna5QYkfc/gQwdWcWanGxQdxMGSCMK91v6exU57UECvDUQ9Gr81UGfe/kVL
hur8B838X5XGKnVLbAyc11arkqDNvgI7OY5PxgR2hVb/Qa08zObE3dMTEJ2sKJnrE7ftFWZciWiy
cB1cDB8nD/SLn2gvCly9+iIx7B9Yom927lCKUPeqeNulvgiMkrmh6ro+qOpcRlojqojFHYvwoLUi
zll2QGGp3vrW2pDW9YkBwRkgesBQmbpTMIV2eQ1q6scmqUd6pK2o0Reh6880cf9YJSl2zVj7W1Zn
dUD1uIw0t/7bk+IHBtbivXJH+wjCdvl6+8Am33elQXiuT33GoLuZ59pbzjF1D6TfEwjmnu1seMkU
O8Z2Gvm+WMlkLV7MM1GTgTvzKXofOylpeXKqXBPh11uCDj2arlzNJSs5FQ3QI4D2HDQxXgpxR6XF
Q6PosSmM0M72ZbHmudYkzKIJQqVNwdVAj3136scN9/65fSJr35/8ztk2tXXKk8zB97U/OY/sfsVt
rX1+9owYNQfgpzU+X1Dk70NLrDzulhTq/ABmCu40XNNyT6fHwTk02bhrLRqm/Dmz1mA2lvwvRvqR
3UUTK4oe00LP9qmgXOSGR+nRpo/Evxt0HnmdHlQp0InX4DAWZUGjMOiCvC86TS9lMVNqSIhbBItK
Hv0Eg0PiWbQjMOn1jeGuFCAXd3ACJZz6RgG1PNtBUWWaD9tNjgB42oBdfSMs+i0pye8hrna3dW1R
FJ53gD4GPPFVRpD1VVcwS0OivGGhGT8Yzbgx4oeMrfVrrQma/n52WIMNEExTQZCR3TNwi2TtXWm3
AC9fcQZLNsZHCyya6dGBefVsFSBrsvweWWZFkjuR88d4tPfNGK8c0UInNxphz+TMFGLo8GaifjdV
YPyvScreBobxqs7wN2auHgkzwtJttmVjbltN27Vm/v32wS0pJM4NDGHweKhVz/xsbJOsQOkDD4K0
DwoxBESARY+8ZsgVFl9uy3pPPc99xLmw2WJLR4IubnToMS6cbptZVozYwv0tuNfdm7Rnu0q0TmhW
TAuJqWOOrQAY1N6vJ/MFjQqMvi2DAT03G3c0yt8scb8RPT941EGIoJoH6hh54I+Z8WDrqLiDwYJv
24zYQa8Bt7LExFFIELgEtmr9KEdAAzj8In5x0pTeiab2D/kITkw/B3YTKDn8sEgbuq812iEKs+hT
UnBAmYy6f/Dj/E2ksj4odFtFwH3gu0FaHghD0+GuKqzyaXT6ZkOL1gjB/k4f6zT7Kzu27VjX5YE9
5HWocad/Im0jwjodwYlpoEg2Fk17Z3SomqDX3BplkGcHrvw+TPzRDEuKMmbs8HhTWnG+T3v2fSRt
EoFBHT/YUb8Qu9VBzkZypMBV3Cpl+UHfDMnOUjlmeU05/LWZN0S3j/XKEaBHQ4MBRVUJ4f4VAqow
Ejv28zwFxXhg2s+Fdfr49zF3BuYAvOrhjmeeGMBRSaFSPz1ZoOo6qnSlSeDKouDnT7lrx8UgIMKy
uZVsksqXsQEkIvvNKsNh6xtbh369vYbrez5JmYZBMGyGUbM5qHqWDtSoRkiZ0h/1F8kjhx+yGCFj
RIgeDK0KRpDvAqL4tuClwwEQGJ5heMFOTY+X9hKNrzp4nxTk4np8Heq7j38enWdopJveMVftszQr
QO5UD9mJ4/nKt4z9+vD3YR0xWYKDx2+d56fG2G6VZzIgeHYv1o+qWkmHLOzOxednu5OmYzFwH58H
9ji3WAR6sej2Aq78CGqhZwuY21dQcLX6kCHt5VDrvqm1L3IAErldlyvh6qIccAGgERupPG/eo2dg
qqIpLHCIaE0dNd6ftn9ga5XXNRmTLznzvTnv3UJlJQCbJbiKexB7MRGm/YrnXTwTtOhhIUC81+bg
gKJ22KDrnJ2qSsETfdXKlcD16sJDV33YEcBeIct2BX5VgfuEc+Ih7u4DSz1vw974+eFDn9o/gdmI
l8N135FJ4Ua6FmbYI6eh/wlkvbxb8aULu3QhYvr72VkQD01Aja7IMcvCUgVijUx57fszo2uNKK4z
G98Hcu6h/LhFR5g91b/RendtclsO1jHTp+SosaQLVOY+Eq9e2aA52zeOFhVDTEI6qOgibzcfTVO0
MVCnhl2yJBhvKjcptqjK0nuvs1CmjAdU3r0hC9BAIMIy5+O20Ix6l2qch7Yu2L+aaPXIZDnIcRUM
RUAqf23Y7Cr4mv3E2RPK7EGyWzdZfOr96l/wfLWbqhufXaI/qqoOWdGtPJwXD/VsS2auztEkVXrK
4pPLko3lJSEb/r2t+YsrmjA3UHfEiNTczRmCE0ckBKUr59voa2GbH2zMnijxAsS026IWF+MiIkBq
Y6KRmS0mHiyWKyC8nCgfX7Pc+gJure1tEQsGT0Oz/v+ImFe2OZoF7M5BZtZOHvziH+KEGfvMhp2J
mHkgRquaD6UGFfAAtd387pIucgEfyr4zEKV/YjlwDyjT47l7lfx3QbtHtbaJwUUMysXi3hj/tvTv
bRmLCnAmY2aXBMYSbbPsYvgIEuUj+C+GX2UtgqY/SHNtzGzxfKaxemROYUjmwY2BGTzEDLjiIDGM
YuPnkBvbSqOf2DaQ4QB7Z8KvRDByaWrBXuYB5wtvdk8nu1je2cD8Mt3d7X1bWsq5EPNSiIpZYk12
Eb22cQiM2V8Nk2+aTFbitTUxs+MhrFdCq6ayovc6pqdSPeWfiBKm2whGh4nj4wpMukd2zhAS9dhe
9DwcSbfXZc/BZL52+ksGAGytGsqK0+zcvAvJMtFe6FponnN20v6n0Fec+FWYMPEEOMjNY4ZbB1Dm
pOlnHlYMBMhbHUxZP/pPpq/vY2beszGJtMEKP3H4aEKHR3d9tLjMDh/GFGyV1IE/1H84yW/q7pMP
Y0lPq8HsMB5qqDJcTcQm6ANqE6OGN0x3lEWWsYnF5hOrQDFPx9gtRofnIDFVpVsSlJjk2Aie3I2g
4No5vaS7oqnWkrOTY7xIJCCmBnop/DWCLGThZxuWeaCSa0sgkejd+CX1czvoyvi7KtgXWOw/tUJi
TXr6GvrfolRUzjDDMQ0mzPNpBebxQTDX6kfRJZtY2/FCBnb1D6ebSh0UoIZv7+eCKQUP10RPDtAY
aMdMAW2PxqQvfe1Iy79xAeQYRoMBY++me6gAZnlb2OQtr3YUyDvTRMd0pWbelGojmN94AbKsYqAH
10Qab2R9tq11kKdahAMx2rU3Vu6wwOLuGl3bgllCC8+UEMW+XrdFARS4HtKY68deb0PN+F7XLzQh
K0u8bueZXmLAa36vUVxDtcVcJD5rdP3oGc+JMoJuuDdKLYj7LXejmG4QRPvpr9v7+q71s41FrydS
F1PtGBmAaelnZqSlSKplWWUfrTKtNiBZBJS7SZINq1ptn2uNGXW5/pqqvO4Dt1bNrm/bIlSqbf54
tScjh5X6ky+SOvCF2wWp5rQ7o07qH73ZtF+KulaBWY3p41BhQhZeyngxKlVs9RiRtTbmUNRKsud6
dH7Iscr30pVGqGldv0U6LA9dgDplUZmxcuPUWrIlKpWbpsJ8eAB0pDiUMCVHqojzpatdQBDqYq3R
c8HMXuzP9Pez/YlbU0saq7WPoB+OGn2blKEDsENk324fxIKK4TE5gQ4il4SX5ew2ZZ3ll7LWvaPt
7Uv9UOI1kGxvi1hYyoWIWTgvEBLnWQkRSOiYaAyS98l4R35/QgguCZrS0e+A7b/cL65ECh7v3jt6
6RdL3/MqLFOoRrJyWRbsAXpg/xMzCxTaKlGdlkFMZucRsqW6+ScZIlkdhRiDvPoBDMLb67ouhaOg
eS5xdlEyg5CyKVvvSDM/VK0XuhwNv5RtWr8MaH4wxq2JHLWh/5L5pnM+HhgB8gL/8vBYRBPZTD1k
5cbCIJl3rJh9kJVzoKz5OnhrzdlLNsgCUyRQpNF+cT3WltSjlboEI4BpVYa+BFhkE5AEfoSUgZO8
Gel9YdnBKh/mkvafizUutSYHXW6dDrV3dMuvfb3jSeivDTaviZgpJlOMsE5VGNiLy3/NMf3VS7aR
+dojZumSna9kpphgJy1dPcYGmvJbme2rKVmu7QZzc1sdl1aD4SQ8LNElBeSVmT90GWbHxGi4R6Dw
BMJ46dnXzFsDFlxai4m+Hw0YBKDBnt9lDWbcTSQ6Ma3e3BSjH5rKCEX+1rCV1ViLkoB4BDBZBJMA
vLs8f7s0u4JrMcatQFm5ldxzQ6FU/2rmPsZhHVZ/dy1GtlTXxqCVbNjaYPva86LydyC5TOIACwD6
DSHm/cCK6q6IhQg70+UbYSfpPa+z4t5haNMYiGWECvjaP2ynlKFTCS1AJ/AQdbJxtrzybPAYaEMR
B6XN65e2V84fnpXVQdqZt8UTMd02wkKGwgVUZ9NR7yFhZIxsj9VbXrrySVec3Y0+h29qOvbUjhgH
wJRUGYjGIY+87j4METZlcNEtNR0SRofnMzqxm1hxRk0MiNoKUcLftK22FujdULi5rXILZwQtQCPY
FNtObRSXZ2TULg4JlL8nU/9VZPcl+7fuI7dda2taeDa9R3n6FKWDg3V2T7WujnNLgeJrMMaI+gmG
a9faiRZXArbpaeoS4B3zKrfSs1pz0hFMUiivBY4m9h4vXk2X7IlYG1JduKhYzn+yZssxxoqldQ5Z
WW/4gV/FNBQjoZFhU7Vyixbi/3fYsP+5RLMDslRNFCG4rtXwCux1q3moHTPomnuhnod8+2FtmPqZ
J6oBoKeiBHupDWUqBwcRnnPsOThj8n1evkHVg0F/uS1nQR0we4buAOgC6tzzHApa+GrOG8s5KrsM
E/0nKnkrocSShGmmZupvBI7AXBtyu+N87GLvmIR1lwT+6kNpQQWQcARaHFoc3tlvLrcqpx16Q8oE
vhtdWmnE073mfeI0zkVMGn8WpZo+KKStSUSjP6fgwtRCyh/i7x8/CtDGYRAT2G7XCQ0746OluIZx
A/uF0BNfUd+lc8Ao99Tpgn9fRcCDweDs+gbqC5RYJwXyxbhy0pMXmb11LnrSZl6mr1uXo8OGHsFT
FYq+/w2Delc2XmAmeFDUol05lTV5swvZ9rkGClE0aZCsezJra1fE3T42UIyn/n3ZtiuVqSU9cxG4
wX0iKoBGXyoB13hjAzkQjUIYuid/+g7gHiv9IGsipjM807OENL2ba1O7tP9o6i9Z+1J6K31VS2ow
NXtMeXPY5nley+IMPc4Vo0cmq5+coBrpuWx/W5OXii8WeFmAF4uGSiArzdLaANVqVOH4qLF5SgfV
FRi+9igVOgmguvie1OV9k0E1GN9RHaAbo3/nkHbTufRbllm72z9mccGoSbznb6/Z7YbC1HqzzNAU
kejA2OLZt6ZZm7NbOrcJFhfcX7BAcK2X50bauoqtwoAm2hMYqqi2VWfJQBF9JUhYFITZS+SK0ayD
t+yloKSVwmMArTq2bv7Y6eZWT7MnR609ZQ1jsmjzuwzCpv8VND9BS9Pj9/5HvzfZoRLc2Roey3bZ
QL8hv6u2GjpKOKnNR2mSaqtGk961XS82itrOtkiaeuPZVRMpva+CTqR4Elv2vyaaZnbZWMX3hXK7
qKVo2CEGzTeYmgOTQi7LnRt73hAACxqyhOP/sIfSBZ2an0dJU6LjBgH1LnM1thFjVwd1m9VRZQDe
Pat0UHtm6OIp/L4/ZEyyO7/1ZRnUHnouXAreFHR11mHPRntbiLK4b2PT31pMjVtZyQx4KXYREIkp
8gb4Kru0hIGMeTPstYS7ASrK6tUbXUSu/ZDuZM3sPdd1Gjoa2neGptVeLBcZb4VSIrAHA1do45NG
Y9CD2Oo1x//rqen9YqNcpXZNbv1wneyXSi13a0jigDiYP1havsvwyN2QysyPrPCq3TDILDSroQik
MEFzpGIU9kdOgE+VjWEGeLHA6+LxBWSKSSCyuA5rwWnkuAp/QFp7AyLvLgL1bflqF0kddXqpRZ1T
ZjtMzlkhyOVliMmq9glD1c4OZIPOpvO0eA9kYhmxGoM0Ti+++qk36IGC4m+QRMmNcGg7J0TxCh1U
jUCGP2bxo5sKFlVMqkBiWivITPWnGl0Fp69rm6E0Kkxo1W1QpHg/oBeze+qLUttYcsyi0UyyjZFb
/aEZmI5R367Hj6Q/u9oxXinv9Xu/dgc/HFPSv7VFrNtRQUzM+YDtyW/TItARvG/BzfQ373sZAIo5
/xt35M0Y6uJRZXi/tH7BXrqRcEC1D0OIdk83LK1WCzHzkX73/G2i3w/0iyw8/5SQ3Nkpu6X4raN7
EIXdRXFcYXoFREltVHbKfkgLlj/miabCvhN+MDaijYwiF6+J4VYn5WVQRqhScQd8ehZog9SQw2B4
peiYU3FJbaBhq3f1rcY09PfX6Q8ra/+6dZ0/eV1nhihKGH+tKva2Vh7HO6BoDA8+N72oA6vBVlql
iLK2GAOgvjbHrMKYBTFisS2qpr9nRZaC5U81xcZpOhK58MSHxh6cexTMsFCZsyjTsj9DTbtdPyTs
mXDGQnB+x6+GM+ht4PMetds47rU7t0zHXS7qKjBjPbnXOfH3htbaoauSBCRLurcrG11GpT70m0rU
Fnp0GxqqYkjumNmIXa/+9p0RJtDbBiW2yARw0ErYsWDggdyHyS8MGk2p+ZlNdJVLa0M1/FRbG7SM
WJvb/mPB5F58fmYJtQ7Y+hqtOR5MFJ38/Il72p1hait+ecHgXoiZuRCa9E07xC0/NSrw6E/BtonY
UroSY65JmcUwbMRp+bTiJ0XubXFHrK9ls3G0j3upi7XMwhjdSlzR+jgRBthcUaHRwHpo/JXobylj
CClTYxiIa5G9m5172aCfVLN0fhqFnuEGgHfBYMigAbNofOxKpGBxYVKgBeRWHvIu1yJL+jzK43St
+2pZA//7JTMVAasmicsEv8SlkTluiLay1LXvz3SjTRI0LLkaPxnjxokAT3ZbwxfiaEwEohFHwzMQ
SfLZcQ1DSgw+4Lhk85ynj0b3QtOTye5AobOiGIsLOZM03bWz+BaAM3qjqp6fLPIHzQHqw4A5Uy/q
2fcn9T/7fp0TB/OsuER+DUAVallpmMJg3t6uhdw4hKBcNXHy4tE5O+2xJwA86HHaeQb3JcOE/FId
3UxDA03cB13+u1kbDV04oakD0p5oXbVrpFVt6N3BKf8Pad/VGzmudfuLBCiHV6miQ1sOHTwvwnRS
FhUoidKv/xYbuNNVNK8I+xzg+KUH2kVyc3PHtUjyQFzCCczHLhya7ID/+DdJ6J3bqwhb+UaJ7h8f
huAwlbhaYsKQpaPVp2AdeuhYcLI6DKIRNpxIn8DxMVX5IolWcMQ6PhMBn+QNhQtZLJ8AXil5yNId
Hp5WNTAk/T4qqOghNjnqtJDMHfvCbIocoyS1DVrz3ngclkaV5ZC8EhwoDWEhiksosgua7TWgRQmG
3H0oq6MOwOBir83vr1FciRCUGzMWpeYsEDGSg9+YoQmC4ebdYz1IdnqI3BARADcEEcD1DargJxtW
luMGAdr1pi8UMbTkKHDAfB6FTx9Dla8/P5mI9ZbSwd3xI3fnvnumCr8e3TEY1sXsPDqSBUOp6cba
1v6Kh6cewtlD0XR52b78sgUg8MJMGJpDsAZhf2pDy9xsQfp0SKM+A+qUwriovi/oETNaOsDw5LH3
tbAPTFPokMSQoD8YaWwoKkCtxexvm/aA7MjRw9s6wU0efAEWSLGyiHqoPtMfH9iqC1nCVsGfd5pg
HfKYHRb7Wdeftj8vXQqKJ3j8kfp70//DfM333YUU8VR5jxgBwV87Jwdkt3aNyuSrZAlqmzeW284I
0WILM/kRS4tv66SjYY+6VWSWjROCgOfr9vIkBsVDSRSODc8nvGkK0vQltehSFHHWANg1uVtycpMn
r9tCZNrGZ0jBtQOzBaW4vo6JZy36BKcotoNPTh1WqjEqvi/CMwKAdgyH4OlCR7SYBzKD3CqQhyrA
suSFDDEk1X8YybxPgvd3a10JEi6+P+W+X7W4+Jbx0/e/NZodJv2Lo2JakujBlRjBfQaNhtHkDRyx
fP2HYIinHbwQxYfQSR8H89/ts5EowJUs4fpoPkijSsMs4rGNreQ4tXE+Hz8gAp2gf6YR+bDb9fHb
WUZts8Xxl/k3au8LeJe6Qo2lGoAurYBX0NCkKThLzlK7DaIB3NKyWoBrVxfZCwias6duyME0b7W6
IoUqCwsArcthY+G8uAAuvl6UVhUpdbIJSCNw/wN4SQCh+OUP2o3ZkJ2TZb/NQd8zlELCxAv2U6L/
Ku1E8SMkZ3f1GwR70YCHFki/qEpNxuRGfePvgaH8iAj+A7HvlSCusBcO7zqshZ8QHfMlvntXUXhP
6+Br+201kVgJzMRjgggFFuRRxdnuZqhqulI7i8FxCVIUFeuP6vOConvuwtI0cVEu9HcGntTvH/j1
8GTQjgo9BCPk9RYZwdjrZgochxrEbpisy+/mNNAUgY1EzTnQ1n9ChDWM4Ncx5nnMYr2LLevfzLWO
pllHhvm8vRipYiEK4DUintQS5JBsqZ2Bywm880KPSK0gW6PqsZAdCLoqcdLox0MKWBDi5T5YZrsS
gz7Wb5TuU10xcidbBBIkHE8FHrMtdlTPoP8cqsLHgTd7Uu0Csgdt6vY+SZdwIUI49Kyp14pWEBF0
+zTdebvtz8tXAE+Wz9ShJ0C4dsjEmW26wEtuXeCmgjpiofuaKHI1PCwRHs8AzSf/CRGsM9ErkOy5
8AAQljtDrOc3mnantaey+nfsvtNJ0YGlWhP/ORemhJbdkBYpxBH9JclyIF8cHRUOu/xY/luS6G80
hNWljoIzqGzPpXfUFMei2DGxV6PW1sYnE46FOcZu0dhpydmp08e9X433g10/9bN9QLpccfn5QWwc
lFj9aTv0Og+shFjtn9QawyKJAzMumvnIhi5EB+//pHymoNvBvIyuXmMT00U7Em3NgE1iJhhgHBXB
mkIjTH6aFxoxjwnD+wlBLvmZZI8ukPkbdtpejMxwXii52MXvpabR90aG5G26z/NT194HXdip6vdS
vUMfPa99g4Nc5AIu0jx3PYZYQQNDQlIWO/qBmTZOWfKfBOHFNzQL2X80WcUeacP5FWMc4fZGqZYg
mBx36Uvf16BktHxoTpMKMVt61hyUEuQEeFdEXpLea5B7djW0Bdl2mLPHbvnaJIr5M/4T39yTCxn8
N1zoU1rVNWU+sPaNgETN9Gt1XobxoK8YhP69vVkqScJpWN6Qzg5J4afPe7r2YQsQANOYogJlmiFb
D9vS5Efzd++EowkK6lrpgL3TvJMLTpdcYV/4r93aN+EhQHevUxmaj0DauCuS737xhQDKfCp/bC9D
KgbcEchpcihXV7Ar3Tj6nbcyZJnrIJ4zcktyM+y0NSpKWxHbSM8H8O98/ByYfWKehkz1UtExyON+
rlfU/016N1EUy+1ybG+nPkXJDKNdim2UHtMfqidUz9+mAUtC7UJH+Tz2sxVMhYs2h3ajinilQhBL
o1kQw8Xglb3WcVZhHh4Jrjy2u+8FOPqaSeHOSi/qhQBBGTB2TNyiN/M4T70TRwssA/fZydL9tjLI
14ExLoA18uBNUIa8qnrAncDcFPNBR4FTBXOq+j7/9wtb0OerTZYEb0v5BdxnngonRvp5sBcAVI1z
xIk5+iHzaA6QaNSGyq82PcI9+8D2XHxfyDcwFB1LqiGsLdconR6xjv/t+8L2m2xoXT/ritifd0G9
V4Vc0qsOrGaOeYSOd5EOZ3UmjwCxB1ne9afpLBFr0J/lfm1WXbFPUm2Fo49gwgZNnM5/yMUxB4OV
tnCg8Swaboj2DkyqG5EzqzBIZOtBhwhmwdCAhgy84Lu2I5uTsp6RlQXxOnJMNTBiVmc3DqbiFTZk
C7KA36Qj9YsRDJGi1ira1kwZt1zZdMyS5kUbMCs1aUUNsDX0PhCwfpTZtGuy41ytuzFYwq727suE
HQEwd/RUQHAyRbdBKozWZOSkYReuNzhNkZdsfFTUlvn0SmeFd6b6uqDmVtP105TgSaDfrGVnqUay
ZJt5+eMFLbcXre3TckHWLjs0w25pgFP+un2RZJrB4fxQlEGKE3AP1/uz+ks9zx18jqC0w/bFux3r
iPWqzkdudMUXmmOTg0kePdxvMCVKojNKPdynJC3D0flEMcJZnmby1AYBAA5UxSbpsVyIE96A3u3Z
AnS3IjbyzwhADfq0vWmyOAqZZ/RSgH0U/Cz83C5vbea6ZZ74abzq1oM1zssuS5YlHKz5pqX2LkBG
Mk3G13FS6ZvMLwCCGAwTLjFyHILgWdO1IjAA7YfX9VDPbGcR88BM72Sa9Lmfg/32OlXiBOu0mjXz
2wbiMrRWtzM7lK62Q9UH1LfLA/rsdtviZLoI3BF0KgMEGeUXfqwX21pOLaBK1xzIq2bx2lkl+kdL
1Cu00BlVDF2ym4UyFSgNAnR6vqEzyLV+dug0ACXV3U3dEQBV6ATaXo1ChIgZqreB7VKP46M2rwb5
MqQ/WPBzWwTfEPFacbwkjsaPVlLR2NLSqZ0gRbVq6W7L4VumYiGSLQEFYaRwOEoL5i6uD4TlWZ36
Tl7GTYf4wGa3tvHU+qrmUNkqUGQBSitkAdJGMKLQMmSJ/LIEq/n3Jv3G3g1LzV3Ni+8LVrRptQL6
CgAuMCaieajsFclsmdpefp+v70JtK6BVJ5aD7w/BM3oL9ey3rv9wS0VwqNolflYXUjCd6YOkrynj
eXhY7hyqWITMQl8uQrjq6VgWNYp3WAS9m8Ec0RW/KhAjpOMtRlNaTRWtq/ZM0CxtaSfPpBDHxghk
IiR5cpajMq2hkiK8A6A9W4yEcs2yh7AYXjPbD1e00JZf3n8PLzdPeERdb8z6fMBq/PZ3D0KcWQXe
/paf8VqHRWPS6Lx3kFRlXHrBiU63ZXCrJWct+Uzyn4XOoql5ov0PKziPxsEytJtJdYkUW/kHwO1C
/QwvX2lV4AckbbSwXZqd0hVT1OcPbKTP6dVREEXDs1BvzSrP1GaToLvKOdpoR1F8XvaeAX/zv88L
zmA9BH1nomUzxrRQ4RzKX325T4xjnr2+dxnotgMuLvqROAqVOB2ZLUFVTyvKuoipQxsZzknhZr89
DYziojAMgjggcCIKvTYGsDfMy3xaxZjDDOf8G6CRev2GVSqWybcPAHjuAQYGQegae+MdkqVAnc4D
PF7bvk7LU2/dmI7C8MhEgPEeOBVIdSD3KFhPG52Qs95PedxoFJMBILNUpIPfGk6E6BcCBMM520tj
kQYCSE1D9CNQ5YydRAISJkAvQM+LA5g/4TQKw5/omtV1fLu0n/v5ZVuZJBuEFg5UTNCSgihRxA1B
bnYOOk3DWVdDSLUGkJVVGDSqSunbBwAKBVQaF2kZQHiIJRs37dy1dLIKhejHOtmjGfuxyh8ZHPV6
uLHpu+P3a2mCZdYat3d6H9LKk/MpV03nSw7EAlEE7w1BIziGOK+vBzODmnVp3sZa4Yfsyaez4v6p
BAg/HxMO6DekEOAXOwAKsnG/feaS+321AOFBaTTm6WuL7zftN+bczHVE2U3hPL9fCviHMEeJ7kGM
bgo3Iy8Y7QJSdDH8lvY0Wec+PZXtaVuIbKsQdsMY4g8cPOEs2t5IjCD32tj50QVfbPPz9ucltwM/
/+/nhZMY51wnzHDbuK2miAxRPe78ZI0+IMSFlw0SDbS1ia+v52lr3tpFG3vjTZ8F4Yg5zXxROHjS
lQC1x0TvLAK8PzPqFy8s8fJcy4hJYq9f2KnMq+nVzovxsz13wW57PbIzAXCTCWZsHW2l4vBs3XaO
U+RlG5PyNja1d5fF0F5y8XWu3BcLqd21cp0SX6fOTZ+3oaW3YT+/exwAQgDoCd5d9E8BmfxaSGmA
W69ucSQkZejEPC9LTDDBomKFlOwUCvzYI1hf9ICJbIGOtiSeB0yF2NYf2yYu338QV58XHBIND682
VPh8gvvRxiozJVEpdBAgt4iBRpOzuV9vEiBrPK9jFoknDdM4HdrVHVQTd8FqUIVnJZXkAEgXGVMu
SngCHb2oHatYSQydC0vAmhtTHs0A7dhWXH6q1wEv77P5K4Yf14VqJfBCp8SCmLL90vUMnYZBaDoP
iX6rabGl0WhefmxLlC4s4NUKBNg2xo6vJXZD09B0tXH0rA5BPLKQB61W2GGpkl3IEDYP/GI6qbmM
vP8J9PYd9X9tL0LynPBsGBp8QECIrmVBD3zNbcoKTFax2d6t65PWjMd8JCd9HhTnI1vJpSDh6nt1
4Wvo1QSMWpSXmGVjKsdXchzgtuFQWC4mweFDXB/H5FUtpkw5dKz5qnsHap1tVT+UZLMcXHm47ijz
vkUWADI5Q2g6gfMreLYLoKq736nXheu83z4UyV5dyRH2CvOYQT0OkGO7c0iq104FOPc22oFHzcnL
MMXMIS2Fp7FJ8wWtUKCECcwON8WP2tQMh8GI0OgXWv378TmuxQkWGdXDpGxaoNaW5dfeuQ+S/ZAd
G3u3vWsShCAeJ6BmxbsJAJcgaAAlg613ZgYETQNI/D3GS+uDASIK2n5m3jcPmOFl85K07P2aDbFw
JjlCFronhTtaovMH6d02jTHYWb+y4n/8PFeWC8O2mmMddEEJnNNyiHKTz6oqLDQ/bcF0Xi1AsAGD
o5dB0APhEPNs1c4lRy3/qmcYPd4n0fYRSe+ogykGzBuipiA2NcOLKYsqB1ZnVetPhhZkZ+ARDmej
+UCRFLpwIUkwzpZHMEPK6UL8HuBXUdUqPBnpFYWhcYA2AegMMSayAJI4OjMAVPsfOjvmrUKXZRuF
kBEJaLALvgWdXOaeZHYJKG+WTq+Ukn1pBbfQfIVjKVvFpRjBDtB6tuk6ccRwzXydcvt5GT9yO9Cl
pOOVhPMKKL9r9U08Z+jHhuZxSm6X/sSO2xols2SgYfcBTAewIezV9eeH0SoIsZwsbjyOtmju+iLY
FeSGZPnZsBSvsfRU/goTMfVtnbRBQzy0qq7lPkudryDiCKfZ/rW9JtmpIKUO5mEDzrInWmeABxik
8iBmoje/Cl1x2+Vfx36h6xY9S2KFyk9bC2PHaEle3N0w3Wvvx+3n0LJ/vy88XiajDeIu9FXb9Cnw
+iNAMyIgCiisouwoLqUIsSOo//zO1rEKh7wctOyr6ykEyBQL2LSgX0XdCR34gmLlej5NA8HV8EyM
YvdA407qJ6qzcxFo+0wrVEkW2bEAW8ZBJgdpNXhK14o8N0FreQnuCdy18NOIUHJbqWTrARcXvgxE
IfAzC+vRa72yc0wOxIzeuNO9D4R2DHoEu/znthzZwcAockecPypiF48zrpU9mh3k+HURumN2MrX2
3ndUQLbS/QLXM6iSeY5C5J7SAIzTsw771d6Vkx/mo6vYMLkAMMQBIgCmSwSRJQE6rVqDAb2sz/Y+
KMALFXixzJ1EgoJjffEgQmwUWnO/8BafwXb12q6Yk3C0H8c52wEfQLEWuST4emBqgXMs9vSkg+EP
Pl3g74HLxqvDKSwBpsBcxfOuEmNe6/BqV2XqexCTzqg7oPepQ383GYajz75saxnXVtFlAeUnarQc
ke1NF04Lej+TrZQ7sCG1Ts58sI07DJm5IyL+KOkVr72EhAbOxIU84RUjCUCgARaRxgsc5QaNKlZ/
wMBqE+aHCjhmuxy9fuQDGYYroeKVdbusyNCPGVtV1FY7TcV0LruqHuDsOSCOiwyvYHIMAHNZBgEP
QBDc59Oya7rbzFeRTKuEcJ25cF8nfXGLCvAM8dq9TF4PKqazt6iCf9ldRRoRLcoYL/fhCVwLsQKT
zaWH4JK4r3R6WuzTtrpJFxF4GPpEjgHMG4Jij4FlkgCEUfFo5Q8jW85jM8cT2Em2xUgGsJDCAIMx
x2VHeOYKm6UtZueDlBJyWm0A13Nyk3bJwdLKeHVYtCy8mmdHZBpDEG1EYzLv3Or9YGfXv0F4WV0z
dwridFmsBQdfv10mVYFX9hJdLlK4S5nt5EFvYZHTfFuQV81uDt7q7sAfEtq6wvDJFMM3dAQb0G+4
iEJIOLLWa+fEg5tOT2t59s7bBybTC8A0guQSsDJvW9r4a+sjt5XGjVE/zsy918z5ccDExLYY6SoQ
CQAfS0eWS5zL61a45QaaDkENsQyHstC832bv5KpIU2ZUgWDGSadd3nAhnDzoRhhwDeBL9zZcNmIc
m/YcVFmYAnwsc+adQ55HR+Vnyd6MS6GCNmjUrKlJjSz2OapVk6H977XLkijTVbogOyxkuvgCYSbQ
YHxtJIY6aQA1gsae2Sf3mYaSWUDyKA/GH+8/rQs5gVCpxpz9OloTBs1AtLJLmbHLVKgM0ueIc7Uj
lW4AyuztSWksMYc1i5nu3rZr+5zU/kMzaqE+pTGG919AWIteUTcuy3GnFd1+e4XSnUTmG84LLhWa
9q53UvenJdHLhJ9Z9gm1xxj8x8fEtz7yQAFG0+NdiCiwiOYQg8kMPbAzqIzbBWWu34z+8lpVYlKy
GGg18AjQ84WSufh2kCKdbLOvMFphglzU0c7rMB9B9q4wFRI9hxgXXNVw94DnKVyuFOBUtWViz3Lm
oZjNAOzjRqn2mI4/3304ADoBeg+Y68BVLnYYTG0254SCz8zsi3M6WUdqOJE5uIoqi8QmwelGDwCw
QcC14Ag6UBs24BYAdxFr/inNjqrSvPRU/n5eROszM1ZQc0H41WoAhFsooBZ/TKaheB5UUoTnoUF/
a5qXYLEbnAGeSRBqSIAtjcoHkmUmgZ0PBFHwUaBVQhzl1npAnTFkXeNi/Bpo1aGbkqiy213hrOEE
2EOjfDbMLrTzx21dkDy1V3IFvyUlwew4FIfkYJouIxmg4T4n5NysQJrLVM+HTCMsLA6gCND0NxHm
MrFV66ZZe0C555+qbqIhnz+/fz1ocMWYFf5imlq4RCN1Z9O1wa1m0G/92O91NLwF39FXvtMqxaSt
5L56mEnjETPycJ54XzuvJ+gN71LwM8LL90HGlezXEWN26wdKyNyIumj6xJA/huyuramd2sjFE6Qy
6mXYl6txGtFME3TOfnvv/uShhZjpSo7w0jYuHVuSWug6XbT7RHMiMK8fmD4c8+4J2C9Hy6giOxmj
CVNeKDudBr+NGFGNAXC7sPUrBLtBC/BcAacPryO1QpuSqC5RMWe35fo1SOaw1AEFtT5tL52vbEOm
2DtWDEaNlis4Np47IFPwKfWLiI30fuzNo0Pm2KWKRKHkKnjwMoAFBOP4lqZvboqONi1mqKFhu7Id
doMqAFZIEJc0doU1WTSAM5Pfo4k5dOmvD+wZ2hrQpgZ4VkQ+11q5lFY7I8uTxkYDmMTdAjoUYxeU
L918nD/Q6IViwF9ZfLEXMWI7B+AOtEDlliz71Lr1qmebKTLdEksIEUingvgIzoRYG2ImSg9Z4CAM
nW+N4lCV98BWtx88VRFKei4XcoRt00YjtRNe5rSCx7UFJcH37WNRrUPYKtCCE8Cd4ft9vvfMU+9G
QOSdfgXvRzviMx/4P28tQ1FLeBk7rddADFUjsnG99OQvyZeW2Z/zyabhvFD7XAC2T/EYy5aGEAcs
i3gicViCyFlv/NZjcGADp0k/+UuQ7jLYLI5H20XFtAaHYC7J7+39lHgAHt6TAES8gHV64y31g20O
YGyBUBDItf13lBa/J6niLZEKQQIJqXz47Phzrd+DAXYWoLWmsT58p4EWFuwzgJAU2yfTPKAF8bk0
JL/wbF0LcRpG3WFBeJMUQ8icNlTFT9LzQUDLUaPgJotOTON7g4YGwywmocdu8+DW7lBp+fp+vxJZ
FjQbAm8azSJibOERjGWQokFsob8W/U3WvX/gCMmAvwJEzFMYG3te9RrpB/dn7u3TOrJKgN2EZhUx
Z7etXdIzgfFEoR0rAmjH9ZmMZTUEI00RUWs32t73FTGFTK8wFA77jvrX2+IXBf/E2HS+9tC5gMdZ
WszDADDobpwT1diUzBu6kCRWvkAkbtGUoILPR/bW4XGqaQQq2rBy3t/96WG6GTh0qHyBUU10DxY9
cacFT4Gfgp0JQPv+bbYajcIvljkEF1LE17N2qmCsed7G86tX05o+kdE5mbbznJb+Cb5nFJQ/tzVB
dlQuikk8CeUjZBJuZ2fSrl9cTs9Cj3VGw9SMLFuxd7JDwhQdMocWqiJvKMXdlZRo9EL/gzmuoaF/
qg34U94Q+sZ+ezEyQagioC7yh7FQ9A0mrZoLRiAocdqbhKRJmNnaEZCyu5SsHyiM4dnmqQ4oBXg9
BOOZBu4E+AOMjRLDjEDU5r0fWZWXWf8K4Ku98D4CjC84k47h9tkBdDMAmacPmAFIAK6WjW5zEAgI
GaG1TRONpDYmXwtgW+tNqFAuyXmgTQDdfJynCKO8wgpSZ6XUn3gfe7ZUIcUVJaYXeen0qx/+3T56
WSiLpkoeGUGdUUEWLmi9FuWYuKgjJlNy5/fkl9ONUQYIegw7ntJ0jae+uAlae0/JpArX+bcFP/5S
tmiF3Irldkoge0W5xWJ3Nfr8Zv2WavO+cV67Po+sWWEpJBYcIpFC5qNuPAN7rRwVciBBWiH12uWA
r1+OTC+i7R2VWAZAMUI3kHbHnoqXaWjmgAVJj0k9z4ng9IT27OyqQFUvlYrBsAanxIS3I+aQURNk
uV6uSHNZ7o0xGpHvJ6fMDhR+tmy/UL1Axp0zYoLG9nq/0KDhEo2DcFreaUiB+K7wciSWG28deqD/
JJ7ehCV1N7UDtBIFkbKOnO6YTCeAhU2uHxKgx9SOCvlC4vT4SAoiPkc8h0Fo4epadTfoQ2OVCFdJ
tBQlKtoAYDFPXpaeem+/rQrSy4VZET6RjrLcG+RKQpO+K4KujHWShhqIwrIqCLPJgFmaQxMg+MEI
fpNftaMKj/4Mu4tXC6VhnuwIUFMVrzWSkl42mJghRK+Zd4umpyrM+t6+pRVjIdI99c61Wh/lKEKi
BPlFMEyMZTg583LjuzXQ59zmLsn7og9p5hVPwCUZMOzsBvuO+L8yb2lvxtlm+xb+q8JhlCk2b/Xm
kGuwsqLH0Jj+6PhDW+LVK1+IvaCXycYzQVSNTLL8CQbE/hMkOg1uSdoFUF9l3LkBC4men4cuv/MQ
SRIQ904nZETv+rnZMdBlGCk5aE51HsCxtq0jsguGLiokxTm+HObVri+Y23TpBEyeGqgF9Dhn2in7
QAEQIL1/JZjXEjzWjuvoQUJFwkG/HVWsMrIDgwcEd9LH/xAVXX/f6jurwnWr47Feb/rqxQccRGr+
+MA2IXyw0VUO7AwRHKs1zLK2/KSOnYkj8ewqVZ+LzBABb/s/AcKbm3e2lbUlBKAL5TBW435ewI6B
2/IbdZubudfrcKm1bLe9LFmFGNkFDEFyMiUU6QR7xNCD3PlFUAEWlkRWEUSpC9Cp8peTNyH1bsCo
HEwPrlsdvO5njlafbfGyo7uULijfWE2N4yQeBs7au6QP9rWVHvxB1WzBfWHRFgGFGlUMJHlBrsZ/
xYVDhr5HH6wEaY0cyhDaY3MCw+g5yTrghFTmeUZeoOSVb9u/Wc3pa7OYtz4r7smY/tpercyt8n3e
I80HQ2Ear38HBdnwWJcNFLXDkLAd9O1eS2m7ByDaGGapRRRXW7K7AOHnUK9oncL7JsQIWlNbdAhI
gzJvE6F3L8q9J2N6efeiYN6R8eDUyjDcwu0O9KZmC8MDOhRoOEKfXkhdsMWCwToEC+S2LImtupIl
LAiMyE6dJH4ZG/XBDsLSjLa/L7mDWAZQNniOFUR8gi9qjRi0cxhGBQvrKTecfdLe0ep3V92P9T+g
wVRIMyTu56U40RdIxh5N0gnE+eajAR7L7mwA0TWr7h0d9NLsPl9AcvJv64/hsjzT9GlhbNeAdHf+
d0p+N+5BC35vr1+6v3/XLybprNFaJ4z6VjGbDuujMZ23P6/Y3j+26PIeWiDj6bWyAqSIFgXrI/VB
lvQ4kac0+VLp/2wLk8ADwWO8WIygLF5jDJMb5JCWY458/dant+3yj679av3bIaGhltxWZAgTakak
eKjoGeWZsLEV/r7sDl7+Cr7lF2vuDLgveNqrWBuexzas0nBVQWdIzAoWylNCLi85e3zbL0QsngsC
2QGnVjrj3lm1g6NXpzIwH9C9d9reVPlq/ooSLsgI9ilHryFKr27rYgAx/ZmqYIIkHjKSDWiTRP0K
BWcxuYkWsjZvHFjr1gfRmPtPMPu75a6KhvR1ezEybYcfjg/aGLjDKNn1vpXMw4Pm4+mrikML3qr9
9udlx3L5ecEwZjalvWlhHV1xyqud7gP2FE0Hx20pshNBuxCeb51PXYkVTChFQC1qlnGb7fTqPPfg
YVa8nyoRgn5VwbC2hEAEye1dld4T7st/gJsUOSYMKKCDHBNRujj9pnfuYs+Gh4AhzL27tPrA08F7
qvDyIhhC6uf6sDW/GDGGusDZbseQfQKcjSKQlO4SYgb0PiKKfDMAaY9D4XT6jLAhrUF1pEfVdGe7
Cmsic9fgI2IsEWE3KoHiOK1umNPSpNiltvXvRiM/Ex291w6AG4HqjzxaZHYa6HBTIyy65rl3m8gE
9eO2yskUG/AAYDkCwqGL+3O9lZ09k3ae6wp0CKN+AHeZswe5QH0qaxCUUXdqnj8gD143GjERngCq
41reZAeN3bdVHefY0QWZmeOUfUOhaluKIXud0Gjwnxi+7Aszysc0rIABWqGYvbu5dkM/rT9VZbZv
bO82A5yLnpW7BumhzFtvrNY8Tw0w6+3pX4cWr9SsPo15u28t997t/BfFb+OmSPBgMbmDaW0MogGn
U8z28hSZqS9JFSPr+8PtKIXnisnXEfQhN2kJzI+ptMuw0xfQ3RjFnTt0R4BiTwrtkx78xa8Q3jJD
T1YTlIYwmAuId7+sOgGt5hAO9ucPLRfqzQdhcerCZc3wPLdW51SxtRT3mtYc9co4Whke7aJpwXuZ
fXKZ/dR7y0NZN5/dReWoyBf6n3yx467KFmC3pJAfsGeLPaVWqPcgF1FonMxioLCGV87jd0k03Tmp
u47aZYNVdpFFPzWYZ9bzw/ZeqoQIxnuwwZaoV3kTT873hp606cdqKkyr7MHmGK6oE6Ot5U2dtRuW
wEtTt45NlNv17m7Rgkh32UmrbrreVaxH1qqIVtK/0oRnFUhqzO4ar4697B+UdjAulUVIkoeThWnz
IovSHhjD9Y1t32O4VnFiMhNxKdu6NhFtZ7d6bUJ2MTphbT9PQRYBYDZ0cfmG4jNqc4pHRZbAu1qt
cOU85AD0rPfrGOS8BzYAtFN/NlizH8dHn4+Id3vDBtHiqGKdlamN45oBhxbSMZ4s5FSmnqRetVLk
bDDU4Vs3S/WvMapadWWKg4Q/dAaZG47Ycb2dc+sN7ZLC4nZr/7w6wW3dGDdUd1HNYt45T1S9FFLd
uRTIV31h4gdAN5MZ6ODx2B/yLgRg7GrtBv+YlwBDDSfzsXJPVNUPylch2m7+VPNyJ+bhxQK05a7j
DBwBNFtrUXkk5n77gks/j14D/jwZ5ptRnKCy08F0MVZEgAZWt/fdcNoWIFMF3pn5JzWFZL9wSpVL
A7rm6GmcnKeJnLXhKSkUHoVsDX+sIAAdDSRIuD2+OBdKKCt8CywXZnNbT1+9XOHByu4tHBX+lvwh
qRQ8/YTlJskmLKEBmBjxnV07ao9I0GDaYY2tftrXa/20vWt/RjjEY7+UKdipogLqXJejbRZo7oeq
KSOg8BxTTvk7lPsSELwpstxjXe0w4XQgXXZI3HyHlDASwYh1/CbuqjUC8vbBp+SuptkdIEjOjdPu
sJooo9nPwi73uTneUsCkaXW380cKhvfg1kq8c2e7e71ed9trkmqCBWvgIrLGXIxwTOjSXoG3y0cK
p/NI9h451u/HogZyBLKrCFtgEdAxdK0J8GALx89bTPeOO2R4NFdxW6Qm4EKAWDo1MXmVTmjRjV3H
Dx3rvACA1qHVwdUeK28/DI9U+9ED3Ez3VbsnVcK/SxOzf5a5dBgiQAfyqAEIvwt77yVlcTvECaFR
pUIdlV6pC2mC+tXJ7JqpiS70mk7PNFt2U1mqQh5piuVyM4X30GVoTAxqFDMTtzw1gxtOvROWbh/m
uX12ganXNes3tD98ts3uUNT+Y+Vg0sixoowBO3B2v2zrp2rN/N8vzMhUol7k89qqlwO1kqKutCre
Y+kNuNhV/u8XEghLJkxj4FIb4C9aktNKnyxVc7dKT4Rb5lItN70RJ1eQKUrslwVAdWl1XsrpUJIf
RqDwaVSbJrz0Q0md1ktwIbTx1gJVRtEpEnGyUiDuNKJu4MH8qXpfb1paANZ3Bel3nIJifuq/JcUL
kgl68okZj830yXeetHUIu/Lz1H6tqy6syN4GcbVt0bCajqT6ZpDvlIFRW1FaNvhOvjHRFz9MMDb5
4tVpt+CHle6niRQ7Hy3zaR/ry9kcll1roamdxKP5fW1/6s2/U3fIkt/FcG6m1229/f/co/+3QwB0
vN4hTP43Rl7B6lWrEXWa+4mhvS/MjebgwC9ZqR4OwOpJ7X6nMXpc6RDZ+LnAnT4ZiX4DXKef2z9I
ujFgtXLQnIfqvhiZTAu4zNoFg8TDMoYWPWPU4DRryW5wFA+/9D5dCOJ34eI+rfNorwbDQI5tLjcN
6tJD09+OSooA2ZVCryQmyAFChuYc4dqyQkuyrML7vzhOhMm6wZ2j1klDMDoB0jI9VolqQFqqW5ci
hVu8Llnarz2sfTVMUT4eAv8fhjw0DR7LXI+YjjmNMtux4RvLD5gWikyN7d3500DgbgcqCgZpGAGG
LwfQyuizetNFYQSaVbV8JqlZvy7tETSTYT2fxvbBmfJwav+16TdWxttKJDMslzKFHXDNrDImblic
ID+1YbZmp20B0lO9WJRguRoyJMZaYlHO3O4x7hU17WvgauE60J1hP4/pcVueLFyBCwlweev/SPu2
3rhxpdtfJEB3Sq+Suttu2/IttpO8CM4k1v1CSqRE/vqzlP2dPd2y0EKykQHmwYCqSRbJYtWqtVBM
/MRQOvS8mIiEF7EuPwg6RWPioEAz3rlz20hpbgxvff7+a24ZqVimKLhtwoPANdYBWy42hrO29wiI
3bG/gRYCP8j53mtKMP4THYeOCXyvIw4OuoDzZn95ztb3wYmVRYgAX7Y5B67hoROofsgn271p6vIA
BpqJPTfiyS7uE/MWyqQB6b504LBN+qdp2Nf19eUfsuosJ79jnu2TkwZcGKaWDPgdQt3Wr34Rij7Q
rR3zbl2yNeatmV0cNz3XzbEoYCvL3rXqUTg/cX7m+ddSdpAIfKXOwyAPbvHdowdBumBuvLW3mBFX
A13Ia2GFkewG6H4x8WpolNaCHOnBah714UWXfVgMV0XhBKASDv0EqnLEDlz3sdjal2vAFjzq50Yn
AEos1J/P59pTncpBZIcGpGqku8E2vKdByO+F09UBWut/uS6tdnpmJHvHHQoApYuPXJrsmefNj7Ho
t5Ioq0sPL0dVYRYnXiJcyDiBVnFuWmM229FUf8igbqnhFZazcl+xMuJi6/W3QqJtYAr+tbnYXDiF
md8RNOgBvhkD6LQTpbmrGrbzdLnXBhHZdXHf1/37VCRXeptHOCqjbshvhWVGf+H5Jz9lsRquJ8xm
nF8CtiQByLXDfBb8Y4GbV7vRu9K7t8v2Vr3/xN5ipxmaaDRh4pjUe5z76C+Hes6HJNX7ZTNbq7rY
ZJ7IRr3gc9zKrhrLjyr+2g04wRIapjoKbfC1ywbnaHAZLZ4u6eI+cxo6gNkf53GeNs8JbX7W03Sd
JW3QSJD+2p0d8kbsUDjZuAdW7SIJrlvo9kX4skheeJo1VhA0Qf4o43dG1d82evcNAge7uipvdK25
zksVEfEX/Yo+nvimhdwSZECWqKqWAHdpNOgvNv3yKlftNQVmbwBWpnOcjZld9ZgTU/NSn5zNbWa0
iZ1hs1iV3AlDezIUj0RRb4CN5gX6tIDoZiGOjk7PT3Wkehpym+owUzZD0Oc3JqAU9Y5toXxW7+0T
Mws/aSQ3O82HGTMZ3kvN/ihasjGSdZf4dyRzpHI6YVaa1KPCiQaqxbvMym7NjleBJh0BgB0aBCv2
pkq5ayW0Qy9vgrXBYWxobjLBYgXU3bnlFOyeYuwhE+SwMoRoR5DQjbBkzYJvz6kfgGMhfbs4rsaO
F4awAfglzfUQd8X/+PnF6eQzrUByAp/X6u8yf0+2QD2rP38m2wQOA4+NZXF0GDX8fAVIORrB4zxl
j9hCG/HF2nZBrf+/JhZDQF9bZXEDAG/bi3InrEWYbc3SmoOdmvi0zO2Qc4cjahuSGx+sXqQT0OiW
97XkoWGXv3CN3mspCy9719oOhd7lXIQF1SIo/s69q01VyppMIZ+UIyunhp1l8Ve7SmOAmzcm8bMp
5MqBiUP3BCBl+HduqoFWB4ijoUoHFwTuMf9OEYn0CXlsW8+NLg9rJRabE/MIsy0LPLLmsmqv5bXy
i1lLCXzboVI/AX8IlCwCrT3045tudNhGyPW4+a7Qtl6iqwMFX6KLQNCf1XvOB0r4oEw76SCs5I7o
HwWOOdTHzjogQmNG4ILPZsviZ//EaFGsh54dAIHmsnY0jcBLdyYe9XTUXkAKDTncEomejdTB6rhm
jnSPALqKTp7zcSWjSigkI0B2JiFhyh22qwz7WHH/1pRbxGqftwNGdGJrseNcV1O+w3AXlqQAN752
U9ZmJKS/71gS5XW90wf6yGqx0ea5OkTcvbPHQLNo6TaqdDsXTA9okOR2xJoJ/arpGPj5cCwp9Psu
O+naqkEvzXUAA0b2fZnzUcnUOW0D3hyz++lLoDix04m2Ect8Ph1BmYT0w28SRP1Tb4rJEoNmPRJL
jlQTkloUhTe6xQe1ZsScYfWzlAV8cHE7EpPL0R4QMLXeMzotAqfe4hxYm6tTC4uAZRydMiEzV4kC
LU7TonqP6C9PrN2fLwkkygDedcE//EmCLTUTtENwVA5VcqTadeMG07hx4q4eTac2Zh88CSVAzpXq
bEBUK9simHxITLzWTEZucUj4GIzmYzLEcuoDw/5yeXDzHJ1HY4ggTga3WCXQOhqVsvAsKSy262o7
yPRvGRpOO1WijClAQLDlF+ur9u90LlZNG4yUCQcWu9z5wmt2oKKKClCkbeyklZzH+dAW11hGeuC8
JQzV9YGmX/SiCf32yjA/suwHq8qIVjej/YoGwsC2jjUouW0uQotfk+z58hyvHSAnc7zEsbSQhIMM
GsoVRGdZoI/Ok9nwY8mqPafm9WVbG+vpL+6ZnKaej9o6svx+bMhbpPd9vQwS5Dxd9Y1stb9u+a1v
nvtt3ovUbh08/5R/X+a/dJOhoQgO2/3DoSCWNOAAaWZs/z/G+Hh5oJumFzdPDnkT0xznWaWR3r4B
K513v0b/QXi40ZNvlrqD8kbgjtX/dhws4RIGWoXKTMOQ/WFXi8fOuJ74xtjmTXdhUy677Wj+/zcl
oqLX0javU5ZdFRmEtHkVcaJt7JT1k/q/O9JfHD7Kn6zE9jCTwvgAb3cgxdfLa7V2cZ9ugMUh42Wa
U/gMJ6hmuUGmgRlpAFGtyAfQUGQ3vebF3B4eRv4XOM35CMADGik4jG8J2JtYW2h1hejE8rJDaWSB
MupDL0Q4Nm2oun1pHqs0j4Z6X1g33rhR2VpdRjAEmGCgQLZ/iWxWhtE7U40DyNfjKYncpAxb+exq
XySAoZdneN3UXN5z5h7KJVSvSYtOiA4vhRHEcWY4tFGbHjI3crZqGKvnCxgs/8/Q8iyzSa5PxYwM
SEDoYrx2rQhmAGKd3pr2B2mfLg9rpWKCBTwxtzjOqFMXpdPMepf+c9UA11a3kCh/cbujbv3syV1d
XI1041m/elyf2FycaWmLfv8WWTOQ0JID9W5N6gT9cOf4G3Hl6rY7sbM4wKSV6Rn0hFHFdpABfKXT
z8uTt7VUs/2TmMIu8DamJsbBJrbjnRlYlOyI8CMJWhlmtlHGUNO+bHP1cj8Z0/z3E5up9L2mgdL4
g+NeZdBJr8Laii6b2PSJxXHVUJvreY15c5S6b7w8ShvnsbfyI0gEoxpvyU7XDyiBXxmT3LC9epCB
OgkV9Bl4s3xTNWiT1cG9iIOs6UPS3KbABUEoJntOCrH3kh/tn0tEwf9RvgMXMkrAaJw7n0/gn80M
6KUcvBnGvq3997EuIuTpfl2e09kVPl04qBXMbbBQWFoWoUDKZwuvwUlVFV04+u8d2YB+bRlYjKMz
WqHcFJfmoNVv0wjlczf9cXkMq+5+Mob5J5y4nqcVY183MOE4MrDyJ095h1TQoB0ejeLVnrbiy9Vj
4sTewtWLkqi0bzFn1ER26Us2asHo77cF1lenDqk4UDm7qAUtMwdZIoa8m8ACUfAQ8kqJd7g8b6tb
9uT7i+NO04dCQq8SgCgvTMcnqFJtRfxrI0DWZQ4wZj6EJQNUn4Eh05cEI8jdXYsCi95Hfz6GUwuL
MXCp8ayUHm4lsFb4GIhtdQeUNS9bWbtk0baqozfG82fE+LmHKd6RYmg0XLLg+jAZ38nxm5b2gbKt
sOw3Avn1SfvX2PxjTty5xau9MHsYQxv+nuX3mrclObhqAWkAtOIic/MJMD7QzmeV5yLsK/yg5kD5
seDyhG1ZWCxLl1dDTScnf/jiq5eCvF7++toGBAYA5K4onvsgOTifoYSAEzUFJvahD1rtSo4hCqrT
Vg/C2qkCmkgTGRnUXz7lwZUtXEjLg7cqr391NQ7HPA9BtxiU2PFNGljFBlxj1cc8lJiQaUA72XK3
+zQdczLCnoRjJfR7Z9hh4X1tDfsg3W+XJ3B1eZAen2UO52rMIrhqAYh2pgZpIGp8HYD3+Xn586vr
gzZrpN+h4QLhiPP1oYmlVVWJz7ujs9OGKVI2Abl5HtJxw9LaIoE1ATG+OdPwLsN8iqq1yXVEBKZw
wn4swkK7a9qbjo1zETLOsvIvHBvSUGjn1m3oVCxpNbj0BAXhJXJbTSSCSg8vz5y5OiCk534LO8wy
O+dT57dVktRtUT4UkutoL6hQtU4V8sSWg9rmNKqoy8E0h9LrmwFQ+3fRgJcgcxK6qxTEtetUqBBy
98Zh7Itxp4F8LUAfbgfuETne5243BipFD2ziGz/tVrZolOu6COTI6CLS/AmlYkuPKo1730SXqA0P
X9w3NlLwyILjf0jBEwCYF6coHa0h0Wo+xpzmYaPHzP5uK7oxg4tA7bcR5GqR/Z41SKFPdD6BHkAO
vCpaGRdM63CzQTBbMp1VQFuY4zEbWu2ttO30yXJremODkmUrEF7bW6j+urOSxQzTXkQHXTFwxwUJ
8YOWQSpFh/4adsFWGXAxlRbY1PRTI4upbKdKo6qCm+D8o2UReEgYj9ZfXESnRhYXkSQsBx8GjGhB
4+2nrc7Z1YnCexKAQLwpPxVGrMYHm3/GStCGuP1Rpw4ETJRWbMSfa2eR7YFKa5YnI8hGn/uDLZmd
Aj6JvlO9OOqVFtSi2aFRKlCdvXE2rC4KCLvQhIXaLHikzk0Rr09HJ3OKB93u5NXkVi2YeBMS6KTL
ry6fE79zTcu4HfBG7CXwT7tgTj63ZVXELSvNRg/ogDYkR2Gf1xOx7h27gaZE5o1e4FnNBJRhwne9
SpBAnnrvK6b6my6HJtSF3UY92JeuiSZs+I5Qge50FrLAPotx57LI0jVQ/gxs/FrlEI/NGZNH9HKz
AIXvcm83eOL5XpsdEqmLBCRXzL6n1fBNFzK78SdRR0jx2DuvytG5aXPvzkNJKlSZRx5qxDehK9uv
YM6YnpjeqINj8a9IRb1LXZZPRoquzwKwqhvpueVuQCMSiKDwzJPlD13S9DCoYqbnAaKtkQqpPnN6
FhkroGvMzduJOEkw6LkTQLkoBiG4ezW2xAmGscUpUNV5MIjqm+7L7xkoX0KgSdQ+K1/r6YunHlug
JcG7cgD5mtyXjEMEplFBlhRjNAKtBcHTXoDASYZt6oRJC7UwYniHzq/riPbo+rRaCz3aNtKfrVW1
YW8O3tED7C2kqMjti66lf3MUAA0AECG60D+z7/C2UrwUePwqMH6YrA6V/daKjaN7LTg5NTJfW6cx
Ka/MvkqzAhByPYRq8qtZ+TtVQ2JmTPdY8Y2dtALIntXfoGVrAu+JvqqFvWrAWIdqKB4KcxBBkyfj
g59p7XXr+slNC/cOjUxOO6KZ/o3B9ey5p6iqhZ0+jXfozHX3Fi2q44RkwWFIK2sjT7S20VG0dvEm
Q47v00Z3LXThSJ8WD5Ovwkpvo1xHa1H5srHHMafLLe4jg4i2NQgsfuJhqJqkK2yGp01uu9XcWjZ+
QZD4T+WpNmCD7d6nNRcHA3fNres2zsY9uhjjfI9CaRtxKIBPIJZZNgJh8/VeMqZDzN3mihP5zHwS
jiBg2ljqtVsAqK55nEjW4jl47lld5ZX2MLjVgyHf0J+XbEziWjx18vkliLcyUIBRGT4v8yOdjgAM
E2cvup2V/9Pkf+EWHuD6DhpxsWrLZ0k/tToIldCXX7nJQ0rSOxck27zaQmut3WiohQMXBgg0dv3i
WuZFmxrcH9CcPSPoG3QV21HWOnuNb1wyvwu1Sw88tbTYhS6UnlEB5bDkpvcFH/WAa+Z1AiVWR+Yh
sNFR2VeB349XFlG70R/izLTe3GwKLdldDVUdaaMZjePWnb7wzd/RD/gX5mZCxJKIxs99JjP1PhmT
sXpg5B/b/u7zX86WctPagXdqYhFgNZYhaVfIChz+70P/nPr3ZrdPyqcU/H2Xt/nWYBaTXIFGNDMp
BuPYMvDr62Ga+5g3dvO6z2DC5hgIjUCLcKFXOXhcmx68MUigJ5MICXI9OblGhXLD0iL+/r+1+dfS
Iv7WXJ3lSQtLaC3RQ1CXsLDIlXU0kyLfJxbup7yF5m3a4XbUJequl2dzZd0Aekb4DUYZpE6XAwU7
VQdS8BpsWA5QPaZwb1VSXCeNc0UL962xtd1leyscUqD4Ql4YdFVgqMBJee6LiQW6WV+kE7BmEJIr
pxs3e9OIsS/6GLAYLal3ffaV+iwg9GO0xzDXjx37x7Oe8XYIMI1ofM7vDW+L3PDzuYeYENI0eBTP
7+JlBQoCe1qWpomMG+NNlN3OpV9lbgFC9kv19rHzny5Pw+dpx3TPLzuCG3Fmez6fhYm6pabZuoy7
/Gmsf9D6WwUG7tooI914v2zqs4OdmXIWL2RQZ7PWlUrGZZ0Ai7P3i10JrLFHXnj6QGUE9r7LBj/f
ULjr0TmOXBPYP1B4PR+bUWlmBq0JFdfWvhBRtnFrrH4egS64YlHB+5Rn6ippSelUKmZpFbXGh5U8
X/79K/VyDMCbGZ1QjETiYrE4FcTfkJ3VZMyne3uA+o55rck35sXlsO/th9r+VY2P0hk2DrbVgf1r
9nc15yRm7BTwAV1ZqBiIN9d/yv4CWQdqbICzgFUErA8yfucLI3KnyroCOP5yYKFNb/J8blo8aOx1
YwJ/39znF+G5pcUZ7bqS481ToFWmQbuyBSTA3hn1H1bKvJcaWqBgMmjdr8wjxXVddfZ1abtdxEE3
+L1JFPtBCEW7sYOfp0+k3w9oe0MHiiX3td6/4s3oxEBtgQshL90dAO7kJU3SnyUnDg9z5ST/KF+X
oGSe+r1XUf7VysmXgrdm2PVuc0gdW3ypjamYdmnh5/esNc2PfExFf+XiOXCDNhT6oglGw467UAAc
E+82r7vpidY1Q15IGx4zT3vNSOk/QlWj3vlVqx8qOSFNlDZlFo+pyw6o/TplAHUFa0dqcB+FIvfE
tehL0FK7mYbHJgeOsTLTNBAA5R4sUaLLgWsQlkhta9/1Cb+ps6m7LgyHBSkV6mi7Y3ptt7gHCjVk
Bw0OA/p5NM73IEPYi4qaUTqYyYOBqB4FFnQkmbZE1Dv0fWhaeeoH3NG9r2NTa/dZwSQNnNERP0Zv
rI662nuMfyQ+e7eBwR5z7UoVVkTA+fKUFS676XXxmGmDfWgmyq8Lt512WQsQFNpUdLzkqAxFZw8h
AbnSfSI6FnOUBb85Zq79bNHQss+nQjzbvqbdKJ+qUFoD+U7duVCTD/W9wyQ7lK4ssMKGkqEhnew7
44b32OJ+BPlV/lOBd3PfK2QQPdfO93VH+53pZ2SvcqcNfZKMR9R/oNFn1cnVmPkdHrFQNwDwBQjE
1pxCwyiLa7TuuPjKKEI2mT946zWgH5AqUo6XRQjMhlBrgBsJX/TcCEttKp/0gdQvqmXeU2m2xV0G
NqugRe3ppiGpcS+SCmwcCauBCIEcU2ek3RutOT9IryJhBUb6A6kS586wUvSxoCECtPTIMkizh3ol
RLTRR0+GwHAqcqycxnrXpaV9GAPiKL8AHYKLdtdrVpd8J1q9OeRcx2SPNQQ0vLHYIVkHTQXZDnui
GSIynZ5fu0lrHDWLswNJQV+bJ3iNa9KgIe0TEZpFYR5cmyKoqD1n49z/HDOdb/rFsWknWkcYK4t7
NHjtTf8rzQ8+2OQT/5/LxwtZudGQ7gfvBvpD7Zn0/fwcQ5otncpmyu8nK3PfqUOKGgJKTn9MLJdj
DyBhxe3E2xF9UFe4SNxAjaYfdS5lR2KUfjDVpQbp7+/INoYO9EjuJlbUocm/dbYOcVsy7HiOVvxR
Deohq/Xxh9fDY0w33/fDaIaQTDFDqo/2fYOX0gG6wtOuGNGiW/C6jyir2rshGawnVIzoQTNVshcJ
pEImU40POde0qOurN+n37Cp3kBnR7IJEggswuoIw+lDUHf/Bh6rZ167/j2yg95dSZF2Jyv2w9RPr
TlKkp5jv7U2H90+6VOPO8z0KVGfpimdqldWVhZfqjpXDR91b0ClhoDCwpM4Pwq0ZogCNZWFdwSEm
EMAA8aDjJZJYIiB9PnwMuWEHeiHGQ9JDIygrobBKqz6/rw3ehU2f0cexkVuZ/IX3/Of9DH1uRKG4
d4EYOF9UDeMnvuRDTP2sC3jb3iAW3Dcm5E90RjYYoBYe9NvYLOOCvONMjbyMev2i9GuFWn5Maiea
HO0OtNUPUKqsw8TzSjSdmXuI8fw0W20j3F6547FndeTO0TSA8sviCjbyttIcYWT3OOVaELSht64B
N9nGBsFULW9ftOHibDAhTPipnGQmKVDzUmX35hhZAiybO1VEKPUXPLpsaHU0J4bmv59ELEleaAqn
JwyJ+8TOg6beiF3XQjHk6AC0QIEH7f1Lbs0mMyQUS7XsnloqzmT2UvFRgPF7/FD5+JhkDnK35h2a
O277bPzV0ellY4RzdLyYSyRZMJP2fOSgtnk+RMgxFTaIGJOYqFbmQebW/qEHDcGLY9ZWQKEBErlD
X12JwpFRzwm9ZXXV78ZuhCjoRItvaOQ37iBCnewqyDmGyu3Sl9YgdeQLeACD5Ow+SXT/iiWe2uOC
+EAfDb2jftVfp0PaMWB2jGpfOlQ8NZVyHzN0uIRGX8nbMUMLqokWvMjNyRQhuY1UrfLL6ZvEqjwm
UpBHUJKmHwnz2i+pjkjq8uQs8UX/2UZ4v9jQwcDTcZmLKo3EGaTp97HtP+vaFSK2IGdNlGglNCSj
THtjY4ojZyO3uniq/ceqDU5MAH7QsfuppFjSiqSe3kPepYsQdAg8jkFI0GhI71SOf2hJnR2mZAub
vPJkc+fUKnD0M7vUsgGnr71eAEuV31cWuWuTDEImifkqCT36TXVIs+RxY3bnl/DC9VwQwc1iNmhN
QX7x3PXKidZNoxOcFR1pb918mG4pMly70eHmTjVOccQs6AJnpenfW4Pr33CVaUcUmJMtaa3Zyy/9
FHPxUzh6mwzhZvczJURb90ff6p6UNf1x7QnimQQFIYA5CF52y9OROwURpZPdE8MIcVMFvftCJUqw
48bze+3gOjW0eJ/QkmoSAq7ZPfffClAbVQCdXl69NQvOLGAOwT0oEi3LaJL6ndt6HKkKYwo0R4dA
0MYpv9gGSBz5aJHCxrPBGY3DaTFZvvLbvtDhj0pDBOkp8Ps1AdO0AFWwCAT4obmlkbFmEWyaAM2i
5wadvYuzsJbISud9h+WpPHKDhz+5VY6udkZD/TjrXNycetVnz2owtwSE1i4C8DXqSJWA123OVJ17
YCVFqXuJsmLToPJQjJb5UoP564mYqr72KbBeLuotkMpyu31a4ErNaO7vTWWkH3+8sCi+AlOEhPJv
/sjzH2J40hpTLq24q6pjXrfHrSzyiufMMk9zSxookpGuPTdg0qYsU5mSuLk1nPtmq0166/PLRRy1
Ke8tUPYM4lhVV6h+Xp6flaPi7OfPcd5JTNAKuzKA9yMx8r+N+AnK935LfdtcuZSBVIDXY4PhxFui
/gHCsw1Z527ckapMQAygEfAx5ZCCA1fASOiOQJvgcc4/ygPNAfFGZbY7agkwjj1LnyDqGaDt0dqX
grSPhWboO4FC2HtJG/mN5gisAoSdSNgbzhYUcjH7/7m7sHt8QO11dIwuZr/0CzVqFHeXkCzISvcZ
oIwflxdgYWI+F84mZ7EAoBgtqhKteDEhT+U1Y3+GxcYIdAD7cAroyF+iprcYgdcAHpDY3Ih5CaWw
or/FA/7t8ggWLjSbcNBJDdgQcm/WJ5CStFpD+rImsZeZPPAHLXvVs2TEA0zwDVOLyZpNAdCJQGKW
P5sFqs+9FUwC2oiwSiDFkPp1UGU2/5FrSKz88YhweqFB2QHxPR6si7NamCh4420ogOQB5qjNQy7e
MuPPn1C/nxRzTDSTqy+dK6dIOjiNHONksnYVSOx4tnP124FvtV7OLnQSDvyeNVTsbDzA5zbhJbzT
YEMy6moYY8PgzXUHOeVdxsCo13vZNwNbL/rz2Ts1t5g92hK0BLswR2kRICMQTSrd2c7Py1Y+vwkx
Z3icITGKiuSnLkyTN4SbujfGYpyFyN2DJ2PbHoOieO+B+fRtBqRcub9sdMXVEdrhBTpro0MSYRGI
ELCrTA2bYHRiwWQ+uIwGubURMK85OQF6FURiKMCjNn3u5Nhmg9UDyhbbOQnUa9L/YXvpb384NbDY
Ra6k3IaPj7H+Ctn6wN7bxpYI4rzGS5c7NTGP8eRageSOrCoFE+mVDi4w7WeoEiTiNs7ONccGSBE0
wqgmQYJskcJq9MFLWg4rSgSaf5ggDbN3/2q25twVsMSAk1qLNU8J4f2YlSLOen+PWkYg8Zaw3V+X
PWvlcQY8CBTovDnNAI7axa5xB4/R0kCPd9NjY+5zNBsKJEYzQHpuSgeUaq9yi3BszdFOTS5GlmvA
/VppK2J5Z7W7sbm6PKStzy9WZ8RDnJoeJq5PHwd1D9n0P/8+0Ooz9zHOaKAFzn2s81rTQCMsjztv
CLK5ILFFrby23WfJLBv4W6zMshDPwG2UAuXN46x4MVM3qsT3uvr6F6OYy28zFBF+vNiMqiTSdpyS
x32AMD20u60c1uogXBTIUIFDkWx5zQxj0oNTXBdxbSLlfl36+6E5/MUYTkwsYhjOXGIU3BDx0B+F
vBr+LEbFeTVX9ZCxwL8ZPb6Yok7opVcwl8f+0B67ob9z+ydg6v50DAYEtSEvg2AeldDlnT+h/cFo
hmmKu+GIUj6yO5e///lExPd/85AjArZBHXDurcYoS86BXoxtMHEJ94OjRpKpY2KLXWVXG0XXVWME
16OP5iqkI+a/nxy/HuRtcz2tp9g3muta3vkAM0o9D/TBCfT+L2Zu1s3AfYhAGc3J58Y6wFx9HPUy
Tt8768rzNiZu5WQEyhhw51myB9vEW3zfVFZTlUybYtTDHiyTg1zJ60IQhDyhRxuEssx/scvyWRPp
cbDGl8vL9nn3ICFrzCq1KIChPr44xCbBUptbnMfcMF+rTv+CVplfVp9sDPLzWXlmZonjsl2m0Okz
8nisyYcuwa+ETNHlkcyb8PxKhgkIHyGfjf5xJOTOl6k0qBggIcPjVH0fLG+PnAc4RvoIdCrRX1hC
ugOxOnIqn4TX097rNcPreFxa8oZQkYbCoWHGEApWU7/Ri7xEcc2nw4xVdFHj133cBfMKnvh64icd
tcjUx107tntYGkO9puxxNFJy44/mtOOuHtrlPdDARcC8Jj0WrtOh2srKZwlJ3l1m5n7Qda7atdy1
g0SI4fryjKzsx7PfOK/NyW+0VWtUjRB9zCp9V2Zg/q3G5qjAmmMbzZusu91le2trjZ46JHjACDST
iZ7bQ/rPEyjS9nFKzTYwU+3KpGKH9sS7odpkH5pPrqVjgecI+fZZQBcUsOfGGHcanbZdHxvmLzX+
yrWvxHoR8sEA1W6DfPJRL7VrhyF7Tn9O1sb7dm1mT43PG+tkZpmpaX7GaR/3TY+imTm+UzK+TKXu
h6pxryyx1VG6lEj67W8EsofI9SKzBOHgc4tTOavMWX0fV3rTz+VH44paOSSQTeQI6okXN11lFffc
BE9Ezpw09BmgUw4zeIi7x9lY6bXzCakVxNq6PacWF7t6oFVdiUwNMRvRI9F32n0pql9TtoV7W/Oo
UzuLWBFazEh96Sg8NvTO4EWkVVpYVFk4NH/ILP+f+UU8j1BlLiIta0heWnVekjAgczMt/QHamD4o
yyL7eXmHrM4bKgPAWLp46i8BZK7o1eRKY4gHnz7IRl6RbtrlfbbBIrVEev8ejYdqwHzpA0O37Nfp
2WBllWmh5qKE2vljo3aJASxSMmhW0CDqj1KAIcLU6qovoqnqnbSJioBnMdBL0DkBNQ1wGDUISmqu
/yFscv5xoDACAAM5AQjULa8EgIenQeZlHzcgFEGNJLDSo2YehfN2ebJXbjcgmfCyAT20pSMPdb5l
egcl8FzAjtDfpvqXwZqNu20tRjizsIgRJFqki7GqAUqc9h26wAiEvEVeA7z7zAx0jIyveLsHrqnC
yyNbOX7O7C7OvrpGhb52YbfvXqmdhl4PNoyrvnwqktc/twQCjJnuFnHd5yM9aRq/nw86p3yHykc2
xaL51eMNr54uG1pbrBNDyxY9biY2eDI57ioTCtm3W4JRW59f+IKv91lhJxjHBBiI7QtgIbbyXave
cDqEhTeg6FHXljZfCl0scbeTNkHXYLmvh1dlNhE8JSyNYi/JxtStHCpoKMB28nFyfWYANZ1Eg7Z3
1oORt5Y73trDbuapuE0taKhcXqU1U6B9cWZIBCSHluVNNM5XfmsgM+375S3J7KssuWXOxuW6ZWQx
j009mpDvHvs4GRT0ZN568p6jQerySNa20OlIFlvIJT2a9D3ERpl3nc4oC/fKNl8c64vtR/+bpdk1
T2IFCv7SoaswHJVFOQnx0u6dMO3vimHj1F/z8dMhzfN6YkhYCphaXaHkncgbPXWeSGn9uDyWlfsY
RHr/rv/89xMTUwWlYkvDrLl4C6XNj9wyQhOgvC2ejtWhEIL8B1L8MLiIL8yBkoxW2EplIZ1j6jp6
NGmq3V0ezZoPIH2HFkYgkedy0Plo6hKNN24+x6tV7T8JhmoOK/UWaCzLi4a8ocdBKPZ22ejaFJ4a
XXh3NhbZlDTYQkZ1C4RKZgF0cas1L5etrAwNfUYEWWpgUiAwuQjFWVZ6KZQeeZzLVj2aik5XetV6
1x6YoyLhyeGx8PlWd9NakEoQ1wABgeZTzOliUwkdO0kacA+lPbr9OyPuDcvHHfSgQnScHagrIie7
S7LiLkmmiKmN987KwQFidpQbwCuNy2rpNS33AQwuBhb3VhOMqQ3BtVdzq393ZWZhBP/hVrTRXrUY
I9QZdFrTmsWZ4R/zFBC5jt3yCVJ91bETmyHG7IOLZw4oBX6DzNEHgHrjuY/a+TjUZVqwmNXFo1Ml
emAWDFKh5bvTz9D2ssyDVNgvtWABc7Nwqmmxv+xLK5txzkGgBwG1L/tTY56osoTJ2qcoZhffffot
H/lWu+Ucx38a5b8mlu0HeKCAJqonNP5/pF1pb6S6tv1FSIzGfAVqSqpCJ+lOp/uL1acHBjOZwRh+
/VtE772bUKhQn3ukK52rI9WOB+ztvdfAjSPqqpdsJLDseTanzK9J92Tb/2KnwDtjXkKo9MDe9uOs
WjkYpbFti4e0rH+QXn2RffusKaRvt6du5WPHt4ffRxo+AzEWq9crx2ymjogHI7PxSrsU/ee+eyTp
t9th1lYI1RWkuUA9oGK8OJalB3aQGzfigT12zoVuuQyvjQJvvDn9A4TkasuPZT9gJQRmS9sN4l7K
H60LWPjGabzy9QLIAPAcXpVgSC4rKmCu1/oIWNxDkTt3rdYGUw9XIK42wqxstVndZIZoARADv+GP
Sw8oNS9FHutopqnfdWJ/Y533q+vpuSg05o+o6/gG/lNwe4Wuo85tajSNAIRzr2Faqdt5o6pH/cGB
QnI49RMNhan5JLbhFMHjYGSgQhvjVvXtemPMYVGAR03GAAp6xki8u69zNQ1CK3P9oTZC+4s0DrdH
9TZZH7/bj7+/uEHxsMT9XeP3IQya+xAUhic9DG3DXuUPcAXc8cI+9EP300yrV7xofjTNtK81FGmM
qQy0vGXhZDh7NdKHqdd8LzEhPGZ/yph1zKh6rKWHb8VsL/kkZKhb/RdoPH9WcRyYcX2oqNwZpnjm
ZQ3glAQtLlY7hjpcBxy/1ZOXBgr1eGun6KV3L2VDjnxwAqJZgdEZ91zKA27OjQr4EnSCty1IJbPK
N0qDOCmXfRWvJDQjfMCE1wmPJk77u6FqzUupDHmME9N4ggFoKn0QC6rIs/WfmtY1z2PMPeKT/sDI
Zfo+JH2dh1pK+cVjpAxJTX82dYOaadePG1/D9QZ5+zNnzXsXnZplWUmz+8oFJJRcRgqmzWsc3t4g
UG+/OtkJWkCAJqImCy69O1+n73agK/iYjFXrXEpKikCkdOdk42vbT4FlDDuYuaS+IeJQMPRQS2sP
luGd01jQkBTlCYqWP0B18FvVAZrcsEfNpSdlZ8eybE74ubCC7YjOqwByCEjdxg5KjVBGKinvw1Hh
Ad7QONK7jt+BTgiHmNz+bY70Pq5MdLjN5lNfx+ci9x5F1cT3qmoufVKhapyKHanAG8nSQ2aN/Z/Y
EkC0s6wNG1hT+7ULyeKSDQdV069l1mWAE6mHRJWDz412pxn5vTknH6klLH9IYKLbe1N7Eilcx4rB
Nn1J82GnYC4eppyHpqv9oXUWKNBzaFqCtlPBCFMTvishQgNNo9TnY9rtGerFwmdJ/k1RcpZl9zV1
vHAo6cmuReQY7cXJstCykqeuS06K6Se78+4ZpPTTrL2DZPFXcKxPiU2O4A9BrLcPp3YK+ZDvDWJe
CtUes0p8dllzmpz4PCX5vkJtauq+VZURDq2zk652gccMzuXB2zlDDQvQ8ViN7meDsKc8kegbe40e
8omc40ZHFVIMP6Bn8bWyhhD10gdSmDsxeCC45A8lH5JToUkgz6namQl2AjV3Ser8A/OrOz3u+qD0
sjgoJy/21Zgn+8qIU1AS0ofJylBxHLKnVLWh1dn/aKXj7m24EIXA6kOwZSi/W7Hb3Ik0O5Ae9m6o
Z5Ea7B9rDHmf2wcnLk62W4DcAanNADQtgJEp+5GlSXOXN54RukIHgsQdQgq8tw/aWRL0cf1ddZAO
I8zZwLOufIIQQANQGTpoKNYtiYRFWRlDy6VzsTXvu1FVXxO58ZG/tYs+HtPkfYi3ysW7jxAvmbxr
Ve9cdK/VH5htxhA/HMyvo1aVYwCOGs4mxwoNfc9QwB7DSDbmSU8zfdcUfyydHkro5GrQPVa/hQg7
bKpL1bfoilqCPBR6A/4OCUtrlDu4f08hNOOnF54Z7ZnDW2bjzrlORlDYdABQsXDW4rGxKAmnLNEB
jTDUhZA6aNVDC5+ppn6mcbIxa9cn18dAiycU8NKO21kTkrbpWGm/0RlL/r7S8T4EYFIfD8feGaSG
J7S6pDBQyD7XYi+6vy6mfAyxuKHrEpzDep4uXuwm+E5q3/Wt9JAukJa49LC9UDLX8WCfSSuLmQJd
pWaABDsX0rglcNJTczBp/1wC02kkVuCBkmR5PQ8nfRr2npGae7OeurDRtZ9mO+5qqw8ZT4pdDP/x
SUroyXhkvhxPUuNPGilfe9WEIKkNp0nlOU7YODlnHXyuR9WJXd2C3cgn8UXBBftEtCxomPZNF/Xj
oOkggQ9PxWQ9amMJDTj7nA4DvyhTFnBmG5+IV+5kbx9MXAB9bb8ynn/3iuRrHheOD46VERhNg6TB
Uz/KTH53jO5s6vVltI0wlfXFzetTPEwBTzzLp9C2Gbv0O5o3SGUc55yiubcf47gCg9M8d9Cb5q39
WR8d3GUisKUV6E2ztxOJQhewY4k07vFpHtNsejZyy/GHzDujMPt8+0q+fr9isQAEgHcaUKBX1fck
p6AxpZJcnE7GuMxE7df9+NSb6VOlaz4jZOMNdJ36ztBz9OgctOlAml8UPPjIq0Lyybh4UwnFlSSh
7G4sVfc8cA/OpOAX48tKxu5StmO1vz1YMv/4x5MPZzQBix4FnhVMJTXRvnB7NlwSiLadhdWIL27R
Fae+E1YgUV06gFOXfEFPU5uNPcg/OYBXdwD4QIQ01q072B80sxUpfQF/1zk3acdhXV3ntu+4CUg+
SqS1D0Ze+jyWudrx2Pmnasz4uR+rmgdm3cafVKbLJ7zwnZ2TxxBpQAtGfzFrS//ZMigg2rLDNYzv
ALrFExCZ0P/7xnSn23uV632hzMQBNGolymxiOLtTy852W8t7QZP0ommpCFFi7o6jATFi2bMOmgRG
et+3CrpfJnc/tZKNnxkjwxdZ1jixkQf/NswWfGnszCAFX5b5IiFaATF/EgcZkw00RZV1gE70Vs11
PgcWi4EDAnUhnN0Q+Fl2DXlmD3glU3mx2u61MZOdcGRAhRWWOCUKR+yngT2lmwrHKxsQYq/zw1WH
rMnVw5K2rkZTMx0uFUA8ffqnSr8k3SlP0EYECaJyfmzsuetR4omM/YaKIh60y04i3itU0n4ccW/s
+j6SxQli6PbWuX6dNaAVPDNgQHDFybsEiQlXijqm5XjJxONYRn8PPwTkxYFdlQ1LdHw9i8LFADPx
Tui4NgpvKOBibGu+0cdfdQLjm7+fLlxRoDGgqQ149eKCgipr4arYUhdDPVNzj02n3PthC462kjUA
TvefKItDCLvCqIf5W3Kt1IdL4iG3vnVz2d/5cns4K1nDh0CLidMEhHMrHYH06g8eEJDN1PWv/12I
eWu8y+aUSZXDTYTgXhCrS2sH2rBBfb2+JLD88xN2Br1fM1A7bjOjK+bpanG8wUsy+SG6oAXSIP37
dA7kJAdxUKo2r+SdakP1U1cZ8sIdV/5KC306cFhGRWlmmTvIsABvf3v2VnbCzIZCBxpvJ9yE89Df
zV5eVY3d10ReoNgJejc/2hhWCeQCU1sm5CuzCPAYcNsmStKOQec/5V0o3ZnsscBNd5EtMU9Tn06H
sq7FryLx1LPV6VngqgF80dsDXDkZwB2Zq3WAKOGQXQzQYor3QsvlxbEbsWtGXd9Ld9Q21m1lnzvA
XsIJdaZ0XqkdO1bTQ6uzlhdjaMZPQo0c9ZzY2I29tQXNeMMNLe4NdBxnI3EU7IAmW+SXXDdikHS4
vCSTzB5kYVe+AWmcqCei/ZTUk/WTj910cV0nfmimSfuRJTyFtTAZADcrym/dRNM7hlt7V7NkCloT
RL6ipfGTJz08xyuDoZAEWxernCafFI7ZB3FX5LscThi+yhNoZKgOWuSiEnslcxoOzRSfceH3Qe11
uo+Lczgmqv3Z1bYE2lHDN9NXYjeq6qB0hdemrCF1bJWQf8Q97Y9E7ZoEWn8D5SmyEBX7wPsFdebE
e1s56F3krndKrQ4n75SYoSk059SXMLshmZ1/Baf4t6E657enJhK0ddftOtvo70xjYLs06cQhKwWP
9LKHrlyPXslvoOC1S047M/ctI4POCGna4bHL2FBu1DnXtgW2BKSdCTCgV/WkuojNSQe75GJ3OrsM
VdV+55B3ORtdNW7U2layCZTVUWIDcN1FHXexz6eG1VYi+XBptb7cT8ShEWeSRUKDSSSUmqwd66r8
7Jo5+41naPIvRjqL0UJ7F9gIdJs+fty85RqQt81wocb4s+nB8yYZXKbifAtwvnKKfHjwLsbZG3li
QWtIXRLmg7NL45DKxzGL5Jar9crJSAA6NzCnHjpcy/QMai3C03JLXobpEW07CHbel/ZXQ/t1+3xa
S8eQHEFqnEJ6AOXpjxM3ZlpOlcvkhVRuwGK78IuxeHUV/6lDtHDWpHmZoMyxcSquDY6ihUUJHBkA
SV3MYpIPYHFlcrp0CVAZcTQ532ODB1OxpWV9FQigXTxyXGwM9BfwwPo4PIDFPSIGkUW2d4a1Cute
S0BA3G+3J3EtCgHHHHBLOOHgcPwYxWBgvnHipJGU8LgfoH5hwMrABXAr3djnq5FsvBMxGoCRl8uV
8dpGl4SlUeZYd9iLB1tWfp9Xdzmhx9uDurq5MHXUQYNkpg2C97BYo14600Cg9xONxb27r6eNpObq
bMLPe9AMQaoJcsVVoW00a5MVwG1GjVbuhcs/j6hIknbagGG8NfU+XFdzHDjAo+XnmkCoL9ZGeTpK
EgoeA55VhFYNUV+UkJ9TfmH9ExhjWfdcQ90HbRk/U08QHdrY6VfnxVt4YP5nIPQ1MJZ2FS86vUsj
Mbhz7fq5Vtr3Hh4RGavvJhDVbi/a6qzi1fZ/4RbZKARS6jxxIPzCTQdCRTwwnNfkr2kSizEtplS3
1VA4o0yjcmh917rz2o3vaWUU2HWWC5F42Jtj5T5+T3EC3II9YBRg9gZeYQSF/VJUp9tTtbK/EQTS
xQA/uteoWY27CeTLKOj++TdGXrawAisLD1yWjS4OSGNApC8+H+w7XSBtyaJaRzFAQy/yvoxt+QMi
AyTMcjd78qBTFt4e0+rEwSZAB+NjJuQuVmYoaDwNBo4H8K0Dk4pg9E5Jkv/9IeTqgIvOQHtcTEvc
GXGEVqt4wvpbid/bj6V6ydpZM25jha7uJlx+iDIDU/E/yMB+3AZ2kcBS3nF51L0h9ajS910No2DI
OH2BgbTwBzAoAzurncPtaVxKFwCdishge1MTlfr5T/gYWRMCmE6QsiNLJDtDsw/oYe/hNPBdme1J
VvXvxnEunEyhLcqz2f+5Hf56FVFKgOUHQITQ/QOy72N0CIrlFC5QVaQ/tirIOz/+axAJYDnvIiw7
0aWpF3ZNEAFNXeepE6L8obgptzbK6kDeCn444lEiXgykyWJmJUZcRUrty1+q/03o4+2puv6IQdaa
byc86eCHsIR0yN7LxdSUdWRnXhtkg92Eej1sUSlW9gPCzD7AkLA0URdZlkWUmfHGaOpIz/MHppsQ
Bkt2lfdiZV/KzD7TyQgTg0BBBz3Artj4qK/GCBgJ0CT4B4+7FcDHQOgkMmOK2lZ6pzbT2j062+3f
JvCLKPNf8e55rM2SywWdTcfYIR2Bf4AAVTHSnShOVX6wp87H5Xl78a6SGYRElQk4FlSkQVNbbA8B
iyn45pZ65ErFziUefFGhWBaawGeGntVkG5tlNZ6J0hbyGSghLMtonle2U9awKVJNkQZD7ezcsjh7
dfazh6bY7bFdbf15bO9iLabTq0rLYl4CB/N6iqjVHmSjnshk7P5NGFyRsMoAVXxZr9PqGO15HERR
Dp8Yf2q6IFe09EUzbCQWK3MHsQUIr0FIBXidJVcCDmOQP2OjFlnmeaq/8ubB6n60WbIxbdegRXBs
ddwrEIRHVQhA6o/b0BIdF8CoaJFemU+upfyJgzIx3ZcOvBELCC1LowybRjnnRGPtUaJ1vqMSppu3
5/Xq6pn/DNw8ANfCcvJKOUpTYwUgBlQ3p97w9XgXVzuZMshHPZdcwk96fzvcym5BOKQKxnzpgIXx
cdTcIRo0ADDqNL/LKISkv/RbUrUbIZbsQk+kmmOzXkM+8qDxV5Mc2i0c37ynP6Tab5P2/6OwFqdk
Dh42qlyDFuX5fij3nG/kHVtDMD/OEk0rfLMNZknyygdiFjojuW8OL7fXYm3pkdQAXIl6BipNi1HY
elVohUZZ1Fk/E5oHhvdp6E6Gdu+NE977W1L3a5OGut3sIu5Bdmr5FC6zxLRiz2TRMH1LoZctmi29
8KVXNFgQsKV7F2Ie8bujfdRk3ZsZQtQoi55JYb1wMA8HCD5HWl4Xx3ZUns+7qml8x5o+mV7MYcY7
/rCUE0IgNGDMeqpSAi842tcbH/zamqIWS02TujpyvMX33lhZbceMsSif7iuIUym0gr2tos38I8uN
ifN+vmOAy7wyU4MZtT22o06jEaWG02d2b21J7KCHeTuGt0APyKRK7RbojMhU1IjGHCXYUkLTuB4A
mmkpin2Fqn/WmevtJbWG14qIatcqyz1JYCcgG0u/gT8PNeQs/tUiLQyNFmozOpC4gSO8LJSFI+8q
hLgz0Qo/Ct3sT3EpNVQsJWqRnenKg6a31cEo8IXH0N7qfar3xLchsnWCMHMWouGa+uOMTebEMGBe
UIvAtFPdZ0763ZXE2KlelqiKOiRsgbrJ4XYNgUSqhXZqg0EaCAMMMf1pQFeajrIK4kYlMFP3gkLP
IfmbxZo/xpXrdw0soaBGaj5YqU18bhqtXxtWDSM+1ZyHzCjO5uAORx2UwkPmkeqcdl4RADKuXbQy
fRWlC0xrRVXx2kqFmq5K8ypEQXsE73tstIOY6m4nrczZdTypP2WxYR3Bv3S/FnFiHdD2tsKxT7u7
oWHpXVmRHHxFrbvT4KPp60U63reu3kZJ4gJSIGsAPiFjd4Ak1UuSwkmFDS7bjaZb3tlTmx255zSH
vtDrnZeABJGguhPCkZUAtdPmEbhFLEiZkwfIojGfBenCUsNFzLi0dg2xyv0Acuy+czWYxFEoBCsV
D+eqS+y71AJqJu4NflQmq3doFaAxkcCBB/o/HmS2lQk7WzsJxlqpUIFk6yfKHc/12PRYoH44M8oL
X9kDOeiT3n+m2lzszlwWNW7G9gPqUlHruqnvpEPq5+h2QCUHaAlb1+jedtiDxbp81zIOtDpwejCc
0fUvt0/Tq2cwoAZz5wNNECCvkT98PHty4ok2pQ2BDKETJIyGnI0HzWVnydDKzPkmlWjlQEFAfOPQ
isVFusR8GkYXq27qSJTBlCnXps+2pl+U5/y5Pa7VMHMBCxVadF6WLwK9HjO8SxiJTFtovmaYr71p
dYfKdOrj7UirhxfyAgsiUTPme3Ef5RD3lh0jNIKFauAmgCcPRhECFf2S9ebX27HW7j4IYePNi4rZ
NdMnpU6NTC9mkadK6uMovbdzftFMBfAfrcAs4qGRexvs/dWTE+1t1BoBzL9KLes8hblT3rHI/E7h
drW7PaStX18kDY3lTZVW4ddJBd4LQJlOv1HJXNnimC+IK4KQgREstziwhLk3OYpFRpHfxVZyyEUW
lp7zCVq3la+lZGNDrI0Ib1GUX9DpALFnUZyg7pBNEu2kyJuK35Ck3zVZ+i+GhC4wyPxzYwAU4Y9f
7YhyVS+tgUWwpQo6Wz+7FTwVjF/C6XaJtuUVvvItwYcG+qxAheAtuOyRgoDFsqIyPKiQg/YMHjt3
sn0+baGrt8Is0qAsGyQ0KScvmtwoNYWvDSckTRsPh7XN8H4si0y+K6wBcBMEMYqoGk5F7VvqXANz
224AVdc+1XeB3mCA75K6us8mJSkCWf1hcB+H6okUUNdKLLj+/WmdjTL6xtwtj7uJdFqTtiOiSe+L
pWWHjoz3DJfZ7Y91NQyMR6FS5AG1syzngEOFPCZXXjROQZV9AvhI0063Q6wdp7MyHRQEIUl71ROF
vkpt02mW341ZIHXmA4dFqywAGeB2oHmll0knujRQ4ACwDzY181jfLRCD/HNZu3BV0gA3HP6kyLNg
496wnZciFwQbA4C//y7iPPR3EU0msp4liOi1Yl9X0MepH5XzHUZa/lAdE7MGqWWrv7G6Dd+Ncv4e
3sUkA3LZZkRMYRcBLwukVy/EA8q+LvZtLoJB2RuvwNUFRDEMYC7U5ACV/xhxRNddj5OEwep1P8F9
J3YAM2ffsvTn7dlcjQNU8dyHwGZZQptH2cUcDSq4YrUE8oWQYai/x167Z93Gl7x2ns+3B3YjeufA
3nwckKFJDhAi86K6AZ+Q7tJ+yzD2un6JFyB4VoD74TZCf2CxF9Gwz61GKhJBfycqhX0oKPksBoVl
cp7abNwB2pP7s08ANFmTg5dZv25P5sqHjYYH8kBK0I278mrS+BA7RlqQyBih+1rIuArGCYaTVGjT
7naolRMYocAmBA4aEOhl44XzVu8r1MQion2d1DEe8JLg5JjCO2RT+mF1WDioAJ8EHROuUB+XbtAF
b6vRJFGbdb7LrD2c4PeD2KpGrYWBBN0M1ISlMPrlH8MANtXWFU0Aw+7bqNVN6VsgTO6lnWzJAUIR
Gb+1OLawUSx3li6A8Olyq8zQcPiKDk7UQFfxcdTcHqrUzPDTuAGD58GRMoCxjoZeQSKanSApeluw
dPa1pv5d6LL6ChqNEr7ZNcYRahUQ3HeKBihww34UPB7ukVSqvSaqNCRZAQvrfKgnH7lhFzgwUwrx
V/0euQEcidHI51hWKgRnqTwNoq9PaZITv/UaAkOU2DsngqEo6Mg2AFwJyiWpVoqHWPOsTyZLwFmJ
izEgqctRtpucAzO7JGJVx+Fs38U7E768yAUruYuLScJK23GeYLRBTgKgXL/RbRnWsArwiVOV8Bvt
p0ucDf+UBf4Cmrrx3QBMd9DiSgRYW4d9ja34HWjKkBQwZh+SuPEOtdCtSydbmBEJ+TkedHVQFe60
2MnoPQWC6JDErApA0lD3cc47JL8xeCBZfJzsfQYYQWWIewfVmRTHQl/uUpD98Til7l2NhtgRiA15
yIDvuTfqSY9G1x4fi2bwPqPjYt63saPvNE0v/czkum8rS78riHJ/lwwD4o013SUAJoU5nE3uYFDz
xjzxPvMG7lng+LSH2ZxzT4HYCuBFb5zwb5Nv8T4O+jrtw9zqSiDordjHYw5W8bQFRyq2QBTuZmMh
uzPDHF62ocumPsDHUwZGlXWhAe7gn1652qFkKQl0K6V3BTRuLlI49h18WIYHooAOiiHndRYNPAKY
nWlHLgfjhSd6h41lKeWnkhpfyrxhG0fxym2GjiOoHwC2AWW+7DgODq3toiXwQ0qmXZl/0frfUtXg
Q0B/Z/inbreaxNcqJXgevw+4uLKtBKZlGnUccHyipvimrH9K9pAmR8d6RLnTb/UpkFtQrbXT5H3M
xZWNrC2mvYaYoNLEMmzAxSP722fwypUGQV58dXNnBxDBRYg066FM4DAXuU8XSjyQWX24HWFtEGBJ
QpUCfszzan08EnlsggyE7RxJ65fB4Ng1FUDybTHG35Tbl6ch3LvR85v5klfCmcrscakCcxbx0tH2
cMmqjk0NkS2tr/5RfW/fw9zH+prbJAtG6J4HsExrwrzJAIHjbh1iBO1jVnT079NxCB+D70axTXFK
Ly4EZ+Am/A8wvw71K10GAqd0Fwd/P8VQhQIQHFIHFl1WNLU+17K4lU4Uiz8yhklT6Inft0Os7ZP3
IRbvzLrOO0t5COGcW5rDEWoL/zVvg+X6oTMGvVCUoa7ZBkPGelgl5w4at9U3MrAJhtZq9FmqvzhN
i4w82yLZrm5MqKSZqDejX7zsedfcyUvF5x0j3D/AwMVn0yLZzuKQEN+YvLXTavZsRGKF8sM1TAa1
ZJ5ME41imokwGcDn6qX4CodeM9BT9xcYPEXIgOjfUTFY4HZk/NCV2ayKBUXAybPjB9I7hY8uB1xu
0irdN8aknVMkiuh5QTRRjlCKLQqunzSaWbD3bFCkh5EcSpieCqq0ME5VDc48qpXkPiYtOXipinfg
2JQvKaTLdkTT+r0N/eeic6AehCpv2JcV/j9eXCiLcgXYKxC5KKYqFCWVvcOtAoC0DvkzG1RQXAMS
d3ELoW3aQEXk9vxtTN9S5oIo0xpzZtDIHRzoQbGvgxRhSszYB2Do0IwyMEp4p9wOuro9IDVnEbjg
XMM6K6siHfjICCrH81hXL4DYfYapobsRZ+3LmgVT/y/OPPh37zIv1oUqYZEXDagKjGnq29OWq+/K
Awlir/8JsSh1mF4OhjSKoBF0z8z8vnWwy+3nBOnYfzVlbyz/d0NxwY0q7QZDicVLTwxkJ182zd/f
UujlQfFuMMv+toA7RY7ck0Z1hRJhWn7OieabdvvQt+kvXpJnjFZABcU+ciu9ZJnuO1UXjk69kYGs
7w/cC8APWACnzf/93WC1toTRIGlpJLU80EB5LMB0h8jI7vacriYeMykKpzu8e1Dq/RjHUUnJc22g
kc5ZyCCuBAtVXxr20R6tb41j/+oy8Mmn4QQPu40KzNoQkRUgO5hhmVdyup1eWhJOLPN6BhpUWbE3
n26Pbj0C8L7QkQIqYpl+mE01FZVX04iUD/pQYA6fyvb77RhrHxhyD2g1IAkBJWuRgOis0yWSWzeC
OV8i9128MUvXqpFIDd8HWHzBjubVDXwKUasUD5n2raA9pBeOjnvW+QNlux6VvsE7Dj3cpJxLX18U
7/x++HV7lKv75P1fsfjIRQFWo5owTL14gEGqnyUU7oc7XkGohwZl8ttg0D/6czvqxtzai14qVybA
VrgFIreooiEnL21ONw6V9YEBsI30De/dK+SYKBL4HySZG2WKR0KM97QGYMGuajibslcnzX/g2f3c
NexnZtKNWX3DcyxPm7lzBE3puYK//MoTV2etY1TIj3tL6EEHT5zAnVh7or3dH4mo04DQuPySpyOL
2gRvVvCySjiDQN8CXoHwMau1n62MsQJcyjCNWXI0pOlCslwNYT66xa72zB/j2BD0kT1v13skg7+S
rr9I4gDOAtj/no+w5GYl/Mr9wQT4+vYaWqsfIRojABoCyAPxs48nTElbYJYS141MjoOy/0NarTzL
gZhH16yNfZUVPOgrqDmIqULu3jV0Xxdmhbf26GE/a8UjjMW0Q5H08nGAIgkamJMLKjlPnV3W9pAk
Glnh+WhUsGOM9AgHCdHvlGLNwUC1IQCwUguAZxB3eKTbZw/mQ/BgdbxPjPXVrtaEdRYOGqk5GcWL
12wcD28XxnKJoSEPWCIB++YK0hN3HQT98xbF2BL1COH904zG6+QAyNxVT27H0Z9kjzrtIpQ+Hg2t
ASjNglT7FPtmPqEMYr0WOj91ViZ9YYtzQv8kMgVQ3dr6ElY/NpRTkYfPkmbmYp0g09FODRKQKIWk
n+X0O2Idb2+F9Z3wnwjzX/DuTks7uxwdA68VvU/DgrehVkBVoPz7NqJHILqJSYcK9RXIw0kSCI5T
041oLT6bcPmaXHMjxPqh8Z8YyydRPRhmU/aOG1W9dpf3BDVTMv2m8CPwFZeRbWQ7pbS7Ena2U7Kl
K7aWb70boLd4LNmd7RUZPvJIQfE+tl5d8lihsgYt89vLtRVnUdScBHB+Ro5BClhgw3uke6hEaG5J
+q+9zN4IILA1x7JcdU3bBPLRoqRR/1JNwL+gty18y4Ey60YysLq/Z6bJ/waah/tu9wEdDg8qIOOj
yQ4srBPdOOi2fn+RCCQNaSGNhN9/hczAjH/ZeKas/f6s8IpXPl6UV8a38BgFu4lXNDIaBs0iD3LV
Gv8XWSdoS8DFAIGFHuxiaxm2SqyY4wst21AvnuLXrvwXq4BX8az0NjeUyXxGvFsFrU7ihEjLRaXc
9EkFxQ9Nmn9NtkXKNEv3QIccp/sVex2QmBaXvYEgsjxOFlQbtoTuVxcDMtazhDV6GUuRUpMnqVlw
D8+EuNpb7Q8W043lXvsu5nxyhs3MT/tFwqULHQJBVeJFsX70zH+QR+8yfmc305HHG8fZ2rn8LtTb
afduTRKoeXF0udBtjS+GW/pt73fW8+3DZHXC0KUDynvGIS5bF8LTYdhecS9y9fETWq6fxs59/Bch
XGhJoLFlodq42LxeS8bYcCSNEh2Fucaf0q3G6uog3kUwP25enk1u3sR4LNVF0Kb+v0D/enMlE90/
tBuvWPfJ1A+8YKjjoNCi5O8mhVPD4fYcre4q2AuB9gFu0BVGhdXGYJCCIYQA0Z3nHu6NIddDo6j0
oGl68+CaUPu8HXR1f1EXZ+/c/ga29eO0SaeLSyufmcCQUpTOfSXvFd14KlxdVhYo02gFG3grv3XI
PsbIVWZbiZbxx1jXDN+Z+icDrQz4qf+w4cfwl+N5i4U234yAvH5W0jJxe10r+SNsSC7uaH9O7SJ0
rfLX7TBXa7UIs3j4cUXHgrQVf3QInpaxid4UtPpibcd5ifN/fzva1SItoi3OG0MvNeXYGFRNQGKB
ZFuNJnBKNtLh21GutbVg/1zkVcEfNXlP473eRNWWQfxWiMUxAAPc/w3hNkdzOLS/zC2xinniP6T0
H6YK9LqPe61uiqbDi5Q/5lZ/VomBN7mAvJrzaBkscuPhuTXNjXlb394zNnxWWEMS8zEkSWCEkXmK
PzZwp0kOvNon6ICSjdPh6nybBwZHcBhrwT4TScDHKJZFBo0KnT962iv/RKuvt7fY6iBw9kDgYz7m
lmgyPHV7r0pq/ihrk/sGDMjQbT2qfjzQptwom2zFWqyRKjtakLHlj66FvvURZpCDsxPTxs25+om+
G9FiwkRC6zEvMCKXeRkUm1TYNfZZ/g9p19Ujt84sf5EAicqvmrTZGq93HV4Ee20rURKVqPDrb9Ef
cDzDIYZY34dz/LCAepiaze7qqjW4hSO/58u6aKIC5bCgpIz4jLiX2aYKLFeL2aX0mEECuDxWbNl0
vgEpJU3sr9wJoscHcBFFJzuEQAePtBU9BvOtld+8uyFQbDSEsOBiwlMTmYHzjYYm+bWlWSC283fT
+GizN168/sNmQ1UQlDkOuczrJIz1KPlgBEO1Wd3bgka8ugG/7XUrynlCbzKQT3hrIoF6PpAmtSlP
xXoMVfoLd+iuMdy36yaUS46OcQTLgdCwl3aykeRhXvoFPZbLpoFGAchQLOC/NRtL4dMEYyBq3QBe
gJVNGgitSWIaY1IcrbG9xWgJMjFDF7UTcEFz8OjXxutSIClxfWziUpE86ZlVMfaTyLNpKPX8NC2P
QG88NcDow3lsHHd87uv1N5mN7wYb9002vfeZA71W6AiCahrPKfR2SYOtmQsIaFCWxyC471gZ9em9
N+lKjuIjF2PzXETwYAMTzCvnY0tnBB5VQMpjax/W9Qlo2VxH06TYfWB/QI8ctgdKm3JqjQ0jrRnU
e4+UbnoABN6/uc8+L53SoK5ZSRJ8fkW7SHrX+u93MkD6Yv5RugYixhTe9WT1B54ttHbAoD/Y4Ane
1Brwsmp2Tj8vxU8jA1357OHzabWjxcvsM83uVZxMxwEaADwLoG1E8/H5708DkpCwcPIjujKjoEF7
D8luFigNze36L6YQr6NLFj7tomU1R89QS1CCOfpOFrU1OLLIbxMMRTPwy9ePpMoRoBtXtLsD63Ch
LZSURWfW2ZgfR7c52tS7MQdQaS5hHznM+B/98tRrfLXqqOBkY2im8NdydLOC3gY0Uyw/koLGc0ju
p757mSCve31oqg2Bdz9cNQwhgybd1hZpWODkRX5c22O6PtnvPy4gkIC4B5StkOiVsdF8zQmrRzIf
SbcPvubD7vqvvwRvojfw9PvkfLtVwdT6gEnOR/BOla67Z87TTED/FkRWdcfDT2n3ZUU/s62TcFQE
OcjY4FUNJrgQl7U0bRUkAKaitKdjBRJYd3qj9n1l3EIimOlqXYq9B3JDdFyCPgc5FTn95Ffcrs00
nY5rczTG+6UA3Gr9Bk7wdvlsNjo0rGLXwRoS8/DQiKbkZlu7QlWFGzY/VmH2aBRe3NfuSz7oeJ4V
uw57Gkk1vE1FJ4W0bHPrrq7BBw4nzaEX/RqOmiBUZ0BanzAcyNJyVEcgqzg2e+fdYHxwDpwOQNg/
cdM9aKpdR3w/qH6kxnY2d3768/reViz8mQnJkxZJUKX+OokhfDKnfAs8EFzNk2fSXVDfs9rcXren
2NJn9qS4Y0iGbHK9meOhA+I3UqOktET4BftyiLtAY0zMjxQIgAsU5XXEHGhlkDuu83CcaGMxfiy6
Z/dg8U/Xx6Kau9PPS+/dcTSdpPLx+QXtBCWIjLYhBKTdTZ8d2urLdVuKI4OhgFYGdx7+kR11Grpg
6GsbfrSnJ1BRbtv1FdRyGj+quFYDQLZDBDVQA4HIzfl+A5EeOrI7Mh5BXw6OlQ3uYBDmQQUkmA7X
h6NaGTxCPIQecG8XFIZGUBYgjk7HYwYZ99x5WzX3mub78sqz2uDOnNLxOMS9tS2b7fWfr1qNk58v
99lPUJYr0wE/33Zv8+J+ne/6VhOiKdYC2BBRuURTAuhHpBCt72dz8NGNc8ytO9wt1AYW5KnSIXv+
kNhJRwRmULZDLRwdP3KGcClpZVkVCqCBw6MC/QhJ+6VOfiTkdaIv6Ep9zW64F/lx9ssINpm3762N
m95cn83LoeIdB45EwAMJ+H7+dM+fuDnWh9COWrPh6OA3UOe2yKCz8L1p3h2VorcfzBZIuEPkCKfp
fHfjNzTUQP8IjiuI4Rrk2HQMD5e77tyCdH5mwpqwFRYyBhR2xErNtlN+H0Q0CAmg6XyRpjZqv23M
gvTH/BUM/HPz/fo6XO5q/HzMzZ+9cBkEkJZ2nJnFgGDwxsk36Nas+HvPPR6dFvLEptARx7NJ2tW8
GJbEBR1rDKAihxINqpvXx3AxRcJAiAcmCjdAk8l+kiWpaVKnTGL6AO0S3C/XP38xRdLnxVY+2apo
MK8W7uLz0Bqzxj4qjJ+pq0mg6YYgzVE/5mAwT4okTkYbisUlsCEaP6+yAMg0Dj2Sjpd0xqHdp4ad
jmHcLN+TYFdl9B+m6dSAuDlPpslrQr8i4QCkR9eY+65HSRZlQ+eBgQ9dM1uqFYGX9NFsjtoTFv/c
VG0bcwF57TB2rEcL+iWtRTfToklbqCZM9KBhQ4EDCuWUcyMLWEydtGVGnPtjthst3tzT2qg1h0M1
FKRngZhzMRJL9sW8KstxQvP3MRjnoxOm9/5kH6yebt+/hwXfM3huYAx8xeeDyYFqq6acJDGSgXHI
p6fCnKKw1qkfXnh1HBUYcF0AQgTPqBjtyR5ghPkG9F+T2J47xJLTxh3yJwDEoexRay4Q1fIAxIV2
KQvsn3CM56Yo2EUSXobpsa5r85maqfPiJuG7YToY0KkVkVI7GZC9Wks18Sw7bp3+ze7frq+Kcgx/
vC+EoYAnkL7uTO0CqYIuPRYLABIh973tmtbJ7roV1aKESMGhBxBiooi8zscAsZGlHMALfQzJ7375
vrBvzPw21z/ebQVJU3Rs4EiCclt+7tPFHYshoNkx8EFNjf71gaBLrNkOhS47I1b2LHwR2cQTS2JW
T9YEFOLlbJpFduyhvOt31ZGTpYigMPujdvN9QfznipGf/zA6kOWAEZGgG1Bub5zywiNLgt22gJAl
R3q7dA/m8pj7uvaCSyouMboTS9K+ZmC160nnp8cB3IBbO/TopgBhya53DPc5N8gU9QuksnKrXjeF
CSR0w9YsorS1d8jAdzqvrtg8GC5q/ICjKmgPwgLdxZnZp8cmdDdt/dFY68h2vtrh7+sTrPCDaLK0
QSuILnSwSUsXoDUsxJpRuj5CSSvd2GhyOJAQbW81g+7XdVPiVF3snxNT0gwPNPBCzpb0uC48Npal
3jQrhQThkES0W0GHHEbrCjwn19EVKTcu2MbArAn3iMfp+catCraQCZ1ncemiPWDN2W9kzUU6E41v
7qu5jN+CpHPefy1bmFXAWlBoBAmf5GPmtoCYtMPSI7TYDhVIGs2q3SaAql6fVOU+CZEww4sCCQyZ
OJs1duW0XpYe6bygBLT01lMJQZbd2C7LpqzyQHNvqhZRFDZRU0DPDyBU53PZWDZPPKi0wd2E/V2F
Z+feS5fmiY+Pxrwr2l1tMdQI25nfXB+oaqPiyhE6PgA1ITI4N1zztSYZtdKjDcrGbMnLqPXWneOk
mglV28Gr/48ZYFnP7YBjaELYDI9D3D3KNd34Y9ANRbVmCMz/MyH+fuJIhU6N55RpdmwBRm7Tt95/
DN2HMvx0fcYUtxzm668Z6WgPyDoYMzOwVJkBJCAtv4OxfnPdhnK2AA75syIAPkkRIQ3MyeZBAK8Z
DLvVf+xWd1eNmcaKciQnVsj5hLWgPRwXC2tiNxB8KNeO3taBo3O5urFIWxvqyivjS4KxpKB0WABF
4w0eyQOqA9cnTT0cNDMK0kcbke75cBzOU6RLxfrP4XEykS3L+vdKr8HxgPIDbZwErVcX4W2LUirI
vKYkDhAbRlZfV7tsWj74MzH/YW1ANYcauhjLBQmz5zOoQfk1HoFp9lw5HpTOiMbnqBaGgLTfBHG6
kBWXFiYb4W+MoUniqlvCbe8sPyd7Se9DgB/emwjCtOE5gGZooB6BDJGOTJm0To1W+STuBZuHTTr3
APHHDWJRtvFooEMFqwaGSAJyMIAE46KXBtbNlNtjB+fdzfuhaiPPu+GoBlzfbTojYjeeeJvVMQZ7
acUNAdpD76nsHkuuudlVJgSRFmoaoiYkX0L2DMqJxcrhM5Od9z0p9+6v94/h1IAUOix4W0HyI02P
Y1mTTZVA3c+ZvTlyx1oHcNaNRTqcUKsp3aTBWEw4Sx9cwO4vU0fGrrSBcwmqbVDMXuATq6l2SdMi
IMlwW0OytT/2/5DYEPHOfyakO4Zx261W5hlxAm70YkSGSYenVd1ipxaks+KlnUXSGYNYy/08WZt8
Zbs6qTf2rHGXqpDj1JC0+CtomglpsfhVuGnKO8afQnoHqg0niMAtlOtQOyrvDMIAhICCTw+6P+fn
pbYDlJsNjKuKmhYA/VmXE1AZADwfb2fh0yCUcG6AJEaHroMeBpqfFnvT1X9VmwteP0QFAxmni4hw
Gl0O/LSLXAAztslKnujw0uQ6Ilcx6XIwDyVUQeQKme0L4pQRKz7keY2YumYVjxJqeofUt9GmtICx
e56y5UBzPnVgkggqDR+AcgIFFAGKn+CHkQEhbmnSwfKoETvQ4VytJnILzZZTziFe7qDFBznMRbBZ
Frjppq40YuZ71XFuzOSOFo19U/UJ1fhO1TESzGaIlENB4CP5G2/IWc3ZasQu+Gcn84vjocOt/Irz
q7kHlLMWIGcDZEUIRL+07fqhWdETj21nZzufbzMdXlj3fenc9HzNuiodjDhMH8B65Lcv1+8A3fcl
f2MzFzGAL47NtA15EVXB1+sGLOWePpkhydF0SR8OvbCQBxuriqw8Kl6NN+i3vll//uPG1nCi7rfN
0GMeQSg+eb7+C5TbDqy96E3DKxXJnHPPANn1xYYkKZz2uIOOBUThLJ3QksIE0p0QD4B7ANruouy4
WjNIxrIgXkYC9sFlk6w2qPt+Xh+IWAvJO5xZkQL2qUZFbXEMPwZD32sVVvtmTuMcxEmbtJp+ORB4
+gd7iDuAsgQHBfb3+cS1pp8MndcEceIm+3BsblxeRjVyVRv0Gd6SAbXV6wYVmxEPYPBSovsGpHcy
iaMLia86y7og9ovp+xJWW3NpP183oVopQESA3ENgLYhlpDHBjw/B2vixnzyS7NlePvBWU4RSLRNu
IhFUC04NOf7sk2ldiroIY89oiqim1pOR9aBJc6rPLlSykHAqbq8P6pKdG30xpybFxJ5Eoz2x26TN
c7CMj9PBAPFS6ja7rAqeJsAurSzdG0VwyIrhdeT9B3OddxOjH70FosuE3rpZd7sw3evyss9R/CbQ
D0A4C/o7FyQm/ZytdpjifWFP6TMz8uNUlbuCV3dDAv5izn5ZKX5cW09bO9NRxSl8DkjbBFMcJIJx
YUs7F9pCZQJMRRjbIx0OjpcMG0jlsUPWpWw3Vm3zwLLiR0FDrtnBl0ArMWp8GR1qsI5Wu/OVKGgJ
qaDECGOrHp2HFUnMm7mvzMccin8PIKgqDg24qR7GbmYfq7kzdwOwbbdWNfzSbAnlLoQMAPYhoEO4
A89/yOz5+ZB3qPN5ue1uurJ3onRl0wMUkq0bEJrxb1VLywh8NuOHrs+6hxoNvNu67ZxPSU+abdoU
9SZhc3sA/1s6R1lntI91m5Zfrv9Q5VKd/E7pQI4Ws+0pT8IYeI5skzG2ROjl9F6GZUo2bPCyw9Sb
7jbMGt1aqVyBe2JZOjRWOyFjMOZJPCz2Nsggf7ZsDV3BWxGIkFMj4kecnMw5mxKPzjAi2pXJLgv2
Dd+s/nthXGLXYWMJaIDIUUi7rvTd0ZjA2hl3trMPebefc11KVD1b/5mQ8SgToC41Yt8gntbytQKk
Gw2lx2nShsAqOx6gdajxoFsFKpDnE1ZPgeF5QxbGPP2Y9kh6zs4+HX9d33Sqiwb+3wZ3CILtCzRn
AUouulrwl3WBAgBUd+fw43ULqnU/tSBtLm/tTZKUsNCsNyy4ab0f1ZutIwpWnR0P9CGCXxQsFDJq
1A/r2u1oGMQmhBe7BpCN8Js1/lxJBZr5ZuPnu+uDUq4NUkVoW4IgHhjNztcGbOVJUkxmGFO0Ce48
yhmCnQ7yYGgx2Fw39ad8IAc7QMD/Z0vyXxWyU6yzpjCeneCXm0HqvfcenXB5bCoGfI17hLbbdy8h
oKU1b9Cyu104iWef7K//DuU6ekgmBOD5RTOI+PvJ+eVZb0D2YcFOgQxuByEE230rOzRpoxepeluh
vaq5y3UGhV8/MVgUHViW3BUb52W1adQ433Mzam+uj+pPmHMxu9B4Ewyn2DumhCSqQaNVFnkZxv3o
T7fo23hdGbHAhjHTR17SZmf25bLtWs998RJq39JqRZviStmGozchzjNoPKx5wG+ytRoPDmu7fW+P
fOPW4bQJgfncT2WWbBvekgdcLg0EOcJMMwjVDSdgfh6y8WCQkqPFYjBA+LH6SVzaxcH2blz3xjWh
j4xuDMq31ydMtSqntsRJPFkVa8pb9ASEQM00PvsYWDS5GZc0+xlkzbBhvNWJm6oclI8kM+SSUIYC
xOXcntFwq0CXeBLP0976xnS9+srPIxODlz4gB2CAP/+8azBaNz0AOkF578VWGV+fLVXZlwCkhj4t
RC+o1EuOIuhni7PKSWIjT5dnD4SpD4sfFOij80Gg0GXf+Zp4j8bi+nHg18GPxTDNFITWFj/6VeFr
gjLlaKHAR4BEh6KhJ232IU1qiJ8hbW9nW9PdlIZmc6jcMIJ99KQ5go1NzqSvIKIb3DZD4tFovrXJ
9Fqzejc0c9SjITrqKvY7T3TAeqVN1JYhVoyK0wUA3eekHtiADTkZDyChHZ3PrK02Bse78HtrZpoM
vsrx+6KxA9E8yALl9y1DlSP1Exw1e41X8lYgUYDuJM00KpfpxIjk8c3GM/LeDZLYBH1sk1WRLmev
MhAAmuSFyAoJsNX5rq+LabDHHLHYsrPs26DRTJLu8+LvJz5itEaGmAiHKpvt3+D3/YCK2vb6wVKt
w+kIxN9PTLQTyCirFCYW60Po3qXTwRk1Z1c3CunC+0MHCfphFGueTP7cZZrP60YgXW/paOeF76dw
bKZ5l/bJt7U2n3xIHv3/Jkry11lS9+6SwkxeHxJ7m4wb8I79gwl4FFRoLCD/5PJM2ENsMOV+GC/B
NjBueIAamiYWUK7FiQlpFDW6KIe+h4kMryAbKBnNEFS3GkpLuGAgDw5+bMlNV6VXzDPncCLmIUmR
/d9367eWalDLSiugnUG/JHA3iKTON61dVGHtmy0ug3GTfaicqH+uBl24KH6qHNAAPfmfEelGG+EL
OXCBSdzV9VPmsKgt7Uc+z8+InYeoDRDjj0LqZJ236dhvKNNJNaiikZMfIF8ys0ikDh1+QFUj6ZO2
93PtPky1/UzTGcpc7j/U1UFaAb0YQRCLcUuuoCj7uRSyx/GQR+iCN9aNbWi2h3L72VCwgyFk/0Lx
9xNvU4Zo2GhSPM27zN9TFx1I0G+7fohU1xi6BZEgwvUCGJG0A1eSA0yBF1rcgWEXGYnCfkFdl+xN
f7Du0rEcbpAthHBZi4bb65bFhrjYMOARACECFNeRVz0fnA315CoL4OdqXnxB1e3oFPaWzegXK5td
CCHxjeGvkDMoNJ5JeRqgugO9cqEHK8vm9oO92v64orIPRpMbakCeskdcfZgh37hBsrzbXx+n0h5a
78D9D0A8asnn47QGxGJFjjRcbn9K899Z+ETTTx17uW5FtfuhLIsqCCIEdIJLx89HuErpRIIYqLed
hdBnAuli81K0SPhbGiizxpacieBIvxdGYSMtPf6g6ctEIoZMUQYFj/br9VGpDsDJqOTdSVJz8vgE
S5xsrWDTaZyW7vPkfGnKqfOMAc/6uAi+T+2Xd/eUIikU/mkjwA2FCFHyuwYYeghasJGxKaO0jPi0
+5fZEW0K//u+tOZ8MOyVGPi+VX9JoNqSF7rilypY+DsCpIPOJyi1gnSaWBDEXvNkewc32ZnJ7fVB
KBO2pzYkP9DNvo13pMihmOltU1pbAs0/PJte+sb4GITTveVUH62Se9tmIF/MWkeeIGZJ9kOn9qVN
0PU2yq64OWMO7QYavFTrIez8iPMn1mZRNh2n5ef1IV/SSoqNgYy8EDgB/MeU4uAE3iAfahrEhtnm
/MCgWIF075p/HLvE+Rni2fnBKjiSwyxPssfBX9ZD3yUF6iXlGKUs+8KXqbxBC0D7wUMee8dZAdXl
LJm3Gc0+N2nlHozG65Cpmeb3xxKosbog5QWtMW4MaU+DwNbxlsTBs3FCwqt62jX4n6/D3ykOJgrH
oidDtCxf5NXMpbAtnll+PEE880tAv11fAMW2RlYetcgQQ8HpkWLgtfMWULGgWshS9uzm+ffFNXvo
NFQ31+0ohnG2zuLvJ/d31zfowVuLIHbHu4lFY6K5WpSOGM3qot0SgH8Z18XbsGtTPxXfb/eoTR6m
BMphzcGpmi1orTShgnI0J9akpccTGhAPXgZxWd0V5S14rP5htsCHIfT3BMmZWLWT2coau7U4rYO4
De3bpOtfuB28XTehuovx8PzPhPj7iYmeLF3X+nkQOwmLTPqGxNbGSe6H+dN1O4oNRkLkXdBo5wlV
KMkzp2PRZC54MWMUi4sN9VzjADmJGXy+BtX4T+UeQCNBKAQS8K80a4WNawCFoyAmrH9kY7VHMuSO
0+zjutBbPr+bZUq4rsAUOW8P7Z7yEz41DJtm0NJEpve2K260zwjh+i68MdIDgvoRxD8ylY1rdKab
Dx3i0XEpfy0o124avwppNJuTcbCGkNytKIOsABhjA7bob72pS+BMorawlijrmQFWVWpqIh7legIN
jMZSFz/NlQ4yNZre4x4qyitxoB027yH22xkfr28a5fkKhRAJugkEjf355jT8tOiLnoaxD5bwp4Hp
dFAU38cNLkAySFuhTVbalJUz8NbsEEyZ3wpgfnRMA6qLHMRWAYr7KBoI0cnz38+amvTWGuJqsOYP
bpH9tMGs59FiG+TGp4wC2OxX/Y74/GNb2w/NqqNSUBW8Ad1yBcwEzc7oQD//AYRDs4o1HuAZXhD5
9qMNRYx+eC4rAXvme+hebrLa35j+8frCKbzKmV0pglihrMoMGsCuv/wIm+ULs4Ib8PuuYOIsdN2p
SmOoG1hoWhJ8MlJIht6HuVl8YFAGZ/Bus2IBV2a2JlvHn17DufA07oUIry4dSKD5QMYKMV7A4eVW
pbQloz/6FVwZ+qs/uW6WfqBktD76lW39ztcQjAUgW/w8tLa1XRtCushEdPOIojimnfdWd8vGPHgM
cshQF9Dcum0zc9wwo58i1jkj1EHMORq60t9kfTc9ZO5qHWenS8H4NfQbP0xCKEnj6YvcNMUVnVu7
64unONrQ5DWROha6ehesCKG9plB7xq2W8+0I/Suz2ZX++68D2EDPOKDrACfJJ6NBLJi0Aa6DYPQ3
aTjvq/aD2wea+1NxEwh1YXRGCODFBXFuZybj1LaINuy1i6bMuUlS5wktnPuszI3I8g1NdKM88KJD
D3h/pD8uOrHXIHd6ko6i+ml847n97OXsfi6r47KSPqJVhvsoiczO2OWF85GG7+aIQuR8al8KSMo6
+aNyh7toGO94md4Pro7lSnXa0H6IUBdYIv+C439Kh7WDFBy6kPua3Bkh6Z7nZgwOrVcGt3Y2O5o5
VfloxD+oiYtO0QvIeU44d6wMSSXLfHIBAy1SXclaZ0GaNMq4Y7S442N73hNvp7splZ8XMuEAkIEk
UL4psxmqQnXWAD0A+KyxjNHv68dVVZbGSkCTDAQGSI3JabfFMLpmCmYgreqDl96Nv/0aL8QddMK7
ZTf9SJYdazbU3xpfrxsWt6PsB4mQ6kJnC06YHJgQyM0OTYtnIjWfquSVuJ8c3oADAmzhzZdp/THq
tp5YiAuDUG8UzBqiRihdp1Bobsy5QsxRF9UeJYcHYlR3TQW5BxuyRtFQJu7OAK7q+jBV6wck239W
xd9PIuSwq7OqB8VFPFfWp2oZv4wMxePrNpRTCZ5y6MmjBnSR9a6hBphX6FSJHcgKlskU5VURGevX
ajiOzsexL7bL/HbdpMrLQyQE1DRo8L7sTZr8nPtt5sID1/dOefC6W0r/4SI5MSFnxdqhn9AobAZx
WhQ/wtF67sxwjbLE1xRwVG4e0Q1qxzhgkLQVfz9ZIbfKHVYC3R1POXuzXXZbc2gt+rb3yyoAp0uY
Yx6uT55yJ0J0AWEVXBPSpucWGZIY2P4c+T4/mdFXPizbMAnynZ0V1cYcBnOXIvDaLk7SauZUNVZU
V5E6FdoWrtyHl9A2WcjsZMdkve3IZs62g3voylufagJ81bZHqzlSpxjfZYfUygcTuoBddiTBZrLv
Hff9+DAEGIIcDc0XUFORDnMduH1Hlzw7Os29QbehpzlSinsKxHgQYADlkkgpSaEv6BfslCMXEHM+
H1JuRrPl7moos+m4ZZWG4NiRcbB9ZLOlvSAem1bLJy9OGITKreLWnNdbAC2prtKqWBE0KSBcQrsa
8KvyjOVu65iNObjxWHgRG6Jw0TX+i58qOViUDX08WAhge+D9O9/WHSC601oQN3bcKW7t8tNkdJ8G
+m7OIHAxwKOihCPkJy/SGrNTjsMKkou4mO4Fart6v8cWgQnoMYgAp8s407y1KuDSczfmNlR2D83w
/O7Tf/Z9aesWacmIu+L75rRrvlV9ueu7YhcEHWjMxyjo338SfdBXAxMjlLQvlDIG4pUr2LKd2EFF
FG97jS+7VOTCcqCWhj4bYPYuY3EDOkWMpZMTW2tlPs3JGn4NatpHg9Pyu7SBi/Enr3sIajwJ7Ko2
UfS1wkOD7OwhGAPc+NAwPLShNz+Ek5baTrUlkclBcw7agARRyPmWBKivNVd/cGLoFDwjTLtx06bZ
+kaiY1ZROFaUm0UPLVwS+pylY1xRs2CJVzuxXfIIRiIXjaEdnkBWDhGBYnt9C6mcBrh0cZRRcAOM
T/JOKw0XVi2VExMjhvbO1gbdauC8rOQftqqLegjgWigoXqiGB0HdO2nWujEJnzO/ioj5uJovpfPQ
GPejLiBUrRWSQdirIJC97BFnWdl4bUjd2E0nDg088CC4+ehtvdb/h2Zk5MP+mpISDEECkjfw7sOF
zM8O+xh6uohMuR1Ao/enCnwZUyDZx4Opw6GbIJC4c4Ilh6S0udwWPsSQOIdenegK0RxFpVGIa+HB
Cta2i84tr6JjMCOVFCPluE1ouisRxjvBA2RrsuLt+g5UhDDIVyJwB2MFLhVH7NDToAnJ0brsAzeu
Sf3bydim9utb3lmvTjB8X6b6U9KCieW6TdUGwbsYhIvg4IR1Mf4Tm1BNXqawwm4EB/amrWKL3Nh+
rTlaqmtSaAhju+NZBCzJuZE6qSA33roO+E+fGOjQPKYBVSlH4YBpFcgOBGAytm5Em5A9p74TM7I1
m31LolynXqF4D6Ce99eE5PUKK+98iKo58WigBa0yIiP3t7z/zf0nXgOpmB7C+cv1tfmjNypf/uJE
iRIcggCZKwnq5/1YhbgGgMwZPqwzz+7yrPQOjtU6W5ehgO55aLpYi9XcrNzr77tg7J+6ZiGbrCx+
MZ/NcQkmZy/bNwB+46Ge+Ac29eDvqAhUkMEeAQb26z9adWBwFJHfDHE3XJR7HJfbnT+J3zzvDLwA
7RsozmYoVeqwjcpNhczQn7qSdRGyOLyogR6Gv05biEVWqCQ5nqcDAypHIwQrUO7BY08O8IjZEMNv
Rydezc8Lgdfxw4i3P0gHFL31D6SBPlqRELBC+E1ozJwfE0KRwzSn1YnN9UPg30J9/vrSqGYMQAG8
UtBvBqIy6az3NKtSgyBIMlj+0pXTEzV13TKqS/TUhBSuZhnYPI0+ceKyI2sUcgMqInCWCGF3Ka+2
18ejyqWjowHs+iAtt9HTIk2YbRsUsliAB6d96m2ahW5tY7jPino3jfY3g9qPedXuSJ2/jmv9foQO
OERM3Alg8gSuTxopWyvDmjoTtpuh23bd3O8A04Afdaxp79Kl1VwOKheHdClUU9DuAmctLR5znWGg
bPVRjreiMbUP00LQyTEfrs+pao/gUIV/MvfgkhZ/P7kP8qa2rd7r/dhr48R4pMd/+DxaYEWiHlJd
cqPE3Np+RsFAGDvLod3WOnpvVccCIGJ/vy/NkrX2fukU+D6tXOpGTldUcbsu3oegsCAfDqiCfWgN
c2w2rul86ROzwDO3SqLJz4xNa1b0QEmV7f0SaIES7bpbx5z4F6/riuMyzijNNEl51yxNeJO2yB3a
kP792tBMhzcRP1N2/CiBWSL5hF0mV8FSaP+kMBrEY1htytWOOnpkYK+cg/TOQQPe9UVRHVohW4jH
DMBfl9BLUpigrlyANGhunPB1uc/pkdg3140o9i8KQniOI7mF+0zOCIGM0bIYQXmhos+0niLCsTw6
2JzOiHQozbQcOS3wKCJZdXDWw8JRxgg1I1EcEaCrsXkRFaJAKaPYKq8OSM9QQgxN/gLZgq1LM51s
icaGnKdLUvSKdyuqdXOdPKfD8hCU68v1BVGsOoYBAIDAuoMISZorL3fT0ekwVzR7IfXrAAni+jXX
PHaU4wCDtBCwQGQmZ+UMrxsLEH1gHDwi0EnSUC2pPo93KF7LAMoAnyldACnqcmvAOy9e5qheto2n
iSsVQR+oiP5+X3rTtFYzMWQuvJizZl/71T3vp49zXW25jcaUYP2O/oavaEnVmBVTLx9/bC28ffGY
BluJ+FknTpikPQnzrA3iftpV9da8rb4YbTT1myTRhP+KTYBI4z9L8j4DQjLILNoHcdgaxyzxnhOX
3aSgJSiIDlCmMyWtlW8nRlZWDG37VQPuRne7BizKVyTWlx/Xd7ZiV5wNSlo1q4auT1PAey7uNmcQ
MtbEUcqR4DWNeBDv6otq7FLzFp30cGVj4d61oP40/d04uI9zavzLRjixJH7JyUaY0ZVtzsJp9sP3
urYiHr4FzrwFg1lk9z8LXXVAOXEn5qTbM0iyJq8dQP6oRyLqiweDxncqHDSkM/9OneR0XDOplnCB
02nKm8Xbk+kz1cUAukFIhyctlqLDEwcXzQT16x+Oo4mQNEOQodm4EbifZZgkFr7M7jczdyKf6mBs
qt6404mSYSJV2wVdv4BVw+5nPN7Yi+OsX4qge+CN9Qwx72cnaH+xxDjYbr5zwGLYEJ2siHqgoqYB
TsRLhjQ6pZC4I7MPAGL4VLT+IQ3Tr2wyNadJZ0as58keT8vMdtA+C6wIdEvKkLw5VoiiL9EcJaUZ
B3k3ATywL3iHrXBmJDBGP87Tz03+jaW/aa7JCiv9AnAkAmpghSignI+kyPzayziQjpnx6IJ333PR
AFd8IvTTdf+mwjQg6/zXkHSKSjYOE7SS/DhZum3bz5sgSDY9/9AaeUSWz2l1HEY/6pv6dnm3Pgfu
WsQLJrJTqHmh3HY+Ri+zypHlACfWyeNa3ebOptCxtyoP8IkJaUNAHdbLmwEm+i5y+SFr3x80YAhI
JwvMIza2dBHZFMTcaYqYJE/8r6zgn4mto59WrxBiEmFFSKdI0+T2GbNsSrw4Nb+mKbT0DNYOm74G
aZqX96DzgN6qv3yoGuOWr8N+BlvC9T2i3IsIuDE+EUbIIhCU5HheuIUfj23UulvvCwXgoNFED4rw
CI+Tv0akmUyYWfuGAyMTRE7QNcvZj8Fw6s/N4E8fjdAcv9drOu2KpR+A+09WzRNcWSaBfxJEA1BA
uACiUACySFExP7Zm7y5rygM6TLYD2vgs0n1CW/NhyZY3lhY/7bm/BdXJsaD87v9Iu7LlyHEk+Stj
/c5Z3sfazjyQeeqqTJVKdbzQVCo1CZAgARI8wK9fZ+10dyaTltxSm83DtKnEEIAAEIjwcPdZC/bs
9oY1SwrBc682NK+hSw64mLHf9nxvdF0yNG0Zu4dBa5KQprK9S0rCDjqt1WOdBvY2MflSUmfWKLA4
o9oHTsYplkUDG6/e6xkAjfkNsW6hE4tCu23vhnzh6p5bbJxpI2ciwGEX/csgxS5y/BHuwUR4Bd1e
jmYvuwlp0T4O7aCvlVluEqPZpf07muaQkEBrGRr40Z49LbAngU/0akhwQxTfpP0KCLELKLkb7NRS
4D139JxamkSOdIiFK5TmAj2+tWIwsKyu78o5CiYMBcBWXBBo259G9nqcD0PeGO7ByznjIQPt2MpQ
FfgISM1fhlQ8487PQlPo9bpL9fyGQ7TirnNqfmy6tt1LmqqdIBaPlKbctcjd4/W/cO6aPPkDpw8C
N6WaazZYZWXRG1kiT1LUIXffcQSfWpkcHGlmZBqoSlCgZ6gFr6yltO3sKHDJ44RH2yNEd853Yl7b
epxauOyh+/WttuOb2C2/xJCTuj5Zc3sPJzxw7QFkXi50pHIgJV3NRYQUgPSf1RzEROqhcuNXo+i+
WBVf6oOcdc8TexP39GTgSK1Hx0ky6KuYlQ+xeAeMxsNgkByGpsUlQSZe2dJEPcIFBimi8aoWm85d
Z2VoVrfW0jtqdpVObE1eNy0I95RT4LzkmR+65YtriMhcCtfnLkJoQGCrIaOO9PrE1ezMRy88QUJT
4/syTsO+qHaCaqHVLjU5zA4HqELMHbJpF6zzbJCdYk4HhLXVv3KFCvLgfUQ0ur3udAtmpjc7VI1o
LyqYMWx1EDbZIde/ttylIHPW10AI9hNKCKLP8ecnYTkpsr4i4Bc/GHH/luTlnZnbC21as9vnxMQ4
0hMTQhZoExWjCSSHnMjP1pp2V/URXyq5z/gAFh8Vd4ApcH8FEzg6VGD7DqUx9+BS6Mxi7esNSsbC
/nR9ZWbGAzMjqt/F9XiBQicGOKxrDplH1ul7ZA/sEBxv94ZqNlYqd9bAF0B2c7fJ6NTQzgQHEmRO
phOYZnqj+eV4jJqPtvmZp6/JnZsPK+G56WOsJ+mNzFN0WwUNiIiZcWAs28QuBeufnesvTaazPbqc
lpKXMx6KGi98BslkTPi0I9ysGsEhmI1Iwb3V4q+9BnELVADfMdno7hnhuyNZx+SIT6kF1RMJznMD
vXFjO8120PNPQ+E9YxVuHNQdr9ubCX8gsfyHvQsuJC78cqAcB2OSIYRc+c2oexZRL1JgrCFtVA37
6wZnNiDeV2B2R0sPkFdT5BdDEp1Ir0cs4q2sOiwe/97nJ/PXy8wrdB2fd5ov/Y3uvefzKFxA1gTg
ExT/z/e2X5RtpWv4PPNug/LhPX1+yFv+9f1xL56cHR3CJVXH+H6+N42NIJvrszO32ui+B+BjLP6C
ou3880o4GkVQ6xzqnMmwdv0VGeqvaHJcF127LqBKZ/iZAyadpcho7qg6NTw5doMOomW9qYABgeBN
lzVR60Cf0nzt/Hh1fYhz/gXgCpCkgOWZF9dVVnS2C3CLg5v+merHYOGaWvj89JrqBCs6U+DzVM8A
2nJD/dfRqnhrjYleHHw42idL5NambFXTWQfbq/yoBrJ060D0acHK3HrgfB27oEeSuWm+Q6YJXh5c
sw4m2+bDphM7s94puvCQnrUC2D6g2aN09HQsht90Rt6W5oEjMdBb3t5nJqS3tXqFYtbS8TxmhybV
BSSu0ZaCm9Aa7/dz36YARPdoZjcPtbISNAZ0kJLxPoum/AqleivM3SAJKzycr7vb3I5CZRbMxyAK
HlVqz62yzE6AMu0tIM/5rQBM0+foGLDoCxSSu6gh5RcrQKa+yYMlCp45TwTYbmxG8wABmd6SaDzL
QEmSWAe9aZ5SFtxmA1u4ieduPCTkIPw9yosDPX0+uIL0Ik/91DoU9Q7qSmGsrZr06/UJnFu2EWqK
0nkAnNb06QjeGsACghIYpwRZhdDo2CsLQClnFm7xuwnlrF0Ocs9VXEI85brl2dHhKoe/4N67KN2C
A86xuI49YNR9+437Vf/sczdfcbNbUuadNfUTZ4V6NJiXJ7dSPrjK9DRhH+KsvCc+22VGehOXdCFT
O+sSf5mZ5vBRwO8rnlYww7aiiDK+EJzMDwN+gF6cAHC0yRYzqFeXvYvvD9W9UDdN/OIbn96xKNBy
xTsNTQcAC5+7nK8VpC5RWz20ZfXs2N0uIPEP0fh/z8xPCM7JPTugzhV3lWvhHrfEqjTTYKNw4yNp
kboLz4HZSftrRD9zqiemUldvhrTwrQMHzsJJkWIioecunLTjzE8PP6Dl/pi2n3WXEyM10tdEVwmQ
1cQVZogXqLZjXmmvVd1kkc4A4+msReTV3NCQo8OzEK3ZkGqZnA8DpAtGeLp90Nlas3dpck+zhZTK
rAlAkWABFzowUef+wBtF7J7pgC8P+ZcuFg9WztYORMF+3e0AfP/TzHiTncyfayQsdUrLPiiNiaeM
2GTlMKZ97QajWTI1Ps2na4V+XmRwcKSiP2HydO8NnVlWmjgHSInaYUvsdlNTUkfCc/ImJAkt79ig
1KYsRLny69iNONf6qIZGJja2At45k9lOQp5z3SeG04QdNHO3ddOXkVnq9Y0PsbaQurILB68hN24p
jhSt2R90WmXQBHLiXYJuo40O5tCVKhton6OdRLkGjvfKfXWJ3yUoXkv9EbFIHgZd10RdaiZvGjMB
QC31b46ma1/wWDTXWqrqu1r1iINRP0R7vo0eYeTODYgq6tZHJ06MkJKUrOyilfvKKclGb+OlfNXM
sQfcPmYUdQkAi6Zvei0zkyzxAADkxlqtQHJ+3Tdmohh8Hl0LoOKycfRNjqQKdPHA3vXOQdR3enos
y9u62hG21EI8OwoELpD1RTrn4pmdcQFWrsRyDrkVQYeI6wsvvXGnTNwOWsEjkhixP4C3ExdvRU0z
0dXOgfEHT34a0CFPFoLjWRNI/eARDPjARVOySjgz+5g5B5l+F50Tgct6ZQwLRmaWAycdugwAUsRY
pnFPKUhf2xJ4+UAPVpYFji2tQrcruCey4B333ampyZSlSWqLoEudQxKASOS+QoJhiWJ57uBGrhXI
QfAmoOt44lw5DQaae7hSy1bejaljXsYJVOKcD0Xr25vCWSKHnHGzUVoNBTwd3D4XnCWNLZO60Wzr
AEzbi+epDVBex+sbZsYNzkxMpi0gSdy2uYWw0TBWynAeg97YVUW/v25mLnIcqdJ9kDlBw/Hi9imz
XisazwJNMHuWBr8ZqmHrMhtA/JSvJAj0wjxbguTPTh/ONiRD7WCkGDy/KAYtMbOWIN532SMUW5xm
Ye5mvh+gyvaTBB5PimmxDdq7Tta43DooF92QPgmrmCx49cwGwqthrN9CyynArXc+hLKPG63sEZBA
of41MaX+sbEYXzOu2Wu7M9yFp+bsiFDJBEgBj7MLqb1O1m3ftOir8iy6jk1nJdqFZ8rsgE4sjH/B
yeXdafkQdDksNGn8WDjBrtHS26oZIq8plkLg2dFAVQNcMXjToj383Faglc0whsYHrw2Fp61jx9hc
d+uZ3YN7/08L0yAesnfIkZh4ligavyQu4L59xz/7PU65dxhCWzaA14i2L/piocLVVXkcW4dO8jct
NtLQH6w0ZGa1ZGmclOnVg6P6T0uTBeLoNR1MBY/Tvki6tp9HZQMvaugKVNGD+nVEDDiMRl0DlKtR
WR1P3BNvgGY1+mYGhMJ2LZ9tmq19VgBV7i9cp96cJ4xCN0BbQFj+gvLDNodKErczD7LX81DpDABj
mznozqybA5GOsyrKRg+DerAeLVI3T47eq9BCQC5Dt6J9GLueQBJbav6dRjOyo2SUJIFY08Z0ZP8l
93sXxL21f2fxqt67vlY+gegyi4wk5h+xeNktG3DA2uCNjpQl0p1sY/C0xIqxjRnbxW2coYgXehy8
O15quztWyeoDWJ7y2yCJ05XKdoNs9hUaMP1k5ecr0AFsE2jT9VDe06I+iVeF69/SRNj3iNqQhWa8
WungvnlMIUEZlZpe3Rp+6xyd2k9+R6Dqr52A1puKdsOmUj7ZFG1Zo49S7yLeITxtXEEiBEDe76r0
SBiU1AxN3mgr2677tRX7+QbQZvLoZVqyyw2Zr2WrDwsLN3daON6IK0CCUHft8Vo58Q9bDFSgvQgt
DQCeP4pkVdD16vrOmjWBXgPfQKoVzFXjz09M1HGV2lDdcg5uvPYgwklwUzD62vKX63bm9hXoPv60
M3F1j1dJit4J55DSTylfp/UagokZ7SLSQ6GVS6Tzl7Jsc6fTqcnJ7AEkYZUlaAoOQbcBRNAdNsmS
9Of87Pk6ulZBQYi80/nsCQd5pz5oEUXqeJgQgeR0au2Gjn7V7CV65rlNPBJ+oTaM+xwwunNbGi9V
29YUh615Y1ZvScEXHuZLBiaXbd4xS2YcBvRuFd+4anPdA2Y/j0Q+sp7ocrjo1G9dm7PELC0gacXv
jdV+aMolMoCZCHUUlYSSOzwZHj16xIkzD4IZfcANE8/VeAe6b657u7L4pKqjpi+BJudan2AMmglg
BR3bUyfTVbYKEis5Q7LElGuExk/g+dmA/G0L2MXOaNoPFOrctsuSCNiop+tz+TNgnF5TQF25LiRU
keGasr70ss4A0UPcaomsiurKvpWpvzVxMVKIrQ915oRGxtEm6Wtfzd5xwzRItniv9yFLQPuw8NeM
rnfx16DrB30lYGREwHE+72baNOmAG+LgZjcV8FWxI0KefA8suYohImYa2Srl90T/ft3u3Aa3x77A
McYdc3DnZrWSOYYwlHlg/q057BN5U7cLN/Sc056amByPvDX44HS9Ce6qT/I+Jwvh4NLnJxM3IOgT
VoCLOW2+WN6XX8+xonL51/xMDkBHcKNFV655MJ+dXq7cxFpdX4ClP39y/Fl2kyslYYD1O1cXIV4c
C2fS3AFr442OMAl6q/60Odoos8DWgIUHbqBxw44weyuVAf0aXQOXoy/fwdY+AkbBKosnkwFugHOX
EswbqmIwTZQRnFU6KGwXPWqz9fV5mxsV8ByjSgcyQSDhObfCEly5HHW1AzGKsDIeff+eFd+y7Onv
mZksT6zE0FsKZloDOF7z0fIeerw0jSRdOADmzl3wNYwiMmiav7gGQbhceCnh5oFCdFcJIMoaA2pa
YO0rB5wEsbO9PrA5v0OzER6E6GVD9+dkYFlSMiPg8LvejDpCQxvH3d+y8LMv/OQmYZXmNUrp5sFp
P/byE2Dk7/k+ytugjAtAYjLxM9+xCYIHCzunkKveIQ81pQvJ/DlsLi4nE91lNriRLijQwD9ay0bU
xkER13mK+yBZe2Wpf8r7qluV3M2eDcdzVzq3+VOrqWRfcFNF1GziFWNIjlYpqT4VQg/uwe5IPl2f
gDmXQWIPXWl4mSJ2mkxANbRW0tHBOKRWtiUB81e62dybcdWHlLNbWS0WXeecBpclLih0DdkX1Xak
hDMFbCmcBi1DG9nsrg9o9vOjWg34ISFXN+2z8xmYEbQqxR1YAPjvfU+zpbNwbsrAnIq/30X6/0IJ
gXmBtIkXmwetP9Dym5H4EQese7Bvmu4dzNroGfzLlnl+Qinm1dzVE4wmjaDRsstZtjBf8/HTiYlJ
Rabqil4BvG4eKn9gyIqW5b0mzBhz55hgD1P6xpFFsSup4oB/oIvcsMp3cEmDovzP+H0KkQCImSoU
BpxDphuQSCPrrlg4g0c/noZG2IEQP8PLG0ipcVFPDhLTwD4vrQGPEIio2uXjiGyGtPJ13/sZ7l1Y
Ad4dNXbwRyHReG6l7j2RMx+8BUZXuB9k4XVhDyIAJzS1oeGh0zWvScuL3RDrQ8iUm0SkozeZc99Z
NrjAu9yOI1cw5yEJNHBymm1sR0hVVSIslUFxCDLrQ40a9BqslqjxEFWvM7BMyDA2kL3AYeG+Kt1L
90Pa4s5UKiMb1bvuF66DWzdhgYocW5Xr1hLmI29pGyYmr7rQK+OHAGc3b3iUJFtNbnNPb95SxenR
HMgP06mS57QwirXT9kVUcqsM/VzltzjusrAbym5j9kMbBtgWOz2m+ffr8zq3p9FmPDK9Ad+HQP98
Wq288WTJM/dA5Y0f3CAbcv37c86B7glzrFCj4DH9Pm2Nri9svO9jPFaqWgOI1N1TyMhfNzM7jBMz
489PfDA3SksSBz6oi6ixVy1feNktDWNylg9mlSWFie875h30EBzz2CwRno4OfO7gBnAPaOzANYZe
uGnHkKH1sstzUI3kVuLtgwY4lRSoTjWAOSCXfn9L+q5ZVbxz1tfn7nJsMAwiEBBMjL3AUyLz3Ol9
A2TKDuhH8KyBdrxL1zh0rxu5XKBzI5MFGnIGBHEOI7TaMhYl/sICLX1/skA+4cyKx+/rv7fVx6z+
eP3Pn+m1Gv9+pJmRq0c+c5oGcdxcYAKpg5J+uy11O+qEFsaVhxC9lness7Zmb+sh+Nih6d4W37Vh
qTZ1GVHDMprckbj1xhLV5JgFaYfW0M61D3rF9xaeDNCoZ5uqYB9jIRdc4nI20bSGuB0pGCS/UdA5
306mDuTWwD374NobLj7GSy3vl2M5/755/n2v7PrM9sDgkqo7/A/5xcLcBGR1fdGWRjE521J7sC05
joK5UfHYLIGDL/fNOAhcrsgGAEHrTQbRA9gK8CYGMcgQ6Q9ZfErFwq6ZNeGMrFYIcgFpm3g1o03Q
CTjWQQ2JE+Zmn6PFTa10K91en6rZBQEzKsBlQGvifXi+IBrHM8YBdu4QgDX10codsmm7mL4MSZI8
iWp4B1kX4mIgQyHJDh+bRiUQEeglUxXO0/jJube6r9eHM7vyJ5+f+K/lSL31e3zeMELj1lyqRM9+
HnEIQA5jms+fxCL2oILSsUvnAAi+Xe3oUmfR/PfRvwVFXB/MohPHNd2Co0KES1PdlBpwksnbO6YH
jNF/fH+0f3Jb1qYqdE3i+w66yu+DcqHGOOu1J5+fOJPUpdlV453ffvZV6OjbfIlAaM4CyA1xOCEt
jfBlchYiOKvjYcDW4/6eG1uLZ9uG84U9MbcKp0Ymq0xj5SSOBSNucSuirF9IXc2OYSSYHoW/wbU7
+TzqQHHqu9w5WP4Hs7yrzUjZ619f5xHBAnJklLBh63yd9ZqDD7XzHbw/9ohpy/eMYNQKgM47svZT
KE4MIiSAXrl70IuVIp9I+TD074jrRooCnLJjI/i0Og7pBEcZNsJTqEC1G1v61brrqnJ3fZ7mTj8E
PiNgGTSgF9gFvOEZLt4AnGUJBAM0O70HC95WT5o74G1X77AF7BySY8huI993viZWr6DuB3TdQWv9
KgK3MLshRlxth7wFRsy0Uut43eClGwMKDXkApElNyPzZk73SkQzqH4O0DrLeE3+3dMleuvGItB79
C0O6ZJECRX9qs7S0D73VRVB2WNHE2ATDUuVmzHdNo+MTM9PuKsJ0kFYOHBGDlktvK5yYHazOKJ77
tDAPCTEzoOZySfZDyRWY8Pv00zumEaV5HVI8gChPBfhqpqXg+QIQIEYep+ijolYLnjG7UCcWJvFE
q7UpMkaedUifFNnl5v7vDWByqcTyjwHQgYY9j/JiiUZ69KSLNToZwDjAk2ul5IAk64MLCJCZRrnY
GDUe0zv7BQrRv3wswOkQFPkjT90YpZ5b4qrM0qLFW8kJvvv71Ph2fapm8or4PpIwyMqDbvaykMdQ
lP7JaBubT418BnMp+upBvxm6CYuYUujHGkKCcj5Fabc1No2bhg/01zO0+Ct+4rtBATQycZyPkilH
iSpF6XV4LWwEl4/XRznnb2g7Qt0dTCJow51MYhIIwuKmcA69ftDoZ+PXwTmoLowNCwC24ZKb3j5Z
V3u0xuVx6JB3BVHIgj+P9+PE20AaA7yz448x0pSrsBQOhFM9qJcSZHZy6/uw076huybMbUhitUv5
/5ljDkTU6EnGywt5kulFpFWFk5uZCEAEGq94vC18vuli7df9GlOF+sJ4nyK0mVwOuuI2CL8gzmCB
ABRlhe7Xs4HgVAG0Ecc1qFXwkDx3KZEaFm9KjR2ZeH5V4um6R81M0ogEHfE+pgnSzElIIwE1tLJC
FUcLHSPtqrC+Be2CiRmnPTMx3hOnZwxjNHE6mHA2Gm6AaoHtY+YIA3h+hBLCc/E6mSyALwtwovsN
O/qk3UOxIrKNA4gKkd6P9GFzfbaWbE3O+7wnkL/UW3bU0jUxMZxIe/Egcml9vG5nLndxNqjJyW+A
KFczpGTHpnzFlgpr9LJa4p6o5MZF90uSA2fWKj7Cm8K6DZYotWeWDN3q2DRjkhGdUdNjrFeA8Sc1
O3rOBx56zcKSzQ/v5PsTr+ttykouK3bUxcaJP5n+nSNAjbQbtfJkuuf22iH3drLwyJkdFXo8ftZQ
ERVMHBGPEyDC0JVwTLsbvvbEwudnnWOE0ZrAtOGROW61Ez8PDGI1Ji3YkWr3rTugQvFEG7ThQ26v
T34ZAYBOCzzCgTEEISk43M9tVaUheJKD0In1kd7ooZM2C+fazMGAWxT5JISfgOxPcdVVBegr6X1s
JLAUGfK+QspEs79e9/M5I3gWj+WBUQ7Jngwj16u2g/ZWfkzbiBpRRlbD0pW2ZGJ0ipNV4cSpFAXp
6xEMoCvafYLmQ4USxPVxXL5GoPdwMo7J0mdCL5hgGEecrxw/BDDTqTcIrq9bmXOwUyvjX3EyFOGz
PouVnUPUt4nK7EfdByhZvBK6df2FhZndoae2JieArgLBNQJb/iDQ7qKvNSAlodESqpa/pY3aSL95
MROxSgJ10HK0qfy9sU5OCA/8NoFN3fyoahJlSNdU8o5X20TsbLpwqM8unm37nj/qO6BOdT6tOUGP
ptlh8XobQE7rofKiztg47oKZudMHXNR/mJnGbgwFDwMVAjhiaoYBFaE0F2rrs67uIAgGfevPOun5
QIippSwVJuas/ybBnaP87+ZSd/XsZJ3YGH9+4oMWC2QmgZI9FumKeBFFSQ20WksXxMxIPB2qM3i2
AcB40Tdr1aIELXieH1vgCT2o0BbDU5D+ci4EIfSJkcnJAMYWXUd7bI6GpIeM/OjNm3IJWD9TTj63
MTkYCmQ0AWRAOMLl1vXu9CBEnFUbmxQw3uDW977WS1THczsXwwIED7LfYFmYsmJVuVVUmeDwM1RC
QeJQxjcyuS1QpGzc7673Veo7TV/p6fr6hh13ySS2PzM7CY1orlEvTmC2BvxpgIejFNpHpgq7Zi1N
NLYthfcznoinBCLX8fmKG2Ryd2ROkBnIs2dHM1/hjAD0mg6Ru6SwOfNkObMycRLpc1LHys2OyN+b
au/Z+7p7qQK+IuAKqofv1ydx1u9R1tXBpwZ6jGkRp/XcSpRUy46F+buhfzLKh65ciByWTEzWqehK
I3dKmCirTUNeKVvrS3p1s65wMorJygCrU7Pcw8bCk2NnFN9s+hxAHIO3P5zic05vingh8loa02SR
euW3aNCk+VEvvTXnL3W9L/Ru4UaaNQK5LaBoxtLOlPFBM9pWxX6P09W5LeJti9Jh4b1nICc2JgNh
eV1nshlwuuYROm9kuYKG06+7GJ6qeF2A2wMDmdx2hZERHyCM7Ninj3kBrpqP3a/jz5GQRXICnVFI
BF8Ab0F3ZULXq8mOgQYCh70pdmX7Ie6XkPTjZExPHCCOkAxBmnRsPD6/irQsaYFxabOj00ai3TH9
8R0zdfL9yVWXBXxsJRu/339u069a+ebLBaTtnE+dDmESZRGTdU5HVYbX6oo2D4ys3sGvj8U4GcUk
kHJryEOUrMuOQ71OAiO0sr0kS2fxzDiQ6h+VgpB0v6wNWq4yGNAk4lj4oNBS+or7t8JcAiTMWUHZ
xR8JOwAun95szG3cJHZqcTTkjTB2ttirdGEDzlwqCNB+IissFzmqydHVajGHHEFdwXXblWXvMrTQ
VORHqrbXfWvWToBKKmD6IwxrsvCp1om+LNACYAdVKFUQ+qSB7IUKa+3LdUtzkwa1OAAhwD/mQ2Xx
fJegrspo3OjVURTZitMXAti9LMyFw3Eu0AHj619mJhMn+sL0U9lhQAZfpZSidbkEUU0bJdY6U82O
pX7YCStU4vPfG9/kyFSV1g1KG6pjPmRR5z4w2wyLpUT87CSCKA7sZLiVLwSXPOEkbjlguaq2v2lJ
tx36T3H16/Eo3tmozY0SnuBymZzMtpTct11ZHctnXUfW5Rij8+n6ZM0cmVB2QF53TBsgvJi4HXAj
VtB7cO8uU/vAyVdoe1uIL5ZMTM4bREtWQwKYMBgou5P+hwns3fVRzKwGqn4BSuG4wgA6nfjaQMyG
+TwVR0XzXVWzB1OJje0vpYt+pqMnF8yZnYlr5bkJtCFeVMc8z9QNgOY/qtYD6VrJrLvMI8YeYBUz
AorNWyuni8Ms9vx7aXtvVqs7R5Hozo6nXftpSECUSbUCuoHCpuvO9d40ThuoxECIoNJ5e2sPLN9X
dvJGGyT1Blt7coWwo9qiRVT3/jNpW5ypnv1x0Km11YQX7HigxU9DqZv3fpLmz7ZRkMitAzPsHIUG
F2WSyGrAYeOJOA6NSidIsDRBVARDuUvdotqItOhAj+XbO8XEgE5Dp48QGCQ70+XWCkWGErICJH0q
aVbvB2bqUdoZ9nNg53INjg/vCTjEGo8avfnciqKJYtdt1klaBfhpoH9IwWx96xscBOS+kXwO9MRF
l6LqstBGmxXA1eP/Taidr0uyTssbSI5lN+inccAxFTQfqtIubrJcgF0D8kZh71EkuXpT2za6U6+t
SmsiVZgg+MsFSGca219f97GZAxo7MPBRskLpAFSK58emIWRfcpGWR6/82mYf6qEPBV5NS6HykpnJ
6dxz8CVnLCnH25mxMM3uU4Ddy831wfzMo009Gc8YxEpAKo4a0uejUWmSaPCS8sjswdvFdgZNP5St
o0IUNHSsXtsODtFWpigAzm0FCX2zZ2FPXONGupU8UsnIzpINuWNQVomaVB9ue1dm6wGSF4+SWTTq
uWVHROnAO1pNtTITmUelX/efeukE24J0Q2gKgZUU/IVL8tY2Bd12fdCsNR28iYnwk6gKHLHSHajW
cYVqMKpEfpgzs4gMPJlCw+yOdixVWBSVH9asTRfS0uMsTGfp9FwZz52T3IabFHSA/rs4CvpWJGsK
8hYd1LO826fBUsQ0865EYvWnZCVO4wtwYuLVhi5ozI8mUCSuOgrts4UiL0gf9jS4M36d2AoU4AAU
gFLEmuF244E9EBT8yiOtEGka5IHKJQagmYMfJgDJABkYIs4L4NuQQ3TQy/ixE0OL1laqbWRB/dWC
K8+sER4vI/GGh705vcFoRUoCIHh5rPY0ucNU/b3PT24vVacJ74mGzzsvd0Hx/frX53Y7yiooRQJV
PT5azh0sJYbW6A04u5NaQoLGK1kIstsqLGPtDjnIhamac2cI+qG9HtwoiBwm7mzjiiFal8JaSZGR
2WVVEkodUQWNNLlUMZo3Bpo71HU9wAQnd7JNCqvOq5wfCwF1+k8Ogv8kQAOFqMLaX1RBGevc050K
TO2f1iY3s+b3ia+5sNahHz6NhzDRVtL/6otj4n4U7Gui12HLXq6v3tyWRffd+P4YF2+anDHSDswD
XVAe7QIKP+2+algY21ok+x3pt8ytouv25sKckytoGg+q2PQGQ8XFsR6Stabu+hgojaXm5AUjU1iG
TCrZaD2MpLV+ayd032nGvYiH/zSD/Ndr/9/JW3n4v8Wp//0/+O9XwHUqkqRy8p//vievVVmXv8v/
GX/tz392/kv//vZWVKSY/pOz38CH/2N49SJfzv5jXUgi1bF5q9TjW93k8ufX8SeO//L/+8N/vP38
ypPib//67bVsCjl+LYHI4W//+dH+x79+A7bpZEHH7//nhw8vDL93S0AeQAYySjBd/NrbSy3/9Zuv
/xMvivFEQJZ7JH6GH3dv40/c4J8gxwWoF2p/4OfBO/G3fxRlJdN//WZb+BHK9WNm/I8f1WUz/sgK
/gkCSDB34oQB9g4Ist/+GP7ZCv21Yv8oGnaAeJOs8dtIE5ztM8AQ8aZH3IAGD3SSg+xhEp4orUC7
tmunu7oC/VDokWFYkzjXtnGD1J7Fa6cI3dzWHno5NLvMqrq9Bx6xNS2FtkPJn992VZv/yLmpfciT
moA0PPsIrZihigCbEGtJhbGXOaovYes28p7SrPpd9ANYOLLKiFdOkdtvoEKqGRRfmLZpGmY/Aa4A
Caq+hqROxEB5vmW99Sx8xfWw5DE5eD0UKcLaIVSGQVzYXxI7APW+CLQbCgAfxMVqOxP4oBZ/KBjg
xrXrDCin6xCFL5OdbtT+psnzB69MVReW0gGBNqH2m0FIsq27tNjoJiv3Zh/0e9F7VR65qU7R3u65
R5Z6Fhp/zGFdoVntc0raeu8Q3f/iu93vLcQOwU/X5nwHCQhbrjIrAQ6zafT0yfGK/EYHR2cZyk68
1oy5q8rL49Dq0w8KfexRYCOmXyVDscNL8TupTIrglw+roZYpYi5UYrzSCu3apZvGo3e6Bb5RP2/X
KYEgJU3cz1J7rQX74IMJB9IveQMh1EBD2ilxQ3Cuyqjpkm+1ljkPZLgHWUBSuW+dlHokqPGoYv6N
e/QLlwBYaJDCDF1WgyYKYq5JQwyQjaJI0/vueihEEhYOmBIHr/reBdA+QIu0CDxAY2iZfyWg3A+H
yte2fkruHW5Va2coo6xgt5Vbyo9eJtSzDVaVLHDWBcoHkDzcuczCLHZrW1e73M0A7PDJTeom9k1R
JD+6Tq5aGqBM2EBqnolvBqXrVGXbOve1O0FlEmmq42FaDkWU+2+lYiGxqmNj1uVO+s5Lw9EAImxo
DdSBE+qM2ZFlxUHYMLXLuvQLAp7n1HGh0SM0uGGYMn8X69baTWMjopR1e9utM1CvGmaz01N0THWu
8sIewtAKKp3UfOWAHqShFgdo3XZ1uMBRk64WZehBoWbd7IP/JenMeiPHkSD8iwToPl511H3Y5avb
L0R3u5uSSFGkxEPSr9/w7AALDGYx03aVRGZGRn6BRQq0ujN6I93VI59MPazB9F2C4oGIh7Xdk2TI
X2efd6i5w6xMY/bYkGYJx57FB6Zc/4e3foqlOlAyUVl652IKzc5LSEax9IIEGJeYR5eC7Ouv38EA
wA3uek/LsGRDC3R1hLW7KX4Bj2f9AYrksl/ccuwKUSbrOO9IkqpjQjp9y0O8Yts8kHeEzQ4fOnkk
7Ur22aT7PQUj+MXyzZTQ1rK1HvJuepL4fxrJnMIGDIvi0htyhm/ETm8bKH29NQPCVAVq/CHgO51K
c5r6IPiXEUuPvU8q42fmgE6C3v3WX+pRIwA90N08l5r1z9JX8hTG41blQGT/8rJe1J5czksYXEKT
iAObh4ejAQcdsliPZFbptfAJhe1EHrjAEZItE6wnHHDjXvtvYjJe2Q9q/pVQxEfzpOJMqxL4NEiz
ptpMcZuwanNIbHbwCKlVQW9sBcle9WJsciaLcuF3LoZ/s9eOZUQVrG14qhKboyLy3Vu/LmhvVI0j
Zz3iJ12uKCk+Og1qUJf3d96rnzTCrzNM9jS77iUw+CCpDeteWhhAl1O75kdhRMP5ZcvI8+L6G1+X
02yyJqLt+8rHpFSDI7c1WKqubz+7BfQ91+ZjOXD53vUQNlOOvk789VqFHfK2S9m1WLbtgHTifYcF
y6qwiAIv/J9pqugZZWQPAFMVWxfgdc+0VwVTX2vfu6KWDC62EOHZw81fa7ThnI17spmoHvxtBvSP
4YlHK2npcNWA64xeV6+hh6luiihWgC5rlwNk728cTupcHAaeiArcmtLflvbg+6+enjuAS/wNp0F3
iqYN65seIoI1M3s1THAprskPvzMfqWD7FfE5NYhFYBrCSZRzv629mHVnT6TYMDXzT6bmn6unFSK3
wrXmCb31eegAlbJLFXXxfEBY0yOCXfRg4kndt4yeR8aatp1Ehbyh/BXjwI+hZ/KSJdPz4v/wxu8D
kZj9rKUt/Xw9LX62J6Nt0PVdvX6ooFXgminSe29lUjEWihLRCvWKP2QnU9PfYmv0aVB4hQr2GXLX
4Z1D8I+0K4BSUn+u4cBLVKX/Ir5Gn4sXgJk+JsdUJQDTzvZHERBksrDkMx/aJveIX2oj/B8yPU8I
0Lsv6bDiAW7lIwn2rhCnVP+bi2V+x9uBg7BL19uShWMN6JTYs34+ZnNC98kMlJVfYAEXOWuAej5t
a1/DaUfexiJ6ywrWH2eZLHWYMMDIbZR9EN+dv7cLygBJeq3zzukiGhJHDkY1ZWuijD0xI91uliqs
5rFL3oYJ60uRjoenbQr2OXb1gFAlcxPrdYchEvjwTP9QPmFhiTsv3sPdd7Rp+p1Sob+/vCty61k1
Fm6tQiSGxhV2AbpyZPMB0KPg0LEWu7tzDl+RKOq2IwybLT3sCnRgMLdm+1zKD16E7iJ6/oi+mQ3T
Gp3TcNZ7ZCz+BlH0E9tc4O2ttLStZFhfZtsO6PebyHgJT9N99cCApYzDD0PaPfDOcTUmwT/N8mM0
rm2J4J/v7Uwb48+Czz418LeRIagJC56VGodKBB44eL16gxP7EFBtSjErpDbKLHxJpzDcjQtFizNx
U4+T9S8BTtsqhVfKg+L+oL4SF+IW6GBa9zUIYtimXnz5riK17dvWNKlcS00ddqLb7BAO6DUBkmuk
hRQo5x4epbihY941qeniWqZbcWcprTEw2glZ2FMaD03hz2NZeGw7jMGwDz0vbbhLdlublt5kkNnq
WpQDKnAls4jvninZL5PYgYeBfW+2zXWs/Q+ZwBQVhGofjnnJ1ijYLSlupjCXtzjuXonZ4hIl3NUD
BbcaqVEVyDp55VuP1v6oZWPTAkf4AqzQRvRBbOi7gIGtUl8/dy0PSi3FiFuc1zGDOpQLvmtjAnEx
uJOcssb0qB8AYDpy1pEqmnEaQzksV4KpQTz7L5O3XNKEZSV8TreQjrQMhCoukhKUWcz/GAMs8okl
W0BG8fnBRatoKOqRK01RNZns1mGolnfFIceg85g5FAvOrHkpM/tKBK6swQ2fFtX+cfaQcA3x6oGO
v8k2E59pglDf0sv0UIYt9Y+yJVOFaURRCz4HH0gznqoFNG+8Mwf0pjWcMWEdTK7/2/uJ3gEPnB2S
GKlM6WrwyHXhbwOkxgOpYc8zAi8ryH1ZM6PCCpARhPv321KTlbn3goLUVRMxc7lFHXgl6V7Q9t/o
meAZYArcZFZcNVfHTYjSxeBoEjn/V/bwytfeukMu+rQLltzugE04wn30N92MbkxbHMLNfA46zM8k
IVMDYma4w+ih/eWgie2MTYOd4OMEz7FM7SEFdpkC2Lt9ziGYaEm7EGChIn3utI9V0w0Fm3Z4rLZc
BG+FSv9EJJz3CiuD5RZAfU82iN/95C94RDyqX/yJwB8bFWK9Kzv9TNSwuFoyHnzGyZiVSUcgxcdM
gnSTL4c+3fYowI46UC/guV66bvWa2PbqZQBausnAGP0yfTtW05iIi8eKrbI06Gu20LGZJUWQIp+3
A7aeNlFqFf7V/UAAuSqm+ZSk42m1wb85j/4E22hq2DbPM2cgUKnPpBvJ0yi5bJJxzvZDEY0HnvyL
HG4N8O+e8nz90NTPKyDE4kMyju/Dd2+SIk20ZLMAZMNou+Nx+Ludh0NBl+2KInGfoabOekSE0LUz
JRiGZ+H5QTMnxYBgONWXYebbyna31AkcN0P0t51SFO16PixxNx393IufPJOULX+yRdRePUTSNTrj
/XPPdFyFLZ7/ZH3kXfRq8HFfYaTC/+Rn7v8qOl3GmfkKMEd94gYzBMXW962ff095/0DYwi1QVOBZ
D5YnkilRgiqCy0tOXZ1mAkVH7ERFVopZiWPhcgb81p0iVDFPW262OxV2awJN23NCi+jQZ6jtZTaq
esoH/4awjJ1y6h8paMUDcR02pDzn4PpRNqFSw31OzebqeIJZFn9G1FDejldniPsBdKJX8dazr+gb
Y9yvXVGhkTX/usyQVzLS4JFY4b5ASOIVxgbuFkqgYXAYpPw3nUh4aTH3ko1IDWlW1RlUXlb+AA1A
7XsSRn+6xE5nHmH/BEl6qrbSe5Zch8etY4jx5cWOmr40kfyXSviKgHMEABxfAQv5e+t73Z5hFoNT
Q/6MA+jvHvhlCQGxY5wWATKiJLUtTOKVWBs7RjRHwGW0lQFak3qQawcvSb/TK+OH3IT2wnp5NBYz
Wrx15mZ9Knexg0uZqqUmPU5PQUBKyrr5j46hSYvA1Fgl2+AfMxD0+retC1ylo0iq0szOv242uPGx
O67MzXvpDekpoVSWIaFVWMwoTQrb0EzpOpna+SoLEHUQmZK7sCoitzaKbj/FNoNpmnipuheEFac4
dY0EBuQjd/0Ltp+RR2VYhL7PBUc3rL+HFu9hSWfxxcj0kqhlB9AbLus+Kyn+1YJiNOR5LL51/TMa
g2NvDh4wQiM7ph6/dkIeVxhkfjks8TRJG3y0U36IWntDi7pVG5/+TkOxW5Dch9i778YSQoDYgnJZ
Mhheg7VxQUYxAyTpeRxpWKMFVRiZTZiosBnTLNNWrdqSM9bswJ3H7hnoJX6+S8xQ8VXeRy12HJ/m
i0whoAxhejB5DJIIgnNFOpz9BFWM25LlRFovqSbPJx/QI73SggE6Y6I3BM0YJay0GjuCcD9F4BfQ
/BRpzExROBfX3qDTZGOk9pqsz3MWua9Z9GmtMgQSLrIIXgqRojBw3z1CSpERsHPhODVUBjB7u4G8
FIWE9YjwjDdQr+xlUaF8HbTRF3+d2qkCJ6nbsSFrHyGyMRu2tW6HbnLcu4KJY84RPMHGjdTGBjlB
2jFYL3O7NXKKw70v2S/uYR+wnmmMdzfInC2Jti9y2vIzDdLpmPgaRUrEd2Hbjg01CT+D3/IRJfZJ
S7VW3KzBdQjAjVCZvNioRdGLd7gspgANB+xNeeNlrjgnVp2socCnYqx0ZJjp7cH0sRX0tH7nL7kq
qQu6d+Ql4xkfR4wXU99+xT1qmkbyvMyW6JNGuFUVx+eNIgCda9CGHynnKDdVymQteeFjVCY+F0L3
BYlL7BktKELNCW4+ioYc0KrNImgtnb1xZwJDKhV79DSA0VnTmId7bxvy91WtH+2CQo3zdDw4VGI1
BnM4II33uWDXH3jp8HVc9VmHTOzh7fSrdQI/dCXjNdzwZsITirguKDpi6Xu0/B7eJ5t5u1Wm3duM
Qy2fVIhrVfCroV82jXAZUSua0eTi6PfguMoMKknAwjffyLjGc81LmidLCQlzPfpBcXUzLoIW7L7K
kyGmsnChxqUGXDIgM0P5FovLGIw/MESxu7XFxDZojV9mgYr22yovIa6bsC9sKeIhxGlS3MbUH6q5
G34v3B92AnJu41MUUn3GTt5cRGVnjCgxm7xK5/2hkKmJN/81nCF8gb5msm/fMTNkdaC8oErSwZVQ
rsNnf6FPHOta77lNcd077r5VsAERf6Bnj0vrfY2B1++xpPaWZUtQjggxaUY/29E+P0dDutvWoEBg
cLvWawxKMC+Gquh61DqUvgQ2RD7zcu142zZmDh6oU9tSBol/lmn+rrB2uls6tMURvZC+q8HV6+pO
5k9Zlv5AKPejX9Yjbv6b0Vi2nNNdgpQKGcYHpIlFMMyOJQxKVbyxQ5a6V8Knvi2zdMFuZug/vp0o
+IWggKUCqz8WFwVe8Rb9bIQSjS70Uija/iLxAulQy6XfdbyjPykc+7Wb27WEtEJ3czSjJtMDKos0
6Uq+PYKZer8I79vrhoDKFn9zUs7P6pZ47wH00b9yxL2jzYAEPfwbCMkRmCBH7Y6wr2ERR7SBQU3n
FR2YBW4UwJvJ8HdMSQ4QZMTfuNX48QhVYB5zuuMCYH7tiVdI6BY7THn2XXx2TVfALriGkb4tyZJV
yLMN9kO2vALRmqIvmuwHfsXxiJiRH9B48dMJwCMHpH5UnhvFniCAcRdOeftXrO4hIEIAAYALLLMe
/MfgMisIBuUcQlDQm311EkKVP6EdYCaz9WgWB2UO0qbs8Bm1q7hH+L6hUK0PRMlCGGxnu0e0956J
6QtKTNsEfIUdJNG2KdDaIBIX6ZGbY/ZT4Tgscdq8JlN8TGfx6DP5zLGwddjWTD2D+YaOao0/hnV5
8gi0GtsB4ty6iOynBaBb4+LhYYYufHQIeEM30+1jR36Okl4Nnl+Mib2HIW14zuatfc42fdJZUpRe
vx7dJmz1veZYrONU9XQpsUHhQfMaRNMG9jRZ3SR4rd9gCMh+A000Q6Ti0PkiiK2xKS6p76a7E6ja
N0SiSk/+NhupgOLeB6PJdhvB/RkWJ4fE4lIO3Sf04zcRLf9wxLMSHZa6jcLWeQb/t4ynC6YfWZ0E
coGnmRdIZyEKRpJM4faSnqo66CjN1BfLAV5LffCgBXfFpNFhru5JDeMZcGGwCKkb0Ek4fSwGOR4d
oslYd0raxIJe5q2lKUAQD7INVREO+5ISiE2MAAUQsTpL+irx5q22gfr0lFDNkCxHlLReFWM6cMJv
aG8E3XMyQ62eQvLdCjm41fhG0amMD66x+rQ44aFCV+4NFkGD6MLtRC1h5zEf6A2F4gx5mb21DjJi
m2CRsoDP6nWe8Nh4zLswpqfdvGGV3xafm+P0CUk9e6KSmypi5NGo7byy8Feb6adwXf8VqHKXbisa
MZCTwoSmbAVkjBTy8z9Bgud5Cs4akmaBdPUq0WSnBhohvfRfbLKiJh4+V/Trcx3N/kPH4X3cnL9b
C43wmDTgDWJMoJhjQuvPEznHvuL3LPHgoleR+BpyTDHC9aEphYfPrXXRB6jYV43UYpm0rO78+Jo6
4u9XGqpmQ/I0Xl6RN6OaLlMm433CNA445+GEmMekUiQ8UPBKMzJudybwseNS7Xaj8yuNbYRslBeh
HIHrxVVkWXY8g3aeog59AbFdPtHWixpF0MAMQ2vufOrOfiy/hS50Mr34Vr2A56ODeeFhdiMoNZcR
IjnqKIMZDD8YNo57SeaTyGBpyRYodwwnk2+es/TeBiltgtmnO5FheRc89aWMKTD7ahrOhSm2XQok
faNE1nSoi0MPlPXQhdspDlCIYaqR7jz892s9zbs4Mte58I7oUaGyJOtfEfV/oymFhSVkz7gv+XGQ
dC/Hqe54pg651ZWL3vM29P9BV2NoG5B0i+av+5sb7ydBGVROKoiPU5v6CC8KTIVNT4hN3d5x79lL
qNxHvTpqFqyl3CzfW5kdl/7eZ9khMuMlT+e0TqCxa+0HoOACGD8EndjLtqe1Djqs9HFxxylOMW3z
20OYWHJJIP7Bs087f1+s0wzR6YfoQ3oyEHHwGC7Rm0QHX7ZRf05HLDlyWMf6XGEOobW6oL34k/Lo
hXYYqOFjfbFIyESRFmBbiCHgr8TUGPD7QNsKw7SumVZZk3yaqrZt59qhsGlHh5LKILlh0AgyX6Vd
GlXgQQuDUB+CosMp55bp3SycQxdzsXrxV2NeMUK9wPBwD+HG+4v28qHA9r8aDTjvLVF6RimXtHC/
hslxROm0fE8z15FeBE3JY0W6U4NKc4YelGw4pBaBXIFunfbke1SgBu49LFVP2ez/iUH6a5Z+GCD2
2wMmBbDJqfhFwg4KeXLD8Wn2SaFxoI5Z8suL/RvgmJUfXHLh1/GQe0dkAqI7mQQGQJb5Bfqk5bds
160hy/Yj3MS6x2bsA+IszgIDDRchslEMlEAQIp9YDsNTwcdDBEAhcVFW5Tr3GyajQ8Heul7WUMYe
OBO9alZIuprBghIh3p2lX3jFsMPQhLn+6nJwWGtsfr8naYyG1fY7axiiCZAuOYfDM9q+ikzBghEv
IFbK659Yn5haevbFsliVkaGNJMNusePBk0FR+YW9r+iB0PqG1cjhL9t6gqkH3f7kKNtOlP8J9ER3
OAcTcCwWh+GJL2/rzLy95w3ebdXJzm7dVYmlOMQOw4TYG+lYQiwzZW9sfmSTF9Up2W6db6f9uMT4
560mZUeKouQoosoBp9yQqBvJ5w8f4MUyQBhM5c35qxkxf1yRa1pmfbc+d3MKvOtAXDkXU3JqwcCZ
grh49yNFmxYXWsUiuxuzJ2mmE+I3nzUmvoj56sIG2bKQBjebV6vJAvT/w5WR4ibz8M4MdO3W9vWG
hkhaWsczoLUuwiYU/HKHwAE8nkuwle1E5moDN6ZEBiWUBC/ySoxOohfih2m96OLU0hUvewboXux3
NYuDK7p7JNmM6SFFD4PzxhhkTqzBJRLRv2EOIVksqFC4wEwkLXbEjCSui3xrjzAFcpRAQO4CD2ba
/YgiMS67zIW7KWfxoZiW4CgICh2MnwgwmSjqaR0MnD3pb3ByrvrwDQPYM2XhLkWyBRART7gyDzOM
9HhIhuUyGroyyCUZAiFg/cXrv3r+Hr0Ift1YNIPw5c8wMeFLQocfVm7uKfGXTtZDnIPYOU49rTRy
2OAJtQ4cCJn3DSLYSNkDcP/s9d29hbkdTUOo636Jwyfi5Po5IdHz1yyJf8694R2KraxRonpV62Xd
Oepa4ExS19Z2ax8sXvp6Scmv0ItvAYoTJ37gm60KrJW6RLRN7+yAHwET2s689bjaXNg3frZCkRmS
AyrNy6a+RwLm5KUJ5kDDWJJZQB91y10S/ljnRT6U8SFoDGiX9LIfGUQInsBwsJW93/9McS/53D7x
bbkXK2OsMnpR1eroHxP9QqwHxsods7SMih7TzT9J/B8U2ybZTq3bcy6hDvR9dBqmYjsUwdyVrbLX
HEmIsjt1LNu10XxNkKC6mKEZ1kzXHRSuRzeGX3mg3NVbelb/9yOz9avYeG3jueYT+tNtnHAiGfdE
CG9xlNtKYgfbeu0f6cYPmh7EavdITMHtj851CMKfpFBtLQt33EDHRckXuGLH8TFg/CDQ5wVQAAuL
AQV4ZRWLvWPBRrUXEY4xCtREDdfBz8Fzj0nJBomeN74sn0McQ8eGkwZJs6dOiwYU1UfvSH6KiSnK
eItOiUR56VYSnacIQ45R3eWGUeN/Uusgc6iVgEHFKsG4yWCpTfiJV2fAqdWFr3C0Fl1UDl1u3lfh
ijp1CKorByLend/piiReW2GZ6dwl+roYcchT/sclEbY2sVPYK+GdkSOG2RTL0dnPE/4wu6zYNuhO
eoOYmKlpKnkrUHBmaF7Bham8HgEsqtBNPo1ouNWYXTM44hvfhx26zEQHsQ7u8i/B2qmeJzrtIpgU
XjfXDrDUTGNxxA5s1JcFYGDHblLRRxwucFKsqaV7GoRADPw3jeAJT/tqylZ8aSbvh589rGsfiwH4
hrZjeptimDz2XaDwIA3ee8y77Hklmbj2MyTFXZ+itV6iCE/tGOqbSHR7oSb1ngobzj95D/7DNC7F
F8GCXV5ui2MXiA3+jmw5RharMux7hWzEz6Xa4YjhI2mSrI3Oc0fyCPMSEr/ONhn3gV0yzH4z1mSr
hG0n4RuGJGu6X/2EfcXp5qqIZFBxVDiL/dhHCO7iRev2prPuZiLg6Hw8drsg6tI7lyL6QcPvua3v
kMUHbHk5ZFPyZ1m6yxIF9g9EW1atpN1xjIcGXx7UEtySUfUXfFryosUYffrYU3rarDY7DYYzXOgW
ZQ2naJmA9SA2BI2YsW2PKAGs0ao1eUS5Cb6GNPGbQMBRKVeyotib93k6QO1Hc3shPP0oEv0Ox0CI
MSrZxZ1TOxXb+LeMx2PmX/1iua4xwTwjC/rPPllRRWRPyTK8CA9bZt8BkUvSZvtFougvYvk9YE0f
hENy7PEXK7Xl/j9BHb2LXuGXtAu5FJNlt9XPm4xjlbrCGCRTO8INCmv/bZY5dfW8eCCIqK6vYNqa
K+fZuVp7BeYObODjQQXA1Q8pOhE+LOc+WM/ABNEKk6HiaaRznYy4uqJv6Mnovl+rGTNfeLe+4lDx
Cr0//DEhjAa4COoes8pPbGh4tV2sQx836yZkffScr9Abumkbqk73B9NRC3UOa6EYGqZHyPV5A6tD
gNI/z4LXduS2XCeJHxrnMaYBYTf3mMbl3d9Wzfq+zkGgD06OULnF1EO4+X9ZndQzb+Of2GWwcIVI
zA6S+I8dkN80JMMh/5Za2s0CopJ5osZwDf2wn/MTArxclU3QdAcNOAisad7RsjX/UJM1jUgUxtTZ
6p0Yy8AsifJNV/HgrbdpwRuOaYD41ozXcptRMVNkFcMIjx6nNHoSa5maUPyhTA6N8ZQ9Z27edjLs
+J6LKD4H0nZNPq/+x7YlX7iWPrOoOKrOJReoD7jmVeSlv9aO5ueJC4ELbRVXiHsp5pu8u3gLTa7G
quVlhByNrxebts88Dt48FwJ7BHHWXqyR41e/rvMB+5pDhH4g1biVpzPdDE4b4fXjVUbZUFpCzFev
W/aSpMb8WEKVtHWMCNmtgrgJvR7BzsQiIJRkr0uYukNnpu4AuaqvM6ofgmP/69u0fVZ48Y9LsI5H
jWP5DPL3dCm6GGajJCFsF83DcmW+8L5aJAw0EzP0t9/l/qELpcNMz18iXL+6A8LAkeUh2lDVwPIP
tuHzQu5tDPTs4DGMJlgOj76ecY3BLoJGi98B+z2FWl5DFM8Nmuvs3Qb0uwrMuqNjEGiGFK77SSo4
WFL4XeJMBS9YX2yPiR40RlTob8CG3eRdQDg5IEtkgy/MugigP/qLSywEIB8Dbjnm5DHB/soH/Heq
ijUWX/ws+Zq9bqoSqeTVDwLEe3lR+xZz47I6px6Ci017hzHL/6791hGzzozao6Da/c4Qu/IawGZ5
HcfVIaTiCtMavu/A9yqyRfxpKzr7k47T+M+XOoDdLuHDIVIIKIhg3oHQ4Lf2RzfnAmvwXoGYs6CF
pCzMvzZZzY3wzW8g4i5NP8Ewlwxp/wCQxZbIA4ZJZLH9s+UJWknNhv7QG2xBQhtn5Dl0OIpmH6+2
34vggvdrrrfcz0q2QfNasW52jIyOZNVRjm9sXnL8BgX96elsvYoigy0MGkk5pVN39Ntp23U6mqpt
EWaHYARzzt3koSBs27q1BL83n/taednyLJHk9u6BePaM/xI7o7NLfyepm7AIBDIJdiWmIXiDS6CH
6jjEyb3N06c2mz/iHqsnLdy2NU/bDgVOXhxaE+QPH2rZtPf8kN3brbDXoV+3Tz0YjHwR/f6zsMi6
oywqbimDjyILNl3PM2w+U9r7u4hNw02OI7jE40Qr66fQ/wBivwzoK8oxGmjT9SOBU4614IMidRBh
IC3Y9mEGEQF4KkK8Ze/o0O/6QGCCsI3ZLeBzd+aJLhqniG76OaoAm4TnzWCzdQ5yPFeLTap+ydkp
4JixAasQ07vqpPukyQJVcFXKltOsi9+WLOQFWVbTm6NA3YxKIZyyS5J/jHP7jMgVcp+TRTnsqqX8
gIlCgQQDKosDtP/vYijP+TPABsgazoXkX8Nmu3cPA7qm9b7dhMXEbl47v/fY+0aAMs9+9d+Byd8N
TUMmbO/UJBiXSxSoAZL3BoU04fK+RiOr5mHCP/NlunMezvoi8MLXLbGdX2KdI55Ks6RBCBcunFbo
aWV+7bYxPoxh5GoaWf1PxEG8W/0Rp8kIjQ5HIH6EDJsah0F03d3YJa1FN8w1CTkE0gDGPdCQ/Tua
17Y7eFChphLWzOxBA5xe8xDqXa+LDPIacMYIZIaiaNtRyJNNNc7reI4CtP+j/tK5xcpqinXhs4wx
87RQwY+bl5q6oLDnLdSbKkwStjISSXLCPoLe6WX6H3VnllQ30u37qZwBlOqqb153v2EDAkxjXhSm
sfq+S2lGZxx3Yvcn11dlkA2c2i8nbkSFK8LglJRSrly51r/x94Mztge98yKQr63R0axr9LXUF/K9
VzjDmq4Zrbf6Uqt8CvkcYSW+npUfisvSvlYGzb8w4mj8MpgG3tBBnwTLxtAnHB7aUkOC23XUZcpp
RKdh3RSg8ZAKGwlKibTJ/b4+Vbo+cLNQ01aOR2LXQWulnpaVuzipimahCMM/TQ1K87STpRVgOBz8
2ry/C1Vhol/nyFNzD8RTKGfPWmTal8NgpU+iAAm+tJIp1OoUUupUfo6MXqVgl9rDljS32khZ9n3o
26xc1FHWdKRTTv6kdqa0MmjPrnRTA6NidMl9HZaZOxht+cjhH6QMcEK/UPdy+JT3+CJqYKIGEUff
lSZPV7nUDWeTSUq9yE045ghW0lRNK/iDStKZ55Hn1qHfU4/VimuMGYEc0h2WbyKayryaRnK+0NUD
W1vgsj70gGhM0zPkBftl+JJqak3urhjjdQhicxkPqXgutIlzBuXwkdpvcEXrh8LwiM+H3+TSXdgS
bBNvCACXJB1I05pcE5L3OUQ+2gHqUL3Ivare+GnfbvwysQ9D2pJUwCA+NUAX7OQazpeUVyB5ZJo6
iz4jhNAGRxteRHl8KfGEJ+AysKGPpcZV0Be88iXb3LSakCeoV0ccqNJipUq+sfJtrV0nA/w6JfXE
ugexZtJ4a/hwO6GzrUgVZ6DoUghtJWlyiesuSTAwoYhHBlq3GsNSW1Y6WPHT3q8CCt9W4Xocf9Fc
SpQaTcCWqihfSLCgFNheqyE10UWOE/alLdE4q6uhvZHUxrzRwyZGc7OgP2sEEPUGUSTjYsjEDiR7
faIXVfbU6qSe5tCknBnrdotDQ8y2UDo3Vdqaz5JHFuyVw1bKA2WdMODKb0V9Sn4HvF+qFX9hSpSF
OCUEV3JsSGs/pSATWCGT5Qx8yalt3INd8g8cRvIrBQIvpc9oSjhFOi5gDjmXvh1Ll3kVYqxiAc/z
kzy5kpvywa6B2g4jaZ3lS8maxe8scy8XtFKa8IAtkHWd61Nrs5KnRj5eNMC0wMBzloqMjZb00b1f
mydKn1dnnFOig1FI5teuKKJVF0N5BOAldBBhfrMfhDVcR5UigSRuFJXOOxVQN8rAPAEUgA2WeAmF
cq2OdmHY5Od5B5hlYTjwcFe96YfdoqYcRsZcq1/1xgyeAg8rUC20/EdpEJTrGo5RQRJ6G9sGZKSz
1KoTXaWkSam39++1EkSUkdnpmZ3b1T70SpklZ2nBzkh8rd5h09svBce9RZ+mnJDMwLwoUY5Z2V6C
bG8xYKcwBrYMpC1k94NGctOPoniQqONdWU5QnZo1YOA0NgbQrJh3ozlA2iVEaX+BEzxQaVFoF/BT
iAKOk1xEXlLTOq9ootgUriEX+8gH6Z5idRgJpRlCMn2jrepepOto0AHslb6fbbWwoa4JYIEmS9Qr
yU3r+1+tkQPzZnQM8RVYLGWdPOL4PeLWx+atYuoU4x+zS624Cpa5GRgHPnbn1qhF64q0UHh4zpoL
jPw4h9j4YgMpiWwQyV5rrxu10k+6zqxvPB79FEJMu9DLpLmnmByD7moBGmtgNFdZKSi/wle51sJY
Wdg2IF3RVoJigRVuyz69ttXmQjUk77TtQ20tbG88tSw5vcPbz1sGTc4fFoXCOlKtVe9z7OSwioQD
LZRvbVS2+bIZ7KmHr0Y7FO3qtSLCaJNnoLNi6j5fEkMPlq1hjCtvsvMWkmdcKI0UIo1Td6dDyNBD
MKibdgSNHdSWtxytgLPhCIg1pawkiS8+ifRpoWBql9aaeqM7hQ6BAhFP3y69Q1s4+fVQGulz3sFG
WqRyh2ijodDqrUEQrXU7M6cWFPKVwejLDxoQpYu08gYgHuwYpmwYl5Git0sq+fJDVPfdQddTNsGh
lS9s3/CXfOPpheY0mVtWIrrTIr/Z1IBrYGam4UVPbnFC+56qs1ol0kLjxMbeQVfdt+VwTYHAXmex
YV04vSVW0aBii0BidVcUVLAHzfQOnV8Mm6g07WdsSKKvOpjjlz6zMQICgbM0Ry3jAKWnGyeBc7RA
btE8x37YejCrZFggPRVDjhlCJwLfkgc7O7LgLPvpKFGppS4s9SB0B6POlnQdtD0VYe+r7ETJpa/Z
YltUUXg/mnGKy7E1PvqllgNq0JvTSOqtXZ1NYCt99AdKy1hjthKFRDnkxiVDip5wghNfDDtpD12h
VCdDrhUnYTaSBWjshpKQ4NhYir6CxyGAyiOixvGveekDEZ32ehs99V3ir0VcAQLSDcNZkrCExPTa
CeB0ozrgL1oweY9ppRn8hqrAC3CoGBbsad+UxAmfqzC+IgEUu7o3mgW6nfkToPT6NG6jeO+FllkD
7WOdssvaeDA2Thd8s8u82wYOgcyp7XxDiQ4DI8pJS8IpHWoPQkEN7WWZNcAasV7W9j0slQdS+eDF
AdV4M2lBBFvkBYwT2fbZoJySTsPESXIA9KX+Fz/q6d83iuTsNEvoq8Hiihr6ljQGe4Fge5WfCRWy
jaiww11ZiEBvcZHOOQ4Ze2mIK5XdamzWHESsa2WigWtQzXytV77VqqPfForZ7ESraEvfRBpBCXOO
/6I2KFNOGoVlHoA4K/yOCW114U5QbxZ8N8TAHTqxaPE7KhcZXy/M96Hn/OCdEOhV+uiqdxECfvwu
2SVVkkYJErqNPUSjsgz5thUxNsMytbvgOTQyfaflnb1RgULTj3GynRL5xdJgCZFsO6Y4KVmgZEFt
Gu+r6YxFYWU4Maqye/Ic1bvxAwOiv+7QsROWXT5XqAJsjACEmioqJkMelKsxEdRK1KkeXInq4o+8
o7+Kd6OzbbQ0uuitDn1LuCzjqqSa+sVqo2QRUPreUTt/VgNFS5cWgYz6CsoRmucF2cKTQydYj1KX
7tRIxg1HBZYC/q/0yhM2IPVSswN+ZiihfmOWbXJP/mIvS9muVn/Qs3aqXA78Xes51S4ttOZ7NIK+
AddMoEyRi1jQ0gdqoiA4B3kXoFbrjesWZZolVRVpmwV+vUdHl9p1rebUtsaXivb+uelkwDX7tKed
02Ym2aCtaLRV9TT50tIHTdYx3QhYghkd4rTRCxq/tH3UhUc2dJCNNtkNsaQfqn46R8dxf5L4Q7aL
Gi3kqO3TfLEtEd6NVkHvkq+QjhVp0SWZxJndhO1j6MRikyZhtR4kKfgSNoCS14VFp11owBkjrWxR
XQBsbwMiW3UZC6Ru/PA6FdK9mZBJNlWinliOHJzkYVXfiDEQMDZS/dKHKnSSVXq+shA63ETREFz+
oTUdZ3LdCnf1qMRLrZScTYFLwEYzqViFBRjfSLlhf6Ibj2XbxFcIAXFVxshpQyqbJ9/3wlWCjFiE
dVKKuIuf8YVZllo9EB0y7LPHcQNFGA2RIVWLxR+6EdoQFTUHWkxbbNi7lEuNjuVBNQL7LJC87g7U
f3HjA5RZ/RECvhG53JtbLMeibRQEgEFqDsZ/NHVg2oGWBDsBJM+NPPDHkjnEa0ye+m3IQWbbwixa
/CDt/oc//IYW+w8j+Tji8kXxkl031ctLc/at+P+Av6x+SF9eAHFtn1/q19Tl6V/8xVyWTP1PxCvQ
UkZZACFnc/Kk/Yu6PP0IITAISZCUEZxAe+wf7rKm/omrnIwzMjR6G+E2ZALYsH9wl9U/VZSGLUw9
MGy2dISq/gV32XyrR2AYmmwhb2SaSB+YCgrwM+ZyyY5iFgLUjVDifWDEWyTCQaB5Sz0LFmq/EsaV
is0oKcM5xwGOwg0NS8CMY7d0AuUMAOI2l/QFZNQOhohSl0sa08sgdpYpOHmvtle2JJ2gwbxytGe9
eXBYKbTRdnbg3xVxdQNucQMwduMH0HoqeYnWjoWui4Cw25ghjDEJ8ZtmGzTBnc/GKsxqRU8LcDia
AnBHJBNmqEBmCOM9Z1eZfbqAQQwIkXO5kfohhFusvWXjHsALRI9g24fSOnaaU9PYajEl3jRetYyj
9NUnqhJvNSx+ndiZ0IMtm52ZenW1acr8pBg4IJguGcW6K43PVGvekM9/vdJM5IESahwIVMI3Duai
6tdO+URvS//1URArAfGkKBge80HOLlDSA6jVqK82to8NeMT2ej3Gm1iB9KZzTCL9zZcwZFBtis+L
4BTdp01Mgz6KLhq7XlZNusbFaFElwUktGSuzu2u1eiUrt4IPJ8jReaW04/PvoyZfTmM15XBwwG+a
jb+wtEtpIK/Lo2VEwuzhQwkKZV0D6mxxaKfHuRileJfRYNXgReS4w+afWRco0wP+lNGYZpgJwAKU
NeJghqZOE/RK8AbEsOUVfVdtJv5HkIdb8RSB1HLauzbvdrECEzOFzgHnCTRpxqQkKgVObu+VLsJ/
IuxroYHfvodXtzGt5Ve3kWKpZQ4+7yFyvAWKGCTnDmi+jmbBZ458b+Uufn3imb5LXuidE/iCsKBN
DvCTe2JEheyzJ5oC429mllaHg4i6gVL720fiAAy7I2Zma/VLUBgTkRme3A/y1VYK7ipglhOeVic9
aq9G6TyHMFqPd6SmqH8x1xQ7cm/teY9eV/+1ob0R4ng922/VWf+egp+3NhOhAZQiwFS21YZuBYJf
1ioG9xSzxcPcX/t1uaVet5Y6/+qYl/zzsrOA7EgCDYGOl1yaaKTn+SJXo2VdwF/iIPrxpX7/Wf+8
1CxEZUZIDt5yqQH8fA1F2E8/cZv57AqzyBG0lRw7FVfoAaKA82w/CU2/XxG4gAG/QivImC1MkxZj
AZkUhV7lohmegCeva4BYyFh8PFO/XQ4o9U4+ryZ77mw5hFbjiLTmOkigL5xuW7S38nj98TUQlf3d
YgBMbxmKwpY/12wCUYiLasoXl1YxEa7fFBCSg9Deq6O8amJ5lU0YZ+DELbTT0DytKc6OfkSzTLsV
fkoMtb6rRngR9oCeqgJUjiRuaNwjQEHCC9+YX7XDfhl73U5KjEMqbqJY3ulJtglIcbMguJCSeoUi
7TopDOgnz/TbNjJcXBCe5431JJfPks6/t4oTqZBPlOC8o69o58HCaPqlToF6XEvac62jyLwcq31j
1ItIp9wzOvsOWB++cIukZNVIFAzDbOOP3qZPI0J4sQfSugxA0qOdsKrGW4gKJ1oX7RK53TX9tijk
dV4n52r2ImMqlqPrYX039O4WSZJrqKRXGGc16nlPb6BNrO/welaBRCMCbQgvkq/pmFF7CE4bJq4O
rFPAPCsdNm44gWZSeW0XFlgXt6JqL/UPFZhBSde2Rm9s82JCb8fL2D9XS2fNJ+KmTXwe1+ohLp/h
Wi3GnXXZlE9AIDz2xukR+szYeEgADNJVm3/LzCd/fGj1uwq+Vpl/M8LU9SDJQkJd6VBb4h5tkqJa
5X20bhxnjfXypq+js1HYp61Qt31w05egI+L8xHS2lOUWMqxfeYzOogEH5amzxucihc90ADdCjraW
HlzxelY2e2bLToHZ0srPjcMQAHJqxUa3vete+MkypNG38JX4oKnqWa7TnpP8/lzr+uui7HctqoUC
g1RO2M5wmqpUNcpw3ar9UpXN09TGEFuCzGLu5NQAHsb2EPK2RYUvtLHUVGPRetVKwMYymkcpjVYD
7RldWobls+CXQhrqNP1X9mPjSGvT7yE1KPuy0feTlACrDHjMPoq+aWB7FPCKzDkQ1FXXnOnyXxlB
Yi4jqd1ZPrCeuIDY7nOw1dYpnRCObl/SjjZevyIPcYYa4XNp3bSPagCGvlo46nnebnrZlVFbH0tp
GdXBVZ52G03ToX2l1P+7+8jX2f30RS5YZZSfAG1gV5lt1AgSVguUy1PPnKBbgVLdoItBMVz/FsvR
Q6iPF5lJKXrsr+rePqSksrL+pHj+CR68C4sktGkp7zsLoAW3Gnhyz7rpKEPksJ/9/LEZXnoqkshd
0tSkZGmBc6KmIVX1NaDXNRDJZeJUq8BtQ0gaERRSneYN+6GirOGmC6tZkjjBgzCZh2KrmGTSTngu
gLoq6GvC7jPHAW07aZ0E46FI4l2lNqfgc5eBWpwJP3tAdnCJbtHazi9yVeIOYMNwOvebCyQDmId+
TR1vYZqo10nBaohu4XztgzLdtVLKB2ls4uLBG+iNtNo6gMacg46vKLxAvT+z7WsYdGtPBmqAAASw
nMWAY3wtVUi1QOOk5+HTX6XM1PeQQwdtH/sCUDlEQHDAhuzdatiSmnD0bL7+EfoeuMR0CNd6KQ7O
YF0kkkeKRu8b5gJwbz7LtN47Fi2NIQUOZy4rmIvTE8Z2c23WYtupD12PimF2bYDv5uUU/XmdZ26Y
hvsgSx/sSroMm+pE1N5BpagQ+f1WSAfJVNEyAb09PkRqvMJMc4GnGRrF1bozsAv0rmH5gfYOl0oB
b3QSv/GSTVVTk/LavYA3K0MBgkiy7oBlxLmztmWXRHOFIgFnBTzYJGwzgRgg2Tb6/UGzyzXCWFsv
tk6DCqFQApQU48+sfgfIBPDARQ70dOiCJeTQxeAfjNC/tNTuXINArfpXVSv2XXdW2NAdBrRHY0yW
1WxTJQBDsn1GAQI48haT50UfiXMpim6rSS5DCdAb6i4UKz0b43jXGioowHCN4us+rK+hJe0+3gWV
t+pxpF0cai3+o6yNVZhiz7Z0aRjrIGxpksL6PgFRz95FMFALRDKdhawmmzTjSAiSBgDAQgKMja4f
JfTgNO5kapYEA7tzpeAWLv8nt/bL9jy7s1n6bcWIJZCQVRuT1ohWeRcy/Rk1GhdGfZvwLp063SAi
vvp4Qn5JPWZXnaUeWhshulYXNI1FjLbVbdNGWx3G4cdXcaZc780RZ7oMBmoEZtU20SB/m4iDB0EL
WY15OKsAiWXuDIlsu23cVq4mQOIKdOMau62LKQGIgno9gKWmGn7alfa9z6tItHUBzoUa7tJqAaFQ
ZzWCH2f0oKeGynelt/qNTgvV1BvKZMNKY9RSfoadxKox971521w14RdQhgsBMz2uEWFX1t1O40jY
2ZTZwAsFMZzzqZJ1X3hrTSc78es1LMxFYfdQKY1tjUxLpTWubsGc1l7C2MdWs3anNWcq3e2ErJbq
GFUhmI+1s4axeOZ12cbx+9sAUwzb6S/rQn2AOw1y4tr0aYuKirrjMF7X2IEEXQvQ17sdevM+afyr
kaOJrAKWUVWM+hyaltF3eAuLtrVXfloumxw4MaX2kI1Ei1jQiMl+/OZ+qDh/8OZ+HLFenQoJgV41
yAhMmOm5TEwMqmtd2kxlHHu0Dx1zPN62J22dw+O89pxPMuNf6keKOomzUozCBU3nj7ffTV3aAu4e
V4c9VIftptgH52FqAB1t//pE/1WB8Uue8t+8ZvhGJPF/Jp64fckn9cF6PtR0N6/Lm/+5u/9d+URO
nv/n7xrfL/KJy7z6v//98l/P7X+d59Xz6yokJ4i/y5BIMP6JEDhem6ZMD41izt9VSEXVJy3EH2q0
CO2imPhPERIBRVmmX4TYOg0jB5fdn0VI608TNUbqlhRD/nUR8u0pUVKVyTkNY+BZaMPRDHwWNIsr
x2Kfo0+tbAN7lM9fTcdvqibvjT4P16YHhtwrpcssMr5SjAww0f3M5/C9sWebVK20BEvASFf0Ni6g
WtqrmlPd5rgbny0pDaxSmaLdi7lJ9FCYqgrukbLHcYNPT/QqWmhdDeTL485JTdWJQX0qQWT5ZDd5
u2f9fKHTJvNqcMcYdXBWiX8F0spbt72Uf0syGS4egO39cfc/K4/0XEEaRy6hDK04zft4YyWy94lB
2HuvdVbysQtaTFDbvUs0msHp6fqtaORvH9/4e3Mzq3TVMAPGIQydS6sjO40reuI08IKlHciffDdv
M6h/Zn++hTe5ECPFR/vSt4rxLOmLYlcZtQL+NWxouE2KC0r7SNYdbz9+pHem60cq9+p1J6gbiwZU
22XUtucj5GjQXvpnJgbvDT5bvoajZVlmmNYlgvgocHaopFfG3cc3/mNKfu6dP6dqtn5jqiMcb9vu
si6VtcqxFh7Nwvb2anNrjzd5hRYhUID4Ii6jNZp4ML93SfvkeXur2fBn7jxBePxk0fyoIv/uZmbr
HbhQrY9Apy9br4QLzqnGP5UQY4zOTKAyhvYIqhWLkHHRqfvOvrcAG2Us2aSkGywfUgeRpL/+V3bG
9Dsph7Wgs0B+D2sp/z4pdH4ybdP0/O5OZ8GDBrOXiqDrLqE47DXtcQB4azIjmjjlgKb0wyJFMU6q
bKh9G6nlUE6qZyVYb2YOnIDyk9TnR3Pqd/cxizMkbZFUqQMUg3QSZ3FoWJULO2047DJDyE6pICLA
kF5CSgVsS0P9kJPPKei7wqH1KByLBpKsuY/jDaJDC4q6H8+Q9c4q/yEU/GpJwCiLUSgowssy7RCQ
qqx9j/ghdhYwJSOMqhJ52Ve5it5dca1ISbtI6g6xDiO6RXH3UMvl97BwDmGR3jtaeKUO0lnrhPei
9m+kGi1nNEAHRZz0dLOrYMA2QjqzWshpIqj3jafdgPp+jFN51QNlQjJPPJRdug6ScuUEwWkrwbfw
vF1lR1A5x3OzEdfkBSdQQLdta51KgQ8rkLIeMxYiKgzq6bzu2u2oK5eRVD+EWXmWFfQCNJyqHLil
AX59oelAvZDQ7EkQrEyS217qN4mI15URUfCB1qMm4sQIixNLJUPs8LpIOJMq2VWSFBu/izMIop4L
bPXIKDiL4Uqf+giexaWrdmxwgUBhd5J727aJmp7JdaaDaddqKjjRJ+/8vUA1D+wCwJwxACeChrNR
Q7ozZbr++HN6Z2h5diiLelTeHLABrt7zQYyNiQxc8fW4sWfJl56nsW0WWumWKBYtAtM7t+3w6uOx
31kF8ix2d1KN1JZllC7S3DVkcahalxECLRdgyBC7//gi703OLIZD6B0s3R9qd+idy1ZPTiI5do8b
ehaRrapWHNQlS/QNpHYxJvlVC8d29fHg703O9DyvQoRkCFuKNL9GM45DrWTEoJbqWN7Gjawe+d3M
4qMwbKcoTaVyER90R0mCtYiTzZHzrr69/9ZBi6uDuOACbaLVYvjVrq+om308O++91dnyhRQT1bae
1G4ikgmgSpnRfzlu6NlCTZ1gCGVaUq6Cbgg4uNHVZeg4xwyuzz2zLVtKmq4n7CSeoi+pNyIml1pH
rVXdma3VSJOyfEKhubFwnsYEfFQeyp/kQr+fcN2ZrdVExfZZz8PGTWt7m1WoStRQUz4Jxu8N/ssa
HeoythlcdbwNcLIRxZ16WB035bNV6hmiov9iE2XKKtgh1GWsIg+V+Y9Hn2LsrzkGFgNvP/O0A5Pd
Q7V2QSi2C7TXN10SX5dxdApW/nuvhydZA1HdAAP6ib3Oe5M1W7W1aQ6jHE+TVcTf+Z6WWgab/OOn
eW/s2aJ1csuPe7h3rloVRHsHXVMaPruPB38nH8OL+O1cIf1n+2GBCE3XWNm3LDWkr6M11ouk8+z1
WAoZPEgF2SEr1XPbcpAzLZFjW8aGckXKUF7gqeVtRgt6hBhN7TyRoX5nBXLXkqnQR4K0cYA78RyD
lYesoZhHfkCzgACBzxJCkhu3sO0XXyD+0nbNJ2P//jCGMfzbKfHa1KsciJKuasXSLjVoorSadSsj
lGr2SXVoEemhyyrX+4/fwTsv2J6FiLHpUycDduiKBDk52u540dPgPG7wWYywVASgqpYy6jCYHp0o
q1nUNrH549F/vyHq84q/oiHrhE5h46IPF0ILNtJTvW/SVd0qylEbOsXKt2+jjQxYFmZcUQvOOTEI
U0dsGv7nxw/w3txPf/9qR/dKjX6SsGvXagYVTHz9DEzns8POzK/677MqhbK3o+NCMaQhRA2Xor2+
l5scTas+fLJUh0y8LMZ1JDrUlOwgPhsAX8OD0Epae0C9j3u6WejIrYQoa1aVO6b1VV5Up23mfD9u
6FncyKVIr6q0adzc0p8KWX+GcfH88dDmdHu/id/2bHHDh9Zab/JViHLR7pVyMIEIZw7nVQlVIZ/O
FS6fQN/jyLozg0Bf9aVSLmKC1YmESQt67ojEOCN6U+hjttcWbaczhDEALCBrwulmkAAneukSRxC2
Yy+utqNqJmsQSc42CYwvZeelK2XsyxVGDuq6k0C0Bza9DqI6tFilSXcNeN0VwhXaxsZNACXrsoT9
b1BCRztp0SA1fi454LWhYIDKUEf7PoZvxMkPwQYNHbTrfBDNvRf3w4lSGsUKLPKwHmz5qR3qaCn3
Fk33uC4WY68Ai6Tjtu1N597qUthvqBthL9Jh8iK6R5y8ymWZ0r//ePLfWRDWbEHUvZQMg8hLFyJX
vEKQlO5rk34S6d7ZmK3ZeoCjY+td3BUugu/pElqJNTEwX5DPo+ZAiw4lwsILEPXl5DHmgf9JYvpO
lLJmAb2rAr32ZbNwCeXBHgkXNJectNwLtfvkCu/N2iyEq3jpxKYt0zevvIOUwgXL1Ur55JVMGddv
loM1C+Gx2udeJ+uFSym+hfVdAY5xLInKgTTslUGKP3k77z3ELOMTICUKbO9qty7Ki7byHuQs//Lx
V/XeG5gFcRHGEGjLvnTRftG+2pWWXmXyCBbUBBr18SXeu/tZrBvGMs6sEOgCFioH1JOeo9i++3jo
9+5+FuuqYgBC65MjVUmonjYtGg8DdNszg8PxJ+/4vUvMQl6rqbGF54rpqqGMJD8C+rB7qgKTSKQG
Pn6KdyZo7rXWSq01VINquiYUH6hdw03k9P/KW/Cfjc6cff+jZZZhVzC2lGD/1EbVWVEfV9nXzfnn
D9vax1HYdKNkWRnb4LjDsD51z15v/WACpMFAk9VNumafOv03X3OOy1nmnVVVCLOsatl0rRB/eMvz
40XUIx983IucXvCrnKVypNEbbKSgykBB+wmZuOWgBP/K4/jnm5yFaK0XoNyT1HQNKY9WVdKce4P0
75wUfw4+W6OVKBu1hVPsQsUtznuPRorvIK/SOgpy246ONJqF+M7H0/TOkppbqYMvray60wzXFiX8
5ghlCRtA0DmU8Wzz8SXeW1KzVSs5Toy+h2K4fREilVXeSqrzctTQxmzP8kOImkU18JJLoHqYPeIm
YsADPW702Xq1TQRwsKXixgevWyh2dt0FynHbiDFfrwFqZFDDKzcDaQYvYXKI0e8/vu8Z+PyfL+gX
1DAsriAyUEER0SEDOCrbMVKLGzX74gVorQOCCw34CVuRvqjaY6Ldyfp4qpkoVU3Gs3dyeRLCfxi9
T+LeDPr0836mj+/VWtQDkQ9xlFqujdKiCQ7WRoNZARE4OGg9eAcaFXp7YZXRPu7OMfWFbE98LHXg
mRSbpyZGaWbHxQVjFhf6KMpH00xyl+RgkycGTvRV9B8ox7vQ+nc+dWMWFzK9CQuOkrnr2cYZdhQn
vQru75O3+k6GY8ziQoCBByJ1durabdM/IWLaTjqy3yjOhxtYddRAS+TZ0VN8DLzui64Utyj321di
GLVlYSBdj3g2AP8YudVugijlnRKutELtLzpF9y/zmt+rG9va5XnxNazRAUiF+kCz4UwrQfx8/BTv
zdAsSxA0/w1ws5mLSNF3VUU7zrFhNH88+HszNIs0Y5qbJWJLqVuK5AyJfBARHOxA96bfVL8/buX+
ALm/+ph7OkhI0fWJa/niW4tgldnffnz778yNPos38O0xaoAUC3raWadOBLOx+GzeJ87d7/JjfRZw
wiYYS/RNE7elZ7kPsNa8LrQ8OlMlRK0LtOFR1K6LYunYZbVqfEmco0GRXI0tGk11XySbHuWKFS4c
5mMQ5t3B1jJ544eUDhtOgmAhlC+GKtSN1/QvAoAaQl1IuKxSBF82aXhcRx7E9ttI4id4PrVZx+Q3
aK6qwZYTxeq42Z8FKQQcMi2p/NhlFW1NK7s1muSTgPzei53+/tUnY9kGJ1doQC4IyxencO4V85PQ
+t7Is4Aj90KxZLhjrl8Z/lqvzQqVpnp73IzMAo5hVVA+xz50Ua1J14pfKitsbD5brBPK6rdf5CwU
aJlkFCNaFW5qbTokislqKI5dZgAZG+R7wZBEaKXm37Rpaw8h/uMBoCOQhaIipblYGbEnMFbI9FE/
uLX1YGOgueo7YDJ75DyUa9Yp0iRfYkQW7eIOYAM58iLW1GuvK9c11Umu1Nj3wLBB8G/+uqziW8vj
Jm8Wi3pZUtG0SBJXjPIjDizLeiK6HzW2Nkt76EYrkRbnsVt1Ob1yscEK/bh3rs1iEBx035TiLHa9
0j/kan1RtMfFTW0WgJCSijDNS6e4SckH1+61L5Kb4yZkFhYSAkyAmlnqGube093yyP1cm8WEPE0y
pTdF7GqIHqCilfp7JASszXF3PQsLsYfZLQdORs9LHAzbe+pyd8cNPYsLWV6mcVrhpyiPMULFbYzd
Ddolq+NGnwWGwMhtU3RqjBIhKhF1Hp/rnuocOfgsLBS5agLwbyN3SPw7xQwQvhEo/h5357NV6Y29
raFPlLlDkcUbH4kHzcqPe53qbFXGugz+jazWVSKnXne9Tcbl4Hlw1J3PsaQjVSffVKBW6aV+B6Xs
ESuvz1qBEPN/H4vV2eL0/CKOWzMLXVmVtgTiA8veMG+JtUZp7wFfw2fa19hcE6NRIFkHzR2WEGt1
APHtj5jjcMROpUsfvwqt1bYVHjt9/azFXxghoTCswcZTGcVEDE4zYbxNojbpsNeUA0I5+F/zkeZ3
OadPk9iuxbg4NbgejC4BvMiMXd7uO3kzhera6hcFJDD+ZuSzkHp5z/5RagGOWQ8izy342Gf8UI11
EgQI8PbwaHvPsn2jeMpC1y847B7YDLTRfq7E3jKDFdFf4mXZcGcgvEzbQt5ORqn6lquXVoNcebkQ
PEhYXEXpPuZ5pOAFAhDv96lu0WPnOgypUAtGXGnRwVxDA1nWsVTaGxhp2Skl3PSvaayho1TattHJ
X3AfQWcp7bBe20TeS9sVGyaE3ayT/x9n57EjuXIt2i8iQG+mSabP8r4nRHV3FYMuaCNovv6t1OA+
oaFzG1cjQcI5papMMmLbtdpTWrls7ptobVgD7rvTaO6iNOO/7q533AKkpNbVXWNhBpi7tzRi0rJ9
s71jOWUXRVpj1Vf0kf/G75BRX8lghNrWez/AAJTeB+S2cyqhv3YSdSYwlgywyXhj+5eABpKAAu9T
QVVDFWcYN+bVvio+D9eP0EJbTFKmzJ3q2Vdjc238QL+xMaflDFEqqQTjg21StpBT8IGr97D0sXmy
28KSZ/dfFhX+3FgXE+3eCKPL/VAAQbBS7wfEtb9c3deH/j+Ukv8VQv9buJah9wFSSRoRjNMz3reJ
DhQ2Swfr1ybvxcjWFizO/+61/uMOCBtwqJqZkPtSZBcA2S9u5v9lh/j6I/7Tn/HHHdCVcBOkGsp7
Xwn3CP0NudIcTP/lL/7HHdCqOfIROpBHG817PYHxHeu/1GD/2Pz4n3qB/ccV0NG09rzJye+v+7Ri
FjGO0xMvmFAezEyWR+fdUD5clya1OIjVurXG1//96/inr/6P+6GaR1nNRVrch071Tc/LuE+joX2u
/bD8dnIvug1h2fzlLvqnP/PPeeZ+SV2/Xf38PnSj7jxFYNDkkEJLB7TDgo0x38iwyOMMxhsAPFaU
eSet6NgirYU9a6kjlD/rL9fLP/zhf446B75TVX1Vy3sTwOINWxHVLa6U6j032eN03SXbwnX6v+3n
/8/3++ceONRFQO9LIe+9efqEi/leL9nn//4F/sNFZv0ZCY7OWvcMsdxbGUvOdRRkkHLBcF0pTEez
7KODEVVLgkSm+e9SMOuPGBHu3JKGc1ndQ2LRMQMudBur/7LR+C9wx78dRWHg2SDyl+q+nJoPCfCv
Nu3/E8Lg/38JfxwPjugHI3RVdX8Vs1q+/kG98y8P0z+cPH8OCS+Kvc3CtYv7MTBf06GAnu79rQz2
Tz/7j7OhKYZ+NAFQIiYw3zCE7qpu/EsAZ1//9P9wYlp/vP1WGjaqitz8vg/s+jQvJqxHr8ZcAPh2
K4rrBrYBKnNmX7Czr2ayBzhGUP8ij/VvoXJr3zTCxr1qsGG9dHqLphOZXRZ1CUUF69CjANy4OvN3
JX9EMtmWLDHrdelf/oB/Sqn/nKfth0VPVhuxOg3wovSgzXGSACXFRhpuZvlAPLMwUMF/mEMNcJ9+
AqHW5L954FsL7/4aUbGeCggFSdm9XSLcOxXz1SYLztXckVSPfr0tgxpXOKpUd3sNHXSYxtdoK3d+
1OWjGnTiuPTkWQQe9W9TvWv1l3vhH7568/rO/9vL4NeB2XoFfx2Bb77srb+9ZHbwr6ml//DN/znQ
20dNP1EdLe4rqxVPS96y6Efv9cX1p/Cg4eSyOBn129KCpWChbdtLA+buFS7u7NkrZXcTUxURTi/j
CA8bm9OzWb+WtqBeYQwuUuXBqpN8mPrbqc8peje+v9FBAZRQiZVzatK3c+NBKgCcwW6Gh9lc2w34
TX+0dmxsl+dplLCGsto+mX1LJAJZWe8EM4d8Q67xEjbRo1mZiTdbd2LEG+vMeIXA77J8ui4VwOYW
coFgYTxOZdBspNQ4ovLcuRgicojkF7CTqnZe3Mldd2xOoyCrjPzbUFPxydao/6Ub3X6JthjuVoCb
WGqichshGdwxwo0bSlnqLe3zbMsbEmy6OZAUlxFY5sVsXlKG+HdwuKqjUxhh0jhoICzvZyGcZZvC
FY1Bkfeg8sR8Ys4uALJlF/i3o2xfdt1nHvYaILV2b0K3/nIdO3sVq/iIUGa/YcT2zq49pPvJdYed
Z7Z1bNY4lzfSmfSdNKtxP42zOiws/SYVAyqABPLg5IKSS5itIFKdsAXVTf4Keq+9LQwovUaVdq/k
RKAJorD1P130a3fsKT9wXcejIdzD0kE/4mfLjWWOy65cALQUI11pjFXsD7fs8FZBkN2l5QCvBIMt
SfhoAH4sfkwzBoil5BhZaiQ+ul7spDcsHZfwoJ+MIuA9bd1vBofcfWhn8o4fy6RHb7yoioFqcAFM
CWpoyKdc58txWfMUflThGz+BmduJIxUG5yEfD47VsUm+OmqX14GdDJnQh6yU1rFwLb4dCI/oNMYl
O5qyCva+U88fJrKbJOpcRMlyNvfgOsxNtTgYIRBhb000hvdGqOTPq3AT/CADQTtQfsUp9Ytsw3w3
UVmwLM+VrPC+mYagvg+NGVpp5YfDpudsZXwMfLgaIyaQoNVDprWgb27wlUxVjKFqvUTcoQ/96GZf
o582IDgr56ebuX1NXpg2P0util1kYIu0lGnum9QOkyUysE2GM86T1XTeam9wAGAa6fhZVE5wlFOb
bYelWljsNrGW2koP36br8YQ2ZnmCOFN9ovWDR7GQXaorPnaxjHKvOrC42gfAkYOx2FLBBb7otVG1
0WoeDyvk52OPEPMz9bCHtVMALrWpWggkEWvTUwBOvtckvIqUyumszWi/e+yHR7Y49j1Oqnr2p0OX
ByurMlEE0l3Ik4xW52Mwc+fGWlVYb6wlyk+KF5PQs4IoD1j5QQxttM24TfbmFA7dthiD+tXS0rl4
hosSDYPNla6EPhEanfPllWENS8Qx1Y4Bk+HcK8o1FE5z61aIqEwP2rpKoFtzLs+r44GtZZfHOobo
Su7CDsDR1o5sZkc9r34F/VLsazZqXsbhqo7ynK6BZinCGfVpXYJY7nI2aNaGBapV2ORmGBTXJ0D4
fjx30/p78FY2VuBALuA7vNlcdkCZWUIIw9pi+DU0uH5stwGK78NuYg58Hn8VBoR2fpCnXlVUUtQq
++m7hXuNDEddVczadtRDuA7+Vtt2vbL1DuZHud2ET61D4TendRFPYmV1MFXtbWfXer+OjbP1WsV2
lRsMNQwKW56K3F7pWfDXSGFV+BQc5MYTOsaexfZLvQ7juRsgi9RNTxGzCbFTr0j2cNbP2TaSk3ow
KRAmc+GbW6hvQ1LqKYpz6aTUsNFlQ8FtvopxXD8HZuMAaqzgayZoJF0Xpw3czVVeWvghDaQhhsok
D/y8mUojOBSDspMAfk2y+BHU0tyb3E2qfRs0Mb20n6Hu2GSaTO/eyUCibDgq3ITdAnbp2tHeOR5w
ehQjKAttp98qTyEiAOa4rSyxxljDiV8HxC6tGAEegWeFH1QMo39rDY19JcqOP8ZpVG+TWqdLxiju
oQvU3G7HNCyf4KOnD2LMNVWT3ryiSaowUXYk4EWnbGVtXGnO2Onp2aB6hT0UVegHct/6dBbgOUsd
ULyQVnc7gpMmVM/qkzvP8uiImQqCJTEAN7xHg9e1EIMd/85f8mHelH5DeLPQl5cpZkrRa7kvbe1u
zaiWL6g75UHAHL1tsbp8F8JnTW+e78IhJW7JB+eOv8qBGDtPX2m6LA+aIed4bCP9sy7ccLcu2nhz
QQgfJ9U6H6pGmKpt7CcIfTjbIuwwWWH+ADr1y6yDO4CNLpgdy3moGhcWxKLxAFsKjlUFjcjmAqhd
VEbhIBHQRl6R+CEocZh6KlHK+1xdEBM2dO04tOcKMTI9jFAYKy5WCNKMyY13Qz0N0FgIK7V2sK44
KzGXhX+ycmyg16xObFohEC47xHZdaQDirhjRRI3oxSoIEA0YcFNq/vfM+WxlARe3ji1W0+OJK+OB
eOaXKfHGF95V41VHxg2b8/0RWpaTgMsKCVpnZl3sXdRVx0X0+b7ur39RNma7XljWPsx0+2GaodyH
7hjc9gBdd1HZmo+TX1lbGnfltnRTh6les3T2QLwk//89rg+JGPBZtpHj7JrBqoizlIFOCFKhSDql
zWO6mpJBzgUOmoJ+iTvc3y1O+NFr9atRRoacy063FeajvU/svnXq3EgqPF08/HN9Qq7JG8E7mm5t
ex53QalA3aWNO24b24t2WmZfOsJWgBq1gvrRS53HeY0Di83JvH/2lxDVIplAIqwohVyENXKImmXP
YUQNzx3MfS8Hvv7rbmaOB+TkWBopYjuxNdr2GXCwqnMuzK49ujkyeTf3us3qAvJxWGBm0qH7uka2
ALh4nrGETghWgzHzNqFLJtHYGf4Z0QMNNEuQQR7oMgMcz7GVApgoPOZtrWCM1dwkp7qxcRKiFD1X
RvQu1sI/ytw1gDRNL5mpEZAy7XvUneV8+BH6V+hl3/2ig0M5Nq9B6wC9IpCjdFoyH9KvnvHiYn35
pAJqxn3ryZ0knHuDR1TsvD5C8rXshBeqj4FfMB5cS97mhmcdwqZLX3zQe5eV6zO57ndGcnniMJmS
0Zj1S7ea4leIWO24ePN6tLus2yHLGRLe2GYDjHrm5RiifO9AMdlLLCMxS/YGZsbZsS9y0s2ukwHo
ckezKRz1Yxw51hMQfgLFiN3Ydgj8Czr37NwWfkn9UTqngthEblBxhcDT+/krqiFZx9OwiOtHBjQA
KBq4JosDYtO61RQQ0UTkUEa4xGryqtsOZfjF72ai38zS6n4N5/C56XulAPbkzi9hm9bO1312xn1x
R8xoPxdav0JZTOOJsX+cEpmZLIZdPxZlQ6TBvAjOSSe669NefZkuzOgsyr/9CBqc0+b2y+ojPdmw
2t4cpsy2DgIfFZP9RXBTNQio0CFTeQeEv1zSjpQilpXornd2t2mUXjaclSkfDIozc+pMA19dID9K
eYXb+rgnwXblJWchAi1RROFO5cPt0mXg45Ym/4GnpNiz5Oxv1rqukiAXy2EO629q+OQ3aoBIxLkL
ws0wd/OIYDFN5VflgediDGNO+MDE7eLgnE0tIr7W1j1Tp9ay6wtvjTvfiViAKPuNa2EhshwwnNoV
Ll3b6crjUysmi3WB4x8Wc7wYeZRvSwTrHNiRDQm2N90xFi5ybBrecOdF+16baXjBTEV0SBDDam75
q+k0irWlwRpcIgbd0KJhkku7K5vl0iS66CP7PAnQgkVYt9vsutvbBMsMba78cmFPPzhOv2wVBdrd
jBl63KjBqJ+j1q1ZgaiprPN7/1ZtrTFnZMamsItgN/etv4cUUR+7KoiIdyEA40pizH2c2o/ORznY
5l4YO8FqxlyfPpaAHFx62Q2JoSe1RwI9XCbw1wesofJGzVZz6EcNfThdho1mJj4ufBXdKu24L30z
thdv7HFMMAqwiUYeqYyFik0oON6wmVQkA0Jsm4brpjAWVPC6yW5LVIrc82kY03UIjr7TytdwAmJU
hb55MfkVgG3nPuPnRMT+giBjllV/a4lsJIOld9a5+PzcuREJYHHBSKIqn4qF34DKeXBkhUbkfHdG
hBUNgcZm1vKjHkbXAbqWha/dGIzFZl4QDIaeOd706bTeVQQfcdUG7vdKXWGFCo8EjTw2HZ71glM1
NGf/d5aWFkqooI9LH/dIOAfotzIx73LPfwfdFsbahD/hRsa365jmDiCMA80+xUDAVhiaDLamn6OM
Ww/HY33OXOWfl8a0kraJcCJUOEX589Ydgq5rk2j0T6a0GGtppf2zwT3RS1a+ejIG0pvCuptWVN8b
z5X4W/LhKj369EpPNwjrKrGFC/l7SkW+rS3RAs211GEYuLFHcI9QDgfzlkx4ZQyelcqyB5y8lJxQ
oRqWO6043ZYWs9ZUZMsjqVT0uNgGqutCzFtlTHkiTb4gth6QXqEnogu1ovJNAzYw3LC5kdecxLPh
r/WzNI+GGfpbByfdqQmBxUUokZ+qkJSeU4gkbzG0jEOevsd2aMQ2ZcGBiR8d8Cb4zpN0OtwTpJwQ
/PuGjTW7NuKQobzdaKHk0imPlR053WsxAxNkZ5EMSeTfWbaMsR5hI4sptBK2lKqdFdlyX0il942G
RzUB6MT9MxebTM/trbb7HCvl0H7DTc7fqzLPzlyUwUvTjeXRAJNGut65+J4GIvjsivE2erLHVTVH
HAXLbRNVaexUq7uHprrcpvzU/Wzq9UBs0CVWyBhkejUotGppNqwaTQ/0aPnwG2EcBm2vv5fO8RO8
LzRv22i9zxfaP1rWvwDzGw9+pY1t2zf+S7jW6aEl/D53VH8hUZFMzDW8tHBeiTqcMN+5BTtSLMt6
z3WLjmyt3PRB97JPtMf+Q014QpRfifxGNZbziNUcTSjzTcesW3vWAT39wk4zWQWZxlG7ut/63fQ+
uT5rdWhV6CIGIY3KYDiMXFAbAy7DOaWlsMmXILj1JzqsqpPhzWAqeRlnfLijHy2KIBOm3WIxciBr
d+C5kHJv9ZSs/Ezn73bNxyQDD+V1GbiwDdSPNEfcwjVQf7SIyHYSJ3mv3TtbL9F+XgQqoDEvbgfW
8SBjTva9L7r7JgTmjJ5vhh7WCDVgpzExb8+BIeCFh69+E1gIZvL3EH2NbRYjyvH1iwzsvRLpRzlU
9TeuwDzuVZDkwWwmalY2Bk3EGuic5x9m2njHkDXwbYl4JXZslKIj99wz3Wic9hRydkPelttGzJql
IJ1fFs9gDcngVc78sdvysn8u9pW2ZjMgwe33lWIuoFRWYeMYyWNBeOcnCl0PJVN4V02I3KJX7nlX
R3/eVERFWyVAWVSq8p57u7dPjeS0cuV0WOC/P1rrbOyq/Gdrko+GjFTuS3e5Jz0KDiTeOg6ueCJV
NW+FyO7cWvMk98NEdubPb+NgBr/LgRoY71wbPpZ0ns92YdiPws3Zr3RU/Yqy2b1Px97cBDicNhqN
zFZkPVPupeWfKJxYt7lHgtyYCH0GM3of1HrrCPecuvTxsTc1STnbiNgbfzmnosyTCUzLS0254cYk
NP1dKCTyKHCLgx6XaDOK4aZsihc+M6wPbvu7Gq2OclKktlPt05BuxtdlDJ8IyO5hCZA2W/ZnHlXP
Yy2LI8O8QYzsWYIW9VD6rilXzTxRhVicW3KVccPLclNzvqRTIbfrtFZHZIYNhmQzKG5UbgwXg50e
6g0SnUoVLj+C2bkGGb0Vj6jc43Tuk67xkEdHl0gVoDalEaDdThX/Du6aVS2YUn3cl7gAKXZHSrxa
kcBlGV7Gyna24+i/+5734rre/OrwuB7A8PYXvxb+M6X+HKmdGPf+iGCsr9OQr9NLUqX2zRDWv1Wm
rHzTBxNwd8dsTsKvgNzKEfhw4/gxyUC3yRYfQ9kkGT8B3c9I9tTCfkf5bsow3Doyh7IHIOVkOAPE
AfL5pKnzbEcBq01MEbmHGlkpmvbag3CLySfoarGtiIMS34A0KEd3ia1urt86EfknZdPvVQIPbiGL
29Uelk2A7uPIGMnJbKGc9oPgHrWmHaKo5YKtx3jA41m8OAWfOt90dA5t2W1VNBIFGPZdEFpkip7H
6xXChxwkGSTRwC9vBEibN+4QE+HfcW75ScfledOt7lmlzSWwcgthb8dwhdQ9WnnsKKmzfAJSFHHd
EqR4ganjZq6rveGWmghg/QX1mNqBGz0FvYpi7NvBJgjx5NFXysFt9L+svns3xHUs0cxv9cyoH+2O
lSqp9TBX9dl2UvgEmfO61gHYljbadHZw6SaWhexBXfq+h6PJY7LBwHcZGiSiZaRx0Gvrl8PV1s3A
XGnqEDBqg9xAQVB1E4cY1JrTB9eLSNrXeoEM3OdvKIQB7HZS3LUkFMdpaewzUDkvHoPQj8HYs4nW
ilOw2idwrDfStvad4+0tqp6B1b2Izg7v0UdfQehmeEIVjrHGJs+bDTI+29Bcy6GZlL6vdqYfHXPR
zFuBZnkTlFeTq4dAkgHT4pelEK635gtPBFegkeeATMdgY9nmYRqhZMGsIdY7+Lq6rGb2OTjpqaua
2w4B7KY2ZhRmD8Pqo4iZ97nIO9oTE9MenpElsBH7nevah87G2hwYEUxheY373hkPRmsmo0QvnPRL
/ajX9BSGCAsCgVa0I8x8qMp12znReeSCG8dwtzAbnMlV45eS6Ovr/q5onUtvSOQ1tXqheXoPW+ds
pfPDMPDtS7iyiVV6blxX63TQerrPGIVC5parZPFyeV+WUbOb5lU/hZlPRTxf3zNpt9B7P6GEf64O
dX0X2kHso/Pil8L4REcv34VBj0m2Xk/NovVBoM7b5AWPiiBM65pNVLWvShXPFT2vfgxeKlcm3YBU
dDbkR1B2X9lQMUnNZZHKyrpuZV5yLnojyK0bQ2aPtFjitV4f7N6sj7aN+3S0aaatHe6OsBboIdR3
oZ0D0gPkStFMAtQ/Ui4o94U/4RVZMZRks76Q012qyRwTuVoHnN5WXJapiIMhKm8EAOrbQPDrW7DJ
3cI8d0wyc/SA9PakiJ7W0RTMEfGZ4XyjEAq3A6ZnFXedtwVt9OSpRcYqhz2aRnUS9VSSJtEe4Ioy
HWvXPjVIWW1kpca3Djv11hUpdINBQAc3D/gp39mqMreTRZhEjKdQ8gxRrGFHg+Web9qW4V1r/tm7
44FA0sDXWKPILn75faRP6ygUdbD+EM5yL9v8o+jyC/n52Vu4+9NRtM+p5Zy74DcCiLfG7E+OmSX9
fEdokJQ5xRA/KvNzUYxMBVOaJ6+ZzAnrsRzyN+nLX8PEcRFZ5a538vcpHYOzO4f6FI7U/Oysc25q
u3mkluvBQHWeSyrsm35aT8PYj0yosgZtWJMR28H0kducLp0z3pQt7VAP/urSnIYm+6D22Wzy6DOS
8EdhQAvG5rsNXqiL2ZFS97llHQUA6nhybsq0zxKds9yilX1nG4zbZ73VX8+m4tgpdjWi9a2OTBSl
U7tfGGyRcK1iRS8tDty24zmz3dO6ZrssewJqglT6Hslku5nDHxz3N6nzNQ3VlQptEe2pdbyZAwR1
bjV/ZW6k9gLe7WZxje/SMQ5wT7sjOypHUh55ZNILdUuqqp9T2lTGSVtL6O1ZjykoZK9Z0CfMhVV0
tEFhE8g7OHRU9dIa0cK9EjoZR2aAF6fWQf9jsKffg0Frii6n8yBs/ZJeX1UfNxxNhID0zWpdghUD
ljPdagq0GgFryQK70anbpSdFrzsiCNL98pn6/pdRGe3BYKu0Q7KZVGX7ABH6VtlXnnXOmqYwTW/r
aP+D0rif2K31PVTRo8/4oCWBw2WiGmOKmt3WSZt636U/cxxsi6GaxJjxBkhZvi1WHgL4rxFVX5gf
N2NT62058M4aV3x1sHiPBi0uXbVfivjPtGGcBanVEclKZuQWk86P6e4MRtbxXbcb7fnnSplxk5Fc
rZOoWNGpz5qPSC8qDswcQZ6JAp5/lO1efSgqIP5cZ3Y3nyESy7vZnx9ZldkKZwR4r96CKA82Mhij
35A+9ybqoDIlEaIn/iurLZj80/JVlMMGWD0F6RDbcj+wsLaAQjOq+7DPHs2OlLt1ZEBTcj4XfrrT
EPS3S1ocEKal4HykuPFyu9hH9vg6DX0QL768ocdZcQzRJnE0YJOUgJrqzM+mYhhOcbeuV7991ofU
oosPSl3UxnxRQsaj0aZUlwwGAtpGy63vi4Wzp34C9Pxseg6fz3DrwNrO0/bHyPMZD934HKJQ3Qqp
VrZN1x+dFf1EJv7Djoaf9BixL4SQsi05y4QLxo8x1j+p1b4U5m/L7QPKpF5xcJmqvqgJAPiajWDY
ZeS+zATrW2cQJ2jyKZ4JmhqF4XSPaCu9pB2bQ52PpE4i17SeqYunKFg3htVVv/O59+K2Mt9abYyJ
UVB06Ja6jr2V4bTO4YIKbNk+KkHilGEgJJdc+jeywMcUitQevxkjngFsax+77yFMjT7OA93GpmuV
B1/pV68xhlszzdPtGlqMonpy3OVzOT9Vble+Cl1QGHbF8BQGlOKEyKYbOn/+1phD/ylQOnhoG/XR
CXch/giRlBIgrPdzM6Y3pDbuU23k5jM3gfMYZA1BGkL1lGYBxJ8ezZ+tCFF8EbwDa+/2QT1IPmvO
8tScnMeuldP2X6EqfsXMSdj0UZeWK/Bi5ZJpwmFpnp2lcbeeVzw2oQKdApB2Q1Yik9VS0QOY9/Bs
d5KTBBLVJnfzT1ZZ5b4mSIbSP4EysGhjMYFg7+ksLLSeveywdvXz0uUjJ7ejH6re64gOcR9FCl6f
aCh+Z4ixRmO40YQGZ78N8Gixt3BojLRMSkvhJhrb+bBOzW61eHoXUaBg6J3snRM7ox87/JhW2Jub
Bvs262EGqkOvsbemn3Vnq2zdozGjB0DWvsSAGM4VcogYyV90W2WRTSUwVSydsDr3LCxXXmx7zeGT
QKUMyuUBvzhTAKXJwp1jFVAavYKLMoWZVxXOHYMJ84PojOv0jfntjHxfpfScZ9eR2HCMkcZjr9Zk
ro23bqY3MI1VTzZBk36K0qfAdynbaQ7ONub1cDpewWJJqC8YL1AzKCzN7DjzAMHtDwavOihbdQdL
UzOguuh7SR6G63kWfIh68fpjlmL1jRmTyezE5YpHc+/mz7IcllPjGW1STd50PwXXkoM7BfGQVpJA
yshfJwUZc12G6MGepmeqC4gBaaO7nOepOmCMj27nNcwu9ojfGRkI8wTT1O913q0PoT3ZqFo9OFmt
k6c38zgXR3/Onc8OtUSyYqa85IDx+83o0slq3eul4F2tEjmpSEmPbU/X1+E7a2v3nLtpThk2DTfd
5Ne/08EFDaRriwCRORKbCfHVTH9OXVoe/cizj2M3rMfJVu4FnDT+buEX9a+J1+qOf7h1Y9GZ66uv
MXWV1djcLP5gPgbNWP1wS9s5zZMkOxVp++aGk/OTJpnPDExa7wo6eTHjXdwVVEzdJF8XcUPlM4vn
LLNvZdhHGzRcNRVkn2JqzgbsxZbzvKcLJrZtHrA+Vw7DsVcV5bxFh3u60M5bX5vWveZLOdqjHM89
0c1zSST/GHVF/zvT9hKwOZ87iVmb47XZxjy+xYhLPjI6Y00dagVDifuZotm3a4h6b62UW+M5bSYd
67Sk8F2lkUyaoqzAxXQGlfxRpeRzHDOMVxe7QjGWsLFUE5xWXRa3cxusv51VjrwjPTRP3arP3uzI
LxoZHcrF5GREO7zHDul+8dRjps0w5zK/GD6uehzi0OGBp8tUi4V6tOd9ZLYQN30fyl2pV1J8qwG3
ixVhcFnTasZZ7JdA8DtMwh+SZcj7y+TM4n6UmXUJBuwRdR4028Idd4VZ0LKjGBruO/5OZnOcgPm3
bg4/levXB2ugcJ0rdcUN1KtlUKC27R++j1xuE8pm+UorZkPpFtIszWT2qY1gOpqmEzwHXYWQDdkh
whV7mOnXcPDSkKbGRzXANzUPQEQZsAm774In1yrkcFsEfJlXMn746dFrfaApKj/t3J++m0iHm6JI
KbDZoXc/9gEHfTdn37Pvlo/5WAdJoBzafmk6nSLBq4ewlk6O5RS72iXMzbjuL5U7sIGzTOfKd/pj
5buMTsyl372tDZdPVP0UWZAN18pNdTDsboqnDgHhFLnpoQzK7cSU+zadl4aqksHeQDOFbLqH4pa+
2GvZcnNGpctTYqZPVVS0L2u/ZKxpUNVotvVQ+7/cbKK0ZPDTs2muTpHNOVyUePpsq7Qu0hvN2J5o
B+F8R4hCtfvTNKLstg00baYy72PavsGdclwQJ13/YYx9128KMhTORLF6X4hXNett1FmKQqOlCvPg
AbV3fZNN2VhuWrom9w1jeTvk5+JpGFpGBHKDYQEcw1ToJEf9dXB7NyB83zmaX8dQWXNs2VdNRIiU
xSg7UvWgcc6Ip8RnUdKENEX1ljUoOCQngREDBfPypLNk9yPI/OZt4jPZBt7M7cB+MWA1RoAWzVgN
OhNZ7jsxfE5lj7Ha7X/kYTDv2Z0e7stuGmJCcPtgQ668rVzfeQ1K/JFuvtR04RxKU3NLpD+gjejn
3tqZTTpuA10x6eFVU1yvLdNqmaAfbhHMds3yw/YWf7+YU7qjixOSOofBNiiwrcrCKpnGp1+8Ypnd
RaFBv3iKxpthLX0aJvSGshQEszU546ajcfO7TZmv+3/Uncly3Ei0nt/l7uFAAgkgsbibGlgjqziL
1AYhURLmecbT+0O1HW6WZNHX4Y0jetEUu1WoRA4n//MPfULKfQvxZxEmaFomwpY3pjcAdOl+fOs7
VpcuGtP0NwaxFHs3zEg6rElLDxUrgfM5eQvMqjrng3q3G706Gr3PplCTiiUTI3lmz+8IywHzbJ50
TKAe5VgAFVS5ufNaMjNl4MSHEYzsmBl0zZus00gVrn6lqZ1iRNWkx76PSsrbCE/Ovm8ee/iZ9NWt
/sUavIgGp05/A4twBMkxQI2Z5fXtZMTjSngGN0GPpW8n2PAZOFOdLVm9Mf2d3VSMw4obW7ol/0x/
i5XX7cegp53swF0iX1d/jioNJmdcPFCOFcuxNwgi8wLt3Fv1sDIcRaRXAhkuyJKYNiNk2NBrwgWG
ltyr/ZqvH0HpJFn5a+uThBV3tsmyqLK1E+T5ulEV97WicE+Q/qObxqGa1uhuLz07+RGoQm06F9Aq
CPR0a+odrAi7rQ82x1BOp603Dh2xWsdikMZDaIxyN+SDtzE179XzGmMzBLF2HILW+OaVFT+WzXiM
nc7aBci0N1IPg11c5dWmyIn5iwdwgUXXW9opLDvizjqze2/SaCQ4KZOP7mCU+A13E/yaICw2jjfR
xq+6d2W2kIi57d+RcTwWdJaVOFq+Ey1Hi45UaQq5l5B9ilVat9W3OPcGXiHhg5vEdd/jVmSHpJb2
HT6dEPNj7bX1x+TYlLQlDWmk69IDcNKcrtnriPc2oH7jaYq0lvyRjGDKqZleTT9wVkHqmEtTjvVj
WrnVU9mnxPJVptxhyWmses6Gt7AnCc6lPqjyDugkWMoQloVG9CJAOjB4bUoy5ary7JEWuw4Nm3ge
Gtr83cTikIEZsB0K40wD6IdPv24tu7C7KYISJnC6oxG+6tUYkNZeZ/tiwgAp6PXuqUvGkhzFMXwK
J0hjjm+07wqMCtBtqvblWFhrZ/T40Q/pQFBD5AtrkC/8r/Xe4szd4uz8HsCiZDybbmMTC/ttwhfv
uZdxc8PG4B2rtgsOGfRPDCdMd21PyB5GETffBLyKr5qslc3Kqb1V2ukvLd9qw+jKB8/Pq0fXVmWw
KKo2XJf5VK68oV75g1auRwK1D6LDasxojPERoeSIh5w0V86YZPeVKKBCxQWceKNU0dl3lbXFDo3a
uxLtHuLC8DBZZb6KhrFZdWTL3dY0pb5wVeaGGZBL/a4NAZI7r+AeRMgh0HZrNMdIdOOZG/SzY6bj
BjNVC/tgvy2Pvuifi4l7rVFOxPCY6lsXWsahwg8bFgzAMo3HmFYkrEjUhg946Hy1ovxdeX4EFBCC
r2LWAGxhF/0v3Zho/cRpO7KpZs2Ku2rGhs8dA7c+/bvheOYmza1oJwu3QNpGy9BbGL5vlsuwNkh3
S1P+OElybTtafrxVpu2ctCD7qvUjHNAJj7qt7YYk14UjvCiF0tEparLOsiKj/2oRe22Hd8LL6XA5
YXU/1tPwFDqY1BV065Dc0TEP0rjfxJH2NRlUtISJZW2tgtZJPHtHbnBN9A+JsoIVTVFzZfpsDpiO
duUJ/vLzqFn5ppJFssvwzVx22YSQe7LeLKgrhzDtzFdLQUeJgi64cQfvxU6G7yHmfas4TeUaQgRi
wJwpVXmm95DHaqtbp36CcGGHxVfNTsNTqarswapsDkpS2SGviCnU0A0GEx71sN59ehcLO9HOU1KE
IPnm94INecnp/itS9k1jbfzyXjfr5kTAX32yUSdOre2vPQd2ovID91ZPxu+1ENlKFB1gbx0pzq42
47QFt0tShytOlprq3S1xYls0zhyLNkl7PZp6fTOEJb584BTrxoIEWruw8VBavXZ1niyp/jHd0T1H
W0H6tR9ttsCzUcfBXQkD4i0K8+mXMebZk6FDxHCaVjxA7IjZiNoMvF1ziBHsoi+WViP7hPc3UR5r
4wrSPSxNzdh6rUZ+pMsNcJ1ZRnLfJANcIjDbkraf55TfXQN9LHSdYl1AwtoKWrDwtAmu1AiDhx6c
iCU8WI6PPpebEW0qLS6tuAuA5naDa4TbMfeYzoGoj/iCU1ISSODVfXpIkt4YaHV5tN19v39sId5t
IHtxYvWJt3ZhJT6Vep6sqOrHbeFF/lKAtR+DUPeX0CZAfDouODb9lMXFpNbTgCV8N3aBaM3vqiHW
bu0IDRgxnjT33A8U4r0fuRsXst2Pkh4r1/EJopPRkfDZhdlLaUviEtsKLGTZ6m60suzS2KAi0NUh
UDHtu4S7xW081gRAILgkgVHZ1n3oNJyVeDw03CZ+1cD4p1ZGYbTy7U79cjIFRa2Ft+PREd146WSf
dJQ41FNh9tinhjEnGIJKNtH43YWZus815ITkSBt035HjeFEXPXcQpwCkuv7QVAVECM/N7RujwmBL
EA7EF4EBrI1udVvDXAWKj6Ab+Inz4OgplBKtM0iDhM1HpaJvCqN8BXwMiLZP+Et9KORT0P3AUyT9
7upDc+IO7j2n4Fobt5zyfT7FA+dZyKWkYIJWoT1uuREZS2Gm1d5ts3DVcjF6mcKJ+Ia6aziHBGaa
ge3vbVIK913VIwZwIrgcg2F1GxWn/inzMvdb14HqVXbtrZ10qLZBTDWTd/lAeAUdjv3Ud8YWyUZH
8WpTz7hc0YIRDuUQ+6QJjlKVb5Ulp/XAXriwo3A4OiFCRSoiO9halA8EJtDdNEUI0yiwmp+NoQ3h
UtZ5/gpcnT4MNbSPPNS8Q4n90dqZM/cm4YePZGb1x6GFTImpKJqZlDuJSZYlPbDEfnBE8BjopbfR
s4h+XCreINK00TLmMFTE0W1hzOabrPfErikcGFzSJzsz9235aPqqPI4w5pj7VbwsWUdgO5bLUqej
FXg2SL422IseC+EvLPLo5EnIp1yS05fGxXGAJHh7BL9RdbB2W7M/G6Xnf/X5/TJSHbfiiMMzLzxs
PMaw3YtUResai+B14frFCu9Jf5lYoBo+zmw4WrHngtc/WlDbV/hn0kf0w/J7TWQG94Go3/oQt5dC
G9tDJybU62Ef7zJX1Tfh5A6/HMtjLbicoBuOH4IBOcpprvakaWh1hyaljiZ/jRyHfbkOE6Aaf/xS
K6Tv4MPvk962686EWambPpmk+LZrW2mXXwOjpG0JwWgNcYdIBEgpPRoR8jfASZF4OOXwo7emYuHH
tD9bpwtWUR8Gm5IVeNIjAgCDVm9eaRkn6zxGETpxWd3po7L3SaEimARe9jWOk7dO6ACdAXuIdBB1
ePn4pmn5hDRGWnDDa21ZwOd9iFEwIKFPWMqj5Vgx7BHCamy/ZTnIUv2jU/5/na72/1VuGsK4/5Pc
tMf2x8fYNP6/n9/q5j//QxCb5ho6SWcEVZiukvym/3n5DbFp9KilkhC2AQDnQLUsr5rgP//DVP/N
FoYJWmY6JtyJWWNb0zmaf2X+NwM8BIDEMtEQudhn/s9ct7t/ZHb11c//Dii/8oujbcSjuTyddEwX
LcJ1eLoFk8Un3cG/I51lvAusIVl2VlotrLbXTl475XQb2Rkr1ZiL0GdZL7SiSbbkAjVHu04CEq4S
qRbouPvbgum/omAmxMlznYBAQ5ymP1NyzwLR/yUfvDwwuWhSOrql245+LXytioCIuqby75CRaPeQ
SIDajLi9SSrDX9pt+loOEqw3c9E9acAJmxK3nU/k/h8V3PMzwNk3GDH+4fVdTAH/pZJsoEg10sF4
SItsefYmx/iWdqLcQfWlU1nrJNzKsgm+/Gtu/Y939+FdzTLnj1+dF2S4gm8+/8s8k/4tzgzCoS59
o87vgjoL7XODGOrNSm3jNBp5uMFHyjlOReE/YXI7yye6XBgLt5iUguruxeFNOmTq3mh6j5Dt2M/W
MDzFJ0F5HzXh88hgGS6U4ei2dC3Qlo+PmHpmPbZFltw17pgde4lcJXAJPV/YcNnKrV46YodU0CIh
OiC/+pMBmv/2qwFyleOQJslac6R7pbeu9SoyHbfO7oKwOkV6ETzJGDy1xbDuVqPxvceVEGCUNAEP
YrOodjWkiZWbhNE+HgOx+q8+Dh+mhM2ImIj4DGeeRv+aJl1dd1GR+tp5xG0HCUnFhWjAVveHMEb9
PBa5fNDy+Y7uK/cWxtrc8yywqexLooLt0HZf/v5Al3n5YXzmB7IkNFQBNcw0riYQSUAqgJnOjYHr
6r3jBe57NYnpRocbfNPU9a+k69yNbyruUtOAxqv37yGcFb9wRIVLz6Rs6VcWsBc1PVoPdeUd9Ay5
6iIM1bNss2Lb9m24+ftTXwWsMadMfFyIlhWmYtG58koyrndU640yzDO1Tbye6qLZamXwgyYEwFfZ
Yw/NhnDnZxHUUCDobu1lmXZ0Ii9Ztrkf0G6eIADHVKJ4nBEHUOkN5C8fLCyrOnFSHI/3nzzyPJAf
B5pHJiJAdy1Fjst1ckMu44wqLbDOTuwkiFJq86YLZLwJWQU3laqtQ9MP4075o/U20B+/if3+DVny
uC6rJtwMto4UaByDT/wTxG8b1zyUFn0yh82Tp7tanuxrBdfJSp77oI5ecPLxNpEM2+faoTcBsca4
T4doFVXIB3PPdveOW5JHnUSNdivayd4jRBInc4q6lWfa9XvLcl8hHs3Wn4zf7DBwPX4WEfA8o2lR
dXP8/XvlpG2i4XMdGuc4atjK6nrId+EY45npUj/zZCCXKPh2ZpV8y8IoRuc/jRstN61Pdvr5g64f
xLbmtcIUNJ3r41HTO1HRETLOGAGJkw4098MFcUHe5acnr24++7zZwOq3z1OW5QrHmWNTr6wXQHA5
1brEOJu5F+mLOnvH+yXb5EUk77iNWLDn0YvBsesWDQEsn83b304Y5ofiszlddNeV9tVSC0E3piRj
qQ2eQITQ2D20DFudWjehx9h0e0dO8VGlMoTrRjxzbJXlvRWQx5VnqfY+5MWTAiy6H6hq/utvQsAx
4SWY0rbQHXycElUe5Jbe1/Y5TPrmORTE14VDZB1qeDxvEO3q57/PwT+8iTnOmk48LwJtzNVSGf1I
kyQPWGe00tHWQsW8wMw1f0yTPOoXqUmFXSHwTOb0O0tazmdn2e9biO5IFqnjOLZhsmo/ft8pcoDF
mjy8A2KiHusKs3+fZMskdAdCwgPNR9EIhPGcu6UBIQJxNxt0MR59Jox/G2dGCimtG5tn/fNj/mLT
8XGeChoorqkb3AgdW129DUuLrBDDJnUuCz2ns5xPJ9Ub9ZsQXbi5dGJVSysG/WRzSKJI2+eCFOu/
v6ErU5/LwcA5Zulq3mjnU+LjEGmVQHRYKOsca1a74y7nbzOVZO/lrOERkbUSoyHPOsqal25S2a0x
qqfaxeknint766Mb/6T6uRjRfBwWxQNRmtvCRq9tXw2LyR2gMAvbPmtM4ecqyn0qMDPybwoLbi19
aeeXlJGzDCr2EPzMt20ZkzgZBBnyHQOwCoZ/+L3X/f6dFITms/yXP8xpRonZaJMsDJ/v6vEKEGHN
Nx11hhdDlltbyXxXt2n/HgVGvotFPLw3PrSdy5Y+DJNmf/bKfqveTeoPiRursNhl5LWBXzPk0g3x
mDqrLhof6jn0HdiP6/cYH3KraQ6pTyNRIEjahsOQbGJbFp9dIf5QBlEkCjZZaZCDZl6bnLRtkdsT
596da7V7YKfsVhNDs4FX69wlJAO/qqGH61DBA1oYncTVO7yP7bg9mESBRKukiumaG/W31gc6BS8N
IfKL9mxrIl+U+B/i2+Hoxicbwh+Obu6IktqWHcWU18U/TTip0UTHjW0+BuC8OvetYeDLUdjU844a
0Tpan1Yyv59/LHFDmUxqZZuIuT4usRQREu0Brz7TDy7eRjfBYBVhFacxo/gmMyqZTxb170e/Oe8p
3EcNLrh85Y+f2DhiPv2t/sxtk6M/JmZknxDkheiXLT8nSXdlhSEaYN3pFi1I2mpA8Kih2PoHzfjf
GoxfjJ8+LmZ2fW5ZTFYHVel1qp0Hp4GsDTWcAx3juEbV7k3RotHtPD8wF5Wlh7cwFrx1H6cxWfV9
CFsvhBzZ5Q48JDSlE4XSqwo/y3b77Y5lcvG359kLDsDrufLoIaDHL7iC6mfH7sONGLpqLw0zoDGa
228ih4gv3VEs/HwKt5+8nN/rg/nwZQ3zqUoY19u+sFpfIemWKPwL57nougQMMMuzRUWExzsdKHGS
wGd3JgzdpY+94mIinLIHU4NfEQd6sRqzvt8OwZhvle80wyeL5PcNjilj2qYwbbY4PP0/Tp5Sr2Fy
lPOmb1IktI0JXle27VcWeXUM5gxrZ4qDDvGYsKBVJvb3TwbI4AOu5sw8NqYjIBSYADsfH0C3McuG
5wookLval3pM6WYRX7oSho+F8FzbO6UIb/1KC2DJR6P/0vlehB+dcPtnHJL+ayE08xFpfnieq3oS
ClnaxX0gz/T4X1Hl7IUb/frkO/9hUnAGMylBYyiYrieFEl1UKV8hX6nGUF+qqWkJuKZizxDdHls/
8Y9RTBJApmN6TzvT2vpTBy+6y+JdAHO2XQopmh85CvS1cFv3k0n7p8djquoULJRS+nUkDFFmk9vZ
8AJZJM1z1VflZsQmIl2kFWXq+u+DcdmGP04AtmfbZnnMMIRxHfYRRA3eTnBl7gZUBhvbaotnAVa+
69EP3dcZae0Ly20wSYkDjneuiDFEli5AYuY2+d0YBDSStChxSBHwk5dRykeQ9WFRWEFdLtIWIyZt
vnXQ6OvfvV4494MkZpzoSdwa4uGpHNoeFTRZaIhFkQp4UXnodVFMqxZfrXDR+1n6knkjyNA4F4+6
PjUYBYzTATy8WfgNsrpgcvM3FLU8atTj0LAoolGspjg0tlUejmfXz/r3vw/b7+sW+BMs07E4ZdDT
XxUmaUeunhw43GTY20cr02NsRYbuNZCGQJJCZEWQBwK/kCKFEltnn0yRP30810yDStuwKYyurpu+
m0wQbvrwrtYCbQ/TLl4JzK4PVM7VtuhzBEoQ3MsbTq33Anvzu79/+0uewcdJ4+roigB8TSaqeR28
OHaeC8fET+6oVZkVXYA+r3S5lmJ7N/XvQsni7VJo45cnTui+s1+iUsi3szJxifhi5t8XEGtxakKm
tGpQeVeLoq0FLTG8GhcjIeDQf7wAcRw9pHKnhYM4NaUebnx0f8lCYGXQLqEi5dOCuql69LRh/DIR
kYNrEJZYAn0S0ber0Bp4KC3NxCnKcWZbcOhRJGVTQ0sondEU4rr0YZm1WfNsufyssbG9Y91lHaBw
pK+B3pXPDXTOvU0f/xBckEq70p17jNCLtzQs+Pv/Prp/ernKYIzs+UCgdvq4JXdWbWZ9ZcV3Gpg1
2lxTd+4KYfo7wwoFdrvT+J0MDxro5histdGXn0yuP+BXJjxSl72AfxSk/I8PoFnNYGQKOS96Y8Y6
LOruhc5pcFBpPbynbAfYdOHTsTA1eA5c2bo1bkndkTf+rKAM4J3vW+WNj6/NCn4m8U3Cr7CH0f16
M9tGbPUx6D7LbrlALB/npAlKCOjhYmH9+w1vslyrt4xanMu26CGRw9lZVsyxI/wvHilzbQTlRWU2
BwflyZMj5Q93fnktvOFfTW/3eyNvZ8vqOFvYtZY8daJunv/+av9wAzRpWihJ3wKRH0/7cWgnNQmQ
bR6yLvUO+ymodafMibMbKZJ24yeFuxtd13tKZvQGunwP8TpcpTk2q1YX/rR02X3mcPjHgZOWpFbm
TscQXm0mfCZq+hIKUz1ZwBO1aJ5JkChWXpg7jyTjhAdya4ddYkQTOr8k/9o1HVutBh9Z6ZH5qDWt
eYzyhgVE+/ldBsH/1bBdOk+mNByeVH0cNizBTBQDiaCF0IsTPKfkzoq8L25foIwBbFsSvZ5scezK
D7qro5crKO4mW+04SJqzBqb69/f4+90G8o7JE0HDnDsIc1X1L6DcR4qHzWgvzm7Rc6PJwuKt8wo2
riSAaT46RkX7mcH8+6f+AcTgYxWxWOAstvvblcrl0pbMmsizn7n+d6PFJsRqu2RJZVmvNWPq7yMk
DIfKLZx705iwP7hsV39/inmsP64zlyhiOibK5q5hX6b4v787HdtESsKS/MEzjjKWDdnKIWYWdGz1
MIEj4sJ8dTKp9sBR5idj8Pv9juWtAziiluUAug48spuE3FxaI4CLBJgy3nbzrBKlnxy80JZOY9Lh
+/v3vXJ+pSRF3W2a7Clze4hS6WryBTHGx6lqo3srTKplG/jSpNue4xyQ5xgAzLc8mmcFdp+iuU2c
plomJWLAKmu1tVOkxduUuYi4KodE6NpFjzsgxwucKb+9IKLUVcOhx0/A88Pp5dLiAvrXn/7+LS5p
v/9+baxwx6H3BzhMpfdbneegBUQ6NrZnbCCLo1sZ5cGSJRLeWj6OTULR5IsYd6QO1xC40fF7G5fP
lZi4RPulj3SfKm5nhzJawaeGkApjM1h1vQ093E1v8yh7jXBSVmCO8fRVH9p8A1ekAndW5ZMKzP5n
jL3I3eV0zSM737l2OD0M1Hg/cOcgDkif/YHiwRq+ppNhfInhGkA/96gcQ4xwdFXxhKo0t8ZYolOE
OHVT9h1ZQj30TRSG7tlD9Yiij3yhZrTUurO1QjAx3XST91jMK3cMv2EhJVmkY9LgEoNpweaCyGaR
3t8pB5XaNBUvGpewIw2Eat1ZbfuYSoqayTobcopgEk7uAqGZ9i1F6nVfo2JY2+lkHVTTiHYTV3qA
WDpAvWg08a/A1bJntrN85zeFAV966PJndGH6IYKReGzaaHpXgSHewtRzdhwaJW7+FEJZaRnhJ7P4
et3QRJGOoMPJDiLITL6651lun42RqPQzwiuKnKGlELfmqkha6drtouGTAvmPe5UyLdvlA6V0r5Mc
3bgffG3ADSdGnZfgOqVqiPN2sI5s4S/gd33Xy8n7hnUDHmnzn2dt81lI0R8eAsaBENxrYS244rpO
dtqqdczBmM5U0sEhz1lzYlLyPQ6lODlen8OSTk5Tn4Sr3rLAp2upNn9feBd0498LbwY/HMmKk9zy
2TDncu9f+6XTiwKNh9TPA1gEhjC2Ttk4H+8+JLFk4SEyxMQ1ju2bbJyCkwxK8ThkZf4zb8NgWtnS
Kt7IwaTMxim4eY5Rqu20Thr3DpbAB2tGtPywy3eVsGvIZD1ihmSEr4ZeOglvcGgA2cubkKWpHHCw
SyOdBKdPy1aG9feb6wz38cYFBxSFztUkS7IOSWBL8+lSSSRwlE7SKcINwg3nHgcacagIeFrlfvkt
gt//wEpS9xJ0+kDkDViZb8lNqBvjscqMRz+05XrQ8CfMXXxxE8uacK2S/U8sUcwTTK7Xyuyo0oep
R6lMkCB+IPULN+rZxwze0z9tiGEwzXM5wcFedS42ImiISshqgcTq0hjGB8zISmxPDezFoglDQDF3
LOiiAFFeunPsGjEORB38qEk7dE1U7tsa4w43bqx1rPfZa5n61Of0qdcY6OTkXFTxvSUHn4kvmFsx
ArRGuALhJKOv8ap2NmYAe6wFy6fRLdpfU4NxOCxm+PKd4d8GVKcbNzEmNCoa/nudpn2HGqeTBjkf
NSY/A2LhHMCNKbc6PNgycxMFTnnrJWrYAOMwVQBq1H3XZ/lOQfy4L12c2dKCVu4Ue3vpO190nIvo
M8iNr/tY12lFG77nNr4nl8Oqm2ibRqJQe6xco33l1OHGomszpFFwE0N+3+OTM2B5ZZQbw+uGw9Qb
8Irna13Udj26nHL8mTlBfAoj+itp5rG3p0l/KM2yJo5Qal9U1v/Mptg9EdcZFXAqPQxwPbyhAzP9
lsatuwem0W7aJsZOMhLBWbkoeFNY17Cy23DERMW6EwmdXcilxzDW8EPuW5HvUAU2z2lpdg+Yi1Kn
Qhd6cURSwoyuxUCQOKZ1i8t/JPUEZ9Wgsh4rEWP+1mLp4ESkSsoei6lqcJN/Klo8qg1UrKAYVYP+
XkOi9BZEpbVLOcjuyE7UN6YFBXtRWghpQUjadOHOeFI4dykuGEjZlgzD5aUh/jGWHhSq71Ecy1sA
WmeT1TAx287NoI9y3G7HHiekvj40hZ9/Nb3uNumEgxJGoVm3Mm9JGWxzcltwXUlgWCW6528sOTZP
xUSSZoB++RhatdpXcTIsG8ypFrFR1hCKZRofLjUr3ishOspy4k6uZeYTJV1xK8aYBB2ptH2R5Mka
zaI8hUaYL0ewje99XuZ3Ge3dnW9p3Soc4KN2GWyMMeyLldP5zQbdlINDIt1u7DZr97bM3IcOA8xj
5pbDtkKcsAq1Qb/xmMlwR3w0LYUMxBvSN0w49BG3uzZFJbFq8NhYSqkHUP4d4MYx1IKVgC67NIpK
fqnLEEoktEqNaE0iHFx4w3aBVxbM4iWS+RdROwZbqfct9ZP4oRkc51vfBq9e7Yu1ymS68bG3vkug
mNIVxZ7psisGLLNnjqEbWpU8WJi1KzRs6ZLF+G1icz6VOnspJJmvMGPghw5Z3r1DjkBFOh/yUYP1
C7rlDk+apjO/oZOtn7kcN89yxgv+gaaGMmESwsVAyz7mwbe4YvfTIqjBfM+5e+OojSjRyk8eRcs4
Vv7RQ9O/sSk9nkvCONYugqibYTaHqlu9vot67DZH2fhnLW38HVRQHNOsLD1oAi4aEkYNUzMl4dou
6IWPa7jEESFXqvyiIt07eYUdgOM6bC9hZA1rpxkfyO0ipVS3izdkLGyEzQDMRlxo3GLCZMOQMi1O
mbqKyreghJq8uICnl9FLRtsmMQB5cjSl714Z5ugiiCXdYNNCcAI1F62rLnnHOMZ6Na26/5H6Q347
aKE622muPaJNHvd1b1g31VCbO92p+52QExIZr6nXU5gWN/ibYbNLejtGwlGBl1xVLu0oaZ4vPSVc
xrlYTwHQ7WUrGwejeUZLha0MPqvGNkhhEhkRjgdlO1h7jhzjxU7Z1V0zfzJC/XYaOGWnjDzSRaE1
1sII8XFpc2z4NTHt07HMN/iLxcdaYZYZ+iOfNo6ieJEaxgYDqoqe75ljrd42OEUN7mvayOJn0Xj0
u50CoRgWMPpbbocPWW/AAekhKiC6OCgoGls7TuRNlUzqtjGVuZPCsLYKv+il0aHWma3e87BoHkcD
uxq3UtbagHZ8mwbpnW330aFrG+tezXdSt3V4c5emF2lIolhyb3Q2qNX7Pu0eDd2kgJ/cNVfX6SeO
99NtNyb5P12IaC6OolCTyKpo/Ya8qk3SmWD+pq/1SzR5+Kf4qFhtLdCPoOIJDGK33uCxCMmljHzO
Ni14xcr4aGtWhGui3x/0Hp1N2uf6UwqRbqOacnzPqPtW3IZ8ZxVNOOIuJtXUz9g3wA1s3TJcFZ6A
NTXUX2ReaIhqI/RYpieMJdbuoPV1NO4NV7Z0p50U8XoFRuyV8W0VYsY9YeeBt3x8EkNrYpISE08F
9LfBtBBJVtr/zAkdvhVoFPYxEOvaLKmLE0eGj0as27j/tHPiQefdIAf2HhJtaA6G0+TnJBtB/aVX
zk68rHoUWvoz96LkjB8cmWDBKLqv2JfWmMD+w4wCCsWU+r404/Tn5JnwLec446yO/UWt2fYqt6S3
UDFIkOh5HPrLiInkWDpnB4LgIpNIPxq3H1+SUdP2U5HVs4SkOhHwGG4uTCNHz+TS1EuFDQUDibMa
pebKMGuuWSzwL16L1ThdAPe2u5yQZTQR3CZLYoPMua1O27tY1G3EKp9al9MsnyCrmEWPNcG8lg2K
Nr/MzYd2pvBkLqY7OPKuucd1/ipOGKlWKbpmEUCRyTJT7uNo9vahxepnQxkknnUNz+EYJjnTzlJ0
HEMHem4XqfvMz+eqeKZ39r5tf9WTQePrx4G6HwzBmnET3XgrKCu4RFQVZ3eJTj3CSKtm58HFkT/p
+xLcaa4jsZAq3hBH8itsjSJWgK3ah6jmTyd0KgffGetXv/aZga7CJAcPaLnn1hTsw0jY7y5O0KfK
jYk8UTD5d9Dk6wMyMQOW/VSX36Us+biEXgMwx4TJARzoJ79Q2lnloX1TmtOANZeYsl1+aVkYmkPw
QocVIfLvzh7lnUTrqa3HEp+nU+ShwgjDeHjos/Ace2Y5LbtuVqWFltM90nOuf+it1r02IL9Hwhaw
WLNLOipKHyZnd2kP4VZs/CAhSnvVqXpRMJVmfW+2Rfkzrww6K9i8JmQ7FKB2WBa1aDXrJsTW0QiR
gRk3KHYnfCXL4Y2dB4OjzrboceFCiVUb/A+EqPpXBJK+iRNM0B+GyXiuVSEfUHDdjZH17CS2+zya
g9qxj3YoOHseXugaVVfGKsvB+j16RQaFxnq0I23FXEfERL3ia0s7FdWyyA3U+pgMLUyneLA8Pd7R
q4JXWOPAlEBLeQucoj+KWMmbwOz6G9Px7MOUB3sZWRlFRIhhpBN8g2BL5RZgvHkeUW8vDRSIaBZh
W8fNWG5kgPVxQkibgyuAWb0PqpidGX17QqQFw/A7UrwSMVvSeKeMnLFs1Qym/MHc89wdJp5tdJsH
saqWdj4OWyfFNySzC+uE/Lr4lbmF3d9oYxgQPeLK6Esy6vMJANrw36k7jx3ZkTRLv8q8AAvUApjN
0N3p2kNH3IgNETcElVEbjeLp5/PIQlV1VnU1GphZNJCLFDdDkma/OOc7YBImq/vlq7TXTqSKKPDU
uVm2J28qtTfQMt66MfogCadp3ope+KsYQESISf+m9K3DPJbDwfTH6TK6QIzNXLTnPNa/2qynHcrz
TNyJyufy5h4o3jkRrRn80RSUKzfjMNu4g2OeZmIUgnBsAu+9V9Ty0DL7tD8UVWU/i4QQLDJPhulG
9X0w3AKoSdsA95poi62N5vHZwNrJx/MnJm0eUvfQsZZsS5JFtREgHO+A9sUr/PM2AgJBB7DoVuWs
fpYpf9QPwm17PySLL75pMmu4+dm7/MxFWg0+CZucet+69LHmPFFFl7HG+22WilfHLGtenZ8/lutG
Nq9hvtZ7Ha0bz0tqoBT/qT2a61Gbl3QpP3+0j6m3xHWHkzCh8teBXarI7ohFSF1L3hLW6K/hrxkX
Lk0ECS6j67LM2tcs78YPzvMRoyytHNcwnzG+ds1J2VAUkKfzogPRIabJBY2yIhy6ecU9Q4hlMGXu
N0g1h9PoepaJ6toQVMmQHy23do6uOxRrAUMwx6GY1c/y2vAm5chCl50qq9HM56yzZ4M+HaoTo80B
rjZn83VDIAubY2dqXNnwUjWBxIclC3gQ/nQH7aa/0WxPPlkO7Ag3SHgN09j848uom54PqCXNzylp
81Mbr7s6HO4Q1fHw+QeEOZAF8OxesNDWMabJiu2JoaXXOTvfOZoiO0z9to36YJl2c5l+D8rHf9ai
B+Y6uB1b4IjK6Kp9mQbxjtPBe0pGgiLTbOCS4lsMKXeTnVbE4qCpIIddR22l+SJ56OvSPPPOkkAY
BGpa5bY07ms5yCd+7fz8qDaJ2ZjSZCMLyL4Q1cu70o6XZWUtln5oUi0aBwdIqOwhsVcaf5OI959J
iDE6NOM9DlhTL+I1Mlwr9I0i+Qw0fznPfov2KUj09HeVYXkPe1hLDC+vPxzPvz5iVa9u2RhZx0mz
yF6YMbb98YvF4v9kTAYLBq9wdyU3Ot2JUGtmUM590ZSgd/nVLrmu08EUeiw2lU1vP/ay/O1ReD+Q
yVJvsrF80URKu4opE4ZmbpQb28jdx1IvjD39H0TRRWf4URAiUuNbuRBTg4uYCuFByySXLecgz0cS
Z8CHCrqGcmTu+PME5wWj/wRyHVpYkpbCn4vijxvVAqW6ahHj7NvrxCIF0LZn4D4DsamfUi37jZjV
uclbKHzcgPa89k1actyBw2nsgYcayCruhrnrPiCG+Pd92hYWRwM/MLsNtK/eYw+zEiPbafBgLPtH
u2guyQy3QnOXdA6XHCQ+PDEd72gvCf24bgyasp1+G8DCmWvplInzEIsI/zi4P8Jjd3Yq9L2veWIz
+lNxs3R5lwDazt5+BjSJAIONNLHBsbC03vz8hxDAc0FExEpYT4yxXmxxpZ8XuNbetL4AVCotlsM/
K3O8DNWnmOL49udxbxNiS2pqC+K5rm93IYpgxTTEupOTeCyuWy7drclcNY0WcAUiBE6Rq8i8HTVO
IytjCNe6GtZxzSIt44/jyDAB/XiY/1e8j9ILR5ktdShQMrjX7dJWz83uyt8hvBLSFBOQqrvL7JkC
3tHGjowgIVhmLrTdJVwKCRy+SzDQTnFLsaNDAo5kivI7NGOzfAONrojwsNKbn9PNRmC1Mx3nIesy
/6J6Sr7oZ0r40yIx6Wgz6ETCuI2txnnqrsL1n/aO+4hhIeIQmlKkdHfQ4yz8gcQWnMhH8u9GxElP
y89B3Ol801WcHnNZA11NJ7b2AwKhAwJAdQQ92lwmEyQtjCL+FZz9Fgb/b6dz442VtfqtrndpBGCw
eHWyudtnk70hVMq5MBzT7kkrpXm5TvoaC2mBNCq4rzxr5Xl0mu5V2B2uSaQr0HCG6f5n/xXAOD26
5UhTM5XR2Dr2XoJ/vPlxT0BAJOLoOpBETlK/CJt4MbdPIIiNs7bqmjjZaPV1RNSrur8vIOVeBFK7
OxUoopWmQV0GBGRbH9KmHzae826Znjjq14sPp/twSQOIJCiwAQqoXGcsglFd7yY7ciwQGSF8pRiE
FhX0VOqkFkFb3ZVyTtlUWsGHt8zMbDD/qMobyMDRyQqe64thLQbwH0mKWaDHVEWGH2k9+hwvxzsR
Oi1VufLnBkak7aQXJ2NrY089j8iPOrYHz0UXL0W2cTik5jUTMkI9ikAMnwa0IvswzEQ9cOPk48fg
sM4ofmQ0P/c8+UDcUd5yHQR4rc6z5nqC38N1TVwHWbyqA8fbVDJL7ojJmbZMjzyGF8Sa/DxL2LuM
qA5shgbw/g6g8bptxQx2j/nG3/mt0+xbgpj2QTtumirWT4au0kdVNO94atMTBQ1FmZMXJ1jgO9BD
5u++seWTuEqz/MazMdZCXwOAnJ4NugMg8NP8WJjB9Ajdv7gEAYWBC3p96+TEb5VKmVFt+xePpvoU
1Jr5yfOUvRL04hx/nvh/P/z/F/pqttUeem+fYwa/4p8m4tAV/RoKNqIET4pHhuef/pIBCR3BSijD
qQ5drfvbsYSfnqXqRSmFWMLUfGuVBVX89YdKvkW6uRXuGP8XMp5/3uSyQvZ1rA3XNa735xXNMEGV
E02x3BCQhqUawV3xs9qz7dQEEFEX+XGAREZQSNPGwX9l7fln5SHKId2moHF9BJp/9ivEwqnc0WsJ
304yuA2YnJvXnxOZKRWBilnRnvVUfx4rkdNFyMa6tZo6/Sp0UbNlLbPo3/+q/rwgs7Ca6T5zp6t7
4p9VN1lH3OIQa/4NhjaHIrRhb6FfW0bdYypY2BzeP5/w/7X5+Jx9dHVff8v/ff3IH3Uzk5eYyh/L
7N//6X+URZnn8D+3KJ/e6/4/OpP54391JuveX9B0YwYgPtN12TH9zZms639BFGAwEWZWcV3V/82Z
bJp/QWxDKhX+IMPEYIFU76/OZMP6S4BiCCsGbctV3u//d5zJfJx/0EX8kZnrsWP9k1yrqcmhwcUX
7O3lJrHXvf5fPJjIG66nxN9XiH//0H+SmRD/jRBs0MS+mao+bGCQeszIbH/HOGvZdFZq3pNt4ZDH
pgdnI8/No8wqxgGwJxPgpUtGJioKWIheps7BYgGvaNdLZ82RR/cWMflul1CfHBu8VSy+rEDOt2Rt
ge/tYb69yDjwN1hF1c0iZXNL+ML4xIyCDf3odlcuc/3cYgV58FtffpF9AVCp8RpI5b7V3OWaDB58
Ykbve70cf0l/oTG3edF9UCSv7O4HajqHlKFphlMTTl5WfIP7aO8zV7NWRH5ZD44zwEUphbGuMwmU
swZ8yLmY6YQ+oKmUO/BhFQ1Mzhg1T0FXliOnOWG6k9gsDmAOYThdsS6xNL5IIgNCvc9zdz0XZRBR
wMPYw4H8m4yxYRNoMVG2w8DFlGtGtulJ8mFpHE+M+535c1pKCMfxhBSqkvPRDmAdELvm2LDbTHfX
an17y2LUWPdGZwOQzvMjKahg8cVkJSDBu/HdTpYyXSnQdJuq8KaL4zpEwIoljy+5tGKOX9QMuAXM
TSDb+Ny3CBVspmQ3bhsT02e68/QxUom9Dpk9/WIRudzCYio2EK6c+74kE4Nfn/OakRD1AAcHcm6L
EG0XoNW8KRb0tHMgFZzt1mM+qOnzZspIZCabAgBNY/jlni/IYcqOfhVAm6QhiEk7EFaJscSQ/bep
zU0adsjDHr2l9J/oxsc2NEVfIvxhdP0wDE68jU16IlWYJIQSGMH4XhUqKnlBHq2hclkkwRm6bRiV
n7NmApqzkCwQ+QipHwpQRyDj/GzHt5AfO0KITwOBUmK9OIIYvaHJxgtmI52IPiIBVnMD3STUtDH+
xpUqEeMY+tZWzVIR9+AjS/RThki+HO863+3WSUDsQVIRgIJ2q9dJYxXx01LPLUF303y2XKfaufFk
P2MpTG7rwczecmOBfYwi4MZkd0Qwo+qL3SQGgn/m0V/CuJ3JM3Mn//fY9wMhYmlFpolTNOdkLtJv
5WQ2iQoI6OjcF72MWKV6tzNEsP0sKzgEQwLxFPnQFaHqfpa9nd4NHYPAJi2zbe1UGJv9EkKIR0BH
Dkh+hTxvoPQXLcUoX3ipARzBuUurZgYakdOwSLoIOzki0XGWMG35/j59IkT28H5HzB5EU4IhNz2C
jSR5D4i0Wo2N1cyOfuPg/cgJiq3acCgFMHzYQ28QyZJf+gDEvoENe7Rpmp8ymNEgi7TyJvelxiNb
9i/SrOynoJ8T9gbL8K4ci0AmBSc1cvnJHBQRZw/sj53bltDDd0t5pUYkTVbtoQc3G04061BbEKJa
ZMcPSaNsvjQyi+25tNpjw4CZL4qVwb0mmzpyxKCdBz9hZq30UgVhWqkAXggZheQjisa8Ze/tHXkU
/FXa8H65DCjvTL1N/bAvAuvVIPm2XPU+QjrgR2WPtiAe9nxEXqkg0F7dWZueYk0btpM1TI9D4/HL
a+C8FUoAjBmGZdrErWComM0+aVj6QF+l6Zu2KKxfOn3Er8QujG3GBouQ3K5z0Cd4SzSBwF7zrfcA
50svcljT0A+n4uDlkNXIjBx/BW2QrdFcGdEwt0DM1aKNxxkRO0cjE/B7ucRXsJ8cOeU8Q39YJl1/
nFFp92ufbnDF7x4+cO1N3l6kFDkh1d90myujOZHFx1dDC5l8QfbJv6HjTpIMxz7faDFeMWRpk7FN
EFLeEaBGnK3OAPjer0BhtxlwOJXk/U1uaP1dESDNksNMHPWw0DuTy3jDPtI5o90OIldT6mUQ+NEI
tmvmO8tIEADDhqWNWyaz1leoYKSh1kEfQxvnDO0IWiZqQCQNA3kfPs47QnJiyI0iVixgteEm62zf
C8mMMdkmWu78pWW1u42bZG62S1Y0aTSJvLujhOz20DSchymf1E7Zmn/qdDHTZdnmi92C2wMcVMKd
hK5+WuyaB1wTS5RIDZOUMVs3+qSziB/hUp0CDoI75IQ9i4Ssi/jVhu00FvcUH29ZRkLNDNh5xybl
GtAqlfPtavkUzUQ/REZeBo/kLV4D0XICOPm7o+7S5K6DgWOmUV3+0TTpuJeJrXAp5+VrOovgyRzd
/sDEUJ82eVotj2lRjLcp+NC96uflt9UzPx+YQZL+VmW7pNKZf/sAJK/58dN4NOjEtuhVJw7gLOBl
TUgnSKZrMJ6fvRA8GGxU27UPo+MFv1OseAORO3n6VEIxXuP5WKB+4yA7yblWBBWUy5eye8LqdMig
GIC8YI0dVFvrY6xe68nSGLgibtR8OTOY0csJWAESGS3P7W1j5eweaFtQQhDXVV78uBpvgryKKWMY
RF+oeNFIuEo/dUZl7VVaXufWjdqYvbIi0qNx7essNDXgVq+GcK5ZLEvirgKssqGrz/Wwsq1gZBBq
LdM2aEv/rvGzjEusKB6yZkj3/tiZe0vrxAMiYesMccw+YF/3Vg4rXFL/uHi2ZP1Ixtm+u2y8pDLo
Za1YO1VEF/1iUD7fWyMqTXaKSVFzyFTF0ahGK4Yn1QT3jrTyO5uU5EfO5nYr41qij2Euv2JM3aHm
NIIZ2COsRm/t1LV+jLsyODt0Y4c+DsA9zKW8jzV73lAPVdU6ljI4xzApVh5NmAo9p45vTEDhBwfU
2Edn6ssu87NNy6gVkqgoWCQEg/uSTrn6YPplncFc26eFKvfN6oUkL0ExN6AGiqcdE75+z9rhq5wB
xwq4u3Bui3TNiM++D4pcgaQmVvhB1/zgvjJQCGh4XjdF47X7WuOob7sSzQ/CJ6ilIIDYWiXum52w
4h0maewaptLkLrhY5FZN373QS+ZR7bv6kRd32VZJzng+ndODzAPjuzYsNlVOHXj068DvVliPQEK7
HmRN1xn1VzSB+Wtt136Uw1Pc1MmcnIXw4p0nGElqCAPOkxH0e8k2C5vIFSsa2ONIvDfArhYjLJNm
9GIa79vQmAzlhHUY7M54Rlvvn6zOmO4hbln7ountFwctx81Um81dFzvOLqiNpd86ja69oIuXlBwa
fDZ3lME25ey4YrOT+zIQRcSMB6Ywz3T74IBgW9d2mq+4Vq1k4zQt0D5iscU6ZlyBLsBV7xIlYIi9
7dJRYmw5weL9Ml+p8T3j0iguNWPPER2/TIY+PmPS9R9xByaPYzxmJ4Yl8k0whdmMbuXs43go26ho
3K/YBwY62T1BLCNjfcCcdayD7SZh2FlRaHr3wCmdLVOo6uBnEryRTnrSZUT7wdB00C6+w+uwSUym
W6p3CAlKhuEpX7BBrPq0xH+AP+QuI6v6wynM5F3vieEA9FfEJy0xlzuLYnAzlpN/IRkq+C6WsmVm
vbCWDmdRClCprmSlbQGfJN6M2z6s09I9yBisNo6xBVyfW41z5CCOfUb9Uj/r9SA4/8wiY9pFuUzH
kzcfnebGZ9HOiHQ7CJNQnWNz3pkyRW5StQSr+D6MvYmBH7OCnmSJ0pAVgDSt2lXZDFopLmcLsTbi
qmUgjXuocv9iJPl4TCbpkiPgJdo2NWMjRrqFyCT21AA51krdRwDe6thUjn9suut3RMaWtzJm2p3Y
mRJIfmkH84A2EMSE+5mLwX5IGcLupnIEaltYaa1tGDCWd2MCNK2wF5ylcc7j5DvJ8zwnvKrWWHmP
1FWg08RCHFRqLioU6GNO40AsSqVMk0eLe3c7uWwowxwuI5HJlMQbE0g5o22r1z9tg+jOVlMt5jy3
yqJ5XMpT45TaVjMqNtyBrEiDjRfw9IO1PBpBlux7lqu3zsw2PsjM+q4rR/vCyAah5KiPTJvjDru/
apFkqaFvDxYIip0GPPHIBp8wD88EdwrctX4Ui0bYCG3aCkZqcgo0UMem0sxvjwTZLaEv7a+scdSx
lku/borY/GSPxXtoV2BEE0LYKAi7edmQ+FievGIat3qbDC8ASCeu6i45jI3p3XZMgx860K0n25Eg
akfLQVloAxvhXEw+zTq3ns3FyIlbx0Nm0IVMKasEtr4p8kNjxcasW1dt5UpUGHGwYckMKaafTUKn
ChMRTm5a5yEnXtgWkuDRvCQJqV+CJCKokhbU0o185SIR/2UYLSIO1NMdWL96XvUJ0YjE1BSvHeiI
56DnyQ5yG6GNYZOdXbuOBlixNUhYUrq/Cggh+0oKFyFCo+MVr9PqsiTGcuyUp/NbnhrkFeaI6dMv
xOPii4EE7JILfvFV8N0gfpThtHQsHhPffjFH1ItsU7qZnACneuzQuu6HIA6eYmJR6Upz4i1bP0Oc
V8fk2rMWS+PQlc7wbbqsmNl3usbt3OveR4v4jHwnQxQh8vflYro8MSzimvJW9N6+SDTkMy0/stDh
SaLgnkr5TLa2/xtIX94d5Yy2YKXQAR0DkrfeoSUIZBeGecvCyXskhoJErTid/XXBV4GAceJI75d4
OBGnVJxzomG3OcJxfiFySc4m2x1mxa5zcgaPQpq7fF3k5AMtcPRfi0Hl7waxM1FbOO69fs1SGkvM
DWsnSZy91fvill2Dvi1irfr0DRidjUmZEfqV+jVAaSytZSBLuZMW0oiK4IQqM2P0cAQPogzxzoNW
65dmIsK5HxfvxnQ0ngp8DnjjrCFZzR0heyh3DXbDVbdFHutuMJv1D0gd9BNi/ulF2nXervAvBucR
iPnB9Mpdw6rcFGPBJD8XEYF7EIv2To1fwUF1+uW5ffE2k+Vehgs5S1FH0/QYQyVj8V0WDwBrbPpM
ImY7x1DRotfFs6U1yzdxYf1WJh4Ry2xsVq5HNjHshfJtZCvA1UPtj7G9KY8uN/zav8Z+UQ+IU+FX
+Q3rwxFd1xIw8VTlsioS5AITTYCi9Z6DOZRGUhxNvpStPelDFGSB9cyMCWFLlmg7CudHFijLg1+1
9o5cd0JBVUWeKOff9VIfIuL1INzqndfsVYAQkTAINCGLpVaJYWZXHyZXod7NyW8/7149p3XcDTv7
4TXVDQ6HVtN/MW2gXa3k9dmH+7tGI1X9Gvr4AUmg2nitMZ/ZrdP1cecRX71U9a7HtqkR9+MxQ3HZ
s4ykdGvLb88rnsDegQC1SEeJpDtod8ZQaOe67psXZRn9V65V9mdaXL/oVvVk2dZ6HOncVSTwakhY
dJ9Ycexl0dzMgLqr4DAZpDAtNUcGVcH1+0Z20BxLd664CwKxm2dXOzvs11mOVkHMNWkyETFr9w2o
WXxDvE/Lep5uqVQdrhWyNKIECTi+V1ds83wYztBCxUVBhIFPP+rXiHK9XqKlJXg5zMrRuuYht80t
5HS7Zdbi9zsqE+NAP07B5Yq0fJBWkbym7DEPUyvVmpequhfYZz7hQbqoLtImPblmqlDbNZBdmMpZ
aKYVqcAErdJ+ebHybiwS5bfUeM0Z9Gu70RvjJcHTydPbVGRjSQV4pOraMK/7KYkmRlAG18lsHozZ
pmQqajXVFMh1e2+VBNfD18eTiyAtd1a95MdqTJpfRm1itbDPbROBK10OZ6Fpcx2u5ejluz7Xu9+m
bkxbvfI4mHMadBvVEeHthjTk3VTaPmHiuurjMGPjc0vnGhyDLq0+cPVVTWQQLHGxpOae5MiegtLL
Gjeznw9riiZhr5RmEXTnN9kgIkwqbnlYptL4brJCvNiLxLucJQUZpV0W91+uNyUMF0TTnlEM+7d4
NDJjPaWyXD5h4s+3Kvdc4gjNzmB5GRPHFapsRJbNVoZnKc+c5H7AvpOH5uIg6gPDVzEbrO1nWzTj
vmo80P5TP0wbF7HKCwSGkspZ846OUZSHprVSVJapj7+VnItL06bVNkBkD3NryRwVVdwfZgjrp3zJ
FJg2JBHs3FeJQ6pU1caOEcIgdJ8smyPiNnbUsi2hEZ2YOHjEB1n+uMYQNt4VypxWgzv2n/bSj0cs
PTFb8r5Dl+BJp4pcV41PkzNoK9pI+2nUXO3Tz1S8dZumO6P2Kq9O4BaVOgqXrWeXNVD3eHwl2gbx
p6trOK1mshEbw1Z3SMyTgz7TM1K/+4hL2FBOK7uy1X2b1NlXCbtjUyxeYYami4QFbqS77rABkIaJ
EejdT6l8NmxyieAqqzqJGHh0HDXe8pCyhEdenF39g5WmfWMYngn5a4Pq4ExeEQUlb35Z2PpOzhS0
oNfpAk3MOMcaieulwNW0H1NZRwMCTbEiAWV586eU985j2Odzg13xYnASTMawGUYclIQDSoCHCffs
K2rL7IsRpffLtVWyk6LqPpdBs896kc9vS7KwcUfLvvX08ZdjLKa7UrnVnvD52G94zud7VgJw97yh
tA64QcVLv8zDNvarAoIykO8st0Ay0NokPRl7LckSlWjrG9af3YftFly5WOLljewDsYZKnDCcUZkd
WYLkCa81/WffrAX+Fs8+j5rpbJReaMd0znZFn9zE5sB8BPYe6/6dwWZCpvEvU2YQhWoEeh4RtfAf
NBO9nUfEd610hlyNx+Y5611JdyT8lysn2ObkKlMj9H08/QTB1/4v9IrLtxqN6WkGiX1wJ6jAzE8r
uU2CmsfX4VI7mPqIMYB53/I+dJCMOWIJJguQBPJk5rY4Myd1PnCDUFTXwxiv+7io9vjs4+OVtLnN
3WlptwbEk3lV8n1sBOmx9VWIhbbd5iRYaTpg+tBbMGluyln6Ry0RnC9ZQHBYq+zktR/q8rXzkuXB
ZAxzH/C0MZyAYJalQX0A7m9tR6lp24bOh6Ahg56Azolmpp3dAED7lJJB53rD4+DpOTlYmnuAS6kY
l5EHFKpqaA9zrMpHZ+H0I9QU5VoDUS+z1UyyLzy5vp3k3WwtJOno5Ix6qiXWFsdUJDllNgKd+Z1L
tQCHe9HARtroPTqD3idWwwFze30hyzN/yXU5UA8PWrUvcvLzKFLT5yphCFZWmFAjcpa7yB3qqccv
WdvvQ561OznN8+bq+H0NEImuYXx0G6iWCYuMCixVaA95u+YHBsF8UYrCPA4esjETF13E4xoJ+BRK
03YvBHl1u6QH7M6FYJ+mTHVhoc/6s3B0dFZ+grIp7qYq6lidHMVUlneilmTWpkVCL2xNm8Igp3Cd
WJr/W8x0oyugAD08iaTLt4if5ReWBv9MlqiXr81KJsPa54x7J3QRCSkxxcYvYSj/seoIHj1U9VTP
+yStXRLoBOELK/gx7jOOtfFUFkrtjXRUJ623hbaynX62f/VQgYgAUlNQRYZZj9WesZJ6WsC+o890
+0eETFpGTlmB4J84DvZcCnFOuqG6dxVKdst4z0ibfGZSSfh7NsenXBXdCwmMzrlTdsokOm7jDZnm
ZEx5y+Kzm8FCaazIrfP8SPqIx64dkwwIe8jEzuxbSmauHQ0gfDLPD/lgxO4KTk2skckjx8csDkAK
lIv2VtmWhoxaLgwa3dYeA/ZrVr3jVB4Gzvele+mmkh24b5j8iV7Nho3yheHHRnOa4rG2u9hY2Zy0
HzKelY4/xC3IhSBHwdmBZ5+JrySAZF4p9n2cJEGNFGtyYcyEKaMv9ONpLaK5RtSz4yyLtzUaq+TI
n23G99k2yvjNiWepdj1c9SzMU22hw+XJChA2ZUuB2lUIt+tw3l5Pa3t0yvcMyVl3SbVrJFwaLKa4
l6lkz7FUrgdazzMQVY8iJza008yccGzG0RuHBEzwLMFiBfu6dPA5aYUGZHxs+nHay8wvrVVbc74g
GMjSCLhWf1/6lKkbPnTdblE6kt0CSqgztijm82jQ2SOtkkoztrrOS7JoiPcQos3pLidMdYrGjKSy
NlWW2DEvLO9J1CZjV6TaU5aZ2o1RYJtdUXLXL5Xn58txLGVz3zUi/1w6HNUCm8QtBgtEpHQCW7R0
gtmBR/8dzqM3HR3NJJy0qvPlu8wh9YZF7EkmxaRCQJycgyVsMOS0IXotGiXh1t6TA1/HQ2K5eDpq
VZLS5mV5QoYkqrDNG8Jz+mbIdx4QIkaUQzYchTmpx+yq8E31zt3r1ZI7UZ+A3MZ6X33MukP9nUq5
9dFxnvHRmOBk8+FlkXMX5eaiyxBnWH7skRm/lAjh9ry3FQFgCdHjnS/uWLgmhzRoGcoIx7UfG1HZ
34Nelq+SDCSk0a6TsttiJLW62k6I+TBb80xwrYhSMZESIKhTvySnJPK5IBDHdjb6h8ww801AyAZB
uM7IDsmRDyXmopURDzax4p47PHTzkN3LnMh0xr71PQ5H48hrpTaNnxIw5rYlxBmpHoXXKDzzhXvq
LXPeTw6p5iwcgFoWiyAsrLEI926cbye7itiSighLRnxX2FrCqiJf/PZ5RtgaIX4rDgq0RehNM/Md
SXzQKiuq8VlmpS/DTLX5Hj8gWxCjct9zVg926IveiCY8nreZ1bfuhjdFe5FFDJAxbocUA0qSqIi8
kzFSZJgz9xjt50R2yI97FPg3MZv9s29K9oN4ciwWiG570fEo9cwmIRZUHoQe5uxpYoXScq4hSUjq
2ywfTvOA9dCr1LABBMP2wC8MfaPGYUGfRwrZxHj6tSha4Kokqqg38MaFv2H94x9wtBGAlwPKY9Pv
GLN7M0j8+vS/rfHZVUa9Nqx0efQSgXPw/4vM5n+SgMaBGvOfC2ju/8/D/zq/f7zX/0FFc/1//qqi
Qfbi6pYFavRqSEcI+zcVDf8F0oXnenCDYQVY/D9/5fujojFRyrAy1C3Gf6aNFOWvKhr+kwGkzNYN
IBkuVBvzv6Oi+ZHL/JPWBcXOn7Qu5Ev4NC+tOnrK3sTBpaitJ/Y2Y0Lm60hTsmHG9TKoaDzK6nTd
4v7Dz+j2j0/wj6z6H7nZv/q8fyLy6KndSxD16gjoehkOwnjQx/pSJU9GSpQGVt0bR3bvsWjWbuKu
ew/zR31g2TvY963ccdassOWRW/uF3jscIEsHxJ3V7s0I5GNEquMFiEULXAIr6qTjYC/hPP3+91+7
+QOO/Vdf/J/khV4wqDJPUnUssv2kf+UOwchv1Hr2LFY5rH3mYs1HZXyjN1EfhrtLk/Uy3ur5jF/h
Esy3I9ePJy7aa/abf7oOLuplR3SyYZ4IKj205QNzkiKgYCkj0zqoGB4bzjVWT4f6rf0uGN1dB3V7
5iy76ly9ETbJZjqCch5123kXb8hRXvebYTOtl7UWOicGOWGySTb+mnjeVb4uNtWNFv5muRv2G0xq
6Sk/mfNK2ps6foEoSY5yZCKcHC8Td2i7j41Xl6xE8VRNB5IqPeupQMI0EjYvXrBghEXPsXRN93XW
+DN6daM33NuRstazOLz1zGEPRRs6V5FFiJzAWnn9zmW2VfNX5KDdiuOLnIN1MeEFCFvrrphvWrEm
Z9Nzd6J75BNCrpKdsTZ6rMNxlGOFa09jebHlc1tB5d9ZDvE9O2JxDHs3qdt2uPETDsCtrvaW+sQ+
tDa1cFC7siYdBWg6mebzPTFOTItXOPHLnW5vmt+gkJ96a+sU0O3Ozlk4Ebne0JuDNWqfcfV/qTuP
JdfRc8u+SkePGxWwP4DBncDQk0km008Q6Q6893j6XqxStXSOrtyddUSFQlLVISuRwI/P7L12WDqV
TyJL90TjKFoa/dnTmztyL/lL2ZURC114jQyU4tdRCCTczvCuf8qfPac6DRSBMRh6wNgQpCY8Po0b
RrmfTJeIQIYIrvhk+2h9IL1/LdYtF7YVZLtuxmv8MqndqraV51HwBglPbbCe2we2Qi6xyg6ZsgRs
RG7Kr106EvCulPuc6hz2Cmp5JXSbdWZ4XKfIn0wqVycRFDBelG00c88WVHta+A/bp5giMMqAof7U
z7GjpVh1dp391A6reqWuBr/daj5Lvkd7o+6Mlb0yVrJveyLAWr1O8XT8K1Dyz/LQPyV47JuQ5v0N
vWNiVBp1lt3vpWt2Dnb1TtlEd9rJOGq74jSdil1xVM75v4Ac/RJy8tdv+wU1RC8AyiTl24pD/1Sf
mvN0Ld+iK+Z+Pzk1p/x1vhZ+c7RO5f/0G38BkKqzmZFEb/V75U7eAbl7Wrb1OrpLj+Jg3Rk7OreD
2KjP1kn7F0Ai/Hc/g+7++lPervXfXNMhG3sMNAZ44ru6dsnFRELRUqU/26d4N22JDnqYWLizwX6a
d8q23gh/WaUbHoEdua47/r9V42nbdlcc7E+CCg7NuburVvG+OMexa+DWaTdRAF2JSYcjxR7O89Bj
c62PKzV1Q9UPUybCAHkdbPdk0RLDTQYYCxHmHuoRWVH/oRTueIknj7mD3Tv17DF1SHySiBy2d4Ps
Hk7l6mK25GOh1NkaYBleqoMKTINn7tANF7mh319V3doQGwVRx8keSZI8ZGzMNApUZ/4xMynlx35C
SDj/mBDmMStgxvoDkRxzqXydX2QmQs5N4vFe39cne//Qrklkoss2FIbRbnrsNnQ12GL7Fwwx83mW
nGB1E1YRrcZXbvmCOwZXDPd8NhCWx6QVepNE68ZRknlmt+lD3M3rOt/19bfN6VsSnPGStp/4Xjr2
aMWPkLmoubGSzfSpHse99JpKrpF4iu7h6Be7Ktz0hHx/yx/JUdsiUiLDOfOaz/BjeR1NBz3ZRGn9
MZ3lC7o6Dq39lL7BbQxzr9FcCaR57mH8bFhFZxsZW0vgVJ3PDdGyNXSWz/g0+7Qvm/pJqy+2fnuP
IA2lpdy0+3kPp298ZulzL1+ybfSgvRBo7sSriEcyO5ab3m14iDrvi9G9J1apF97ZZ66+MnI8rmAY
hoAruVdUbOYsP51uq3nZKl0XGzpwf3F0d1mpl5Fxl2v5iH/89FTWruxWh2FFgu6d/CM670MvcRo3
9vhFOSNfn7gor15q377rCVDk5nMUD+MZ+YlHXnpb0yeZ17F2/IjVFuGaC/cd+yVvbtI2n+c7oEBv
bbru7EuIT3x+wo3jhA8F/U6ZsbkX7lx8yN/2vr6vXptXboKav1JfT9bN4jXtxrJdnYGda/hN7tCJ
/pCZdfjxY7YXkrSyhq1VrLsHA7dMdKfUs1M+kgPAH+UDxC1a0FHu5flqMfG+yGeLCQB5jtZKu5e3
0qV5T07GpX5RLvOddZB8TmhfO6h+7SLG9Don8RbnQbjhpryXXpC3HW4XU3LZvO/euq3NP52sarfw
SFtdpUd0Is6r4opV/0Dy4zry0VKtXif3c/KtFYG0X4w94tfuPT5np+Dav6AHY7VvIBA5p7s6dG6f
pjvKbtnxzvIilxGd/p5q5MF7SQEBxWNU3Y6+8qF0DgYGH1SeLvYDOa/VDPpH4/F0dXiGqiNwqgSo
kO+jGKce1ZxjO/aqWLHEYDjwlTRO+SLbCBL3lhhdKkVXKRYXuYtYtdfqKAJvmNfM4XJPWpcHnkSm
5wcmPVVE/30wfOkUXmLpqXwzV91hYNjZu3nujT9GkBrQHrnx1aM0rElcgUMaa6vJXqmWb7Ru+qb7
4QbV0iqhWhJb5Vl51ja6322JTLMwC2+RCZ4YLZ/qk9jlT9J+OY+X4VM1HCL+2shtao8nkk1txJ3M
DnJwks+EnecFdgkjO6kk3nR9c0lnWzDITU/DiRP4YKX7nkVU77XTxdA2TbtfurOqYWpCUkx0OJOo
zFOXczCfJtRL60nxx2lXPRfXdB/uu0Ob7srqSVVeK/PDTt+E9Gy+hEv6ynZ5w0YyiOWIXEmnfQjn
HxJ22MRPHrExT91DW2QfbDr8LiSFnSXF7aQcN8kRcCcFKg5YYflsLxh6jJkTfUkvw8Nwtp+HrMrd
sq5v4/GDiQSxUj2JwRs/DL/41Km/82/r1bxXz/J5vsuXCZwHnjon+Ozew9fufriEL/V4JqZjzXDO
V6caRZLHdLorVb+v6w3p2kH8FmZro2CRRZlfIfaFxPGoNyAWt1kBB6R0mvtCIl3yan13X7pwqJoZ
JGIz6k/dnf4qrhQ5/fyiQ0Iwkey2k7q9KblmzojJdOb3OL4bhnU4bG11k4Ur/b78SoL9gCyZtc7V
epKHj7T9mpWt9JI/dS/6ReaOGwxwCC3V207QtH+ovaex4uf68IiXuUt8eDU8LeCtUUXD8EMxMVF9
VgG+tOlQUQqHIjza7Zdmu0bq6YQwjuS4u7W2jR6rbPBLxD7ds+6ZRzC9C4HmHNscsoYLzkjY97my
KoK91p1rZVVpdz1KE9lv9lTPbDHFQd+kd/WV9F8mf08GUeYNFmg3xzg9u9XssYroKko9nyiAKmFE
6IWhr+MYTFcFoiLdn5io5txhDM9febvxowUH3bMvwWf4dRNkN3xsVZzn/FWwg4rIVJtdad4OmO1m
alyPKnPEtKcxBnU0DgjNQQFHk4G+S7lf7As2QdzwnHP8TpMfAALSs3pgts69V22i5l3T9llwyPUP
5MUAGoWxZZZBb6c0j3FTuOCCiB3fpOhEJgxDpBqTa+gZyl5L9lP2oUQJKWK8ngXMF+FG6VPOMF1M
X3HwwGvTpIABNXQ3P3E2XjBptDz10l7rT0Z/Si+6H9+n78Zd9aKVb9nLTTj1HF/LO+2RnHZH6Z5Y
AZbb1pvulbczZ5LfudVjjD/er2o6rSjDh8ljtilSn0WMQdRc4czEvNkb65b9eUOijN6sPPdJsQ8V
xZGHwZW3BEov68VPz81t7L+ZP8Lyol4N28+H1I1oT8biob9GfFrnWM/KUX6oz2hnqsVlo0/XQXw2
zeV0GT81GKA3drBTx/6QbdEawM5ccUOmn6V/2y26+rP5YK3ac2a4CSBoD8PGTIbstXuz2NnKK7ZI
drU39Yem2se6ixKMbSTr2XaTbHIPGEfuZI84x619fy0u2bdUutORO5xNLH5r/kv5Ef9IDhPrbiAq
jniMDulzcAL+L2lMoVwl3LBwXb7qZ5uaDDFHdStsVHVTm2iv3JrXN4aHlXzPr9m6LVvc/4Peu07K
IB32cQCtSeIwknuNENLkIr0wbX9EYs4bIP0W4HnAxMunpD0CN3SCHShiitwndfIMqpzVKA0uEGRf
qj1ZHtdVIzm69KrU732Gz7nPjxnKUNppW3kZGXVP5Y//fCz271nLTu9E8v4of7Wf/eRGI8HxL743
7717/+l/3Kyf3Xzpv9HLfrd99odzLfwub//kv/s3/9f375/yMFff//W/P8u+6G6fFsZl8dOQ65Z4
8Y8HYxe+sPm7f/6PoZih/qYrDK+AbGLVhBbJJ/0RemnIv5EuJQNbJ1HLgAqD7+vPoZj4jYgzlYkX
sWm2bqr8oT+HYvpvuimbOvMyoh1MBUL6LyGX/yz08mdrGYQzogn5ZqS7GoM2/k1+bpjYlEtoR4PW
a5tKPypmnuzAJF7+5mL8NxOwv/sSA+8vXn9dNoSqaMovX9KXcyph02y8kTSTndEoxqbG4bL959/y
cx/Nj8K3wO+1uJh8hWH90m8mVith1FEbD5OTvJ9E/IBxK1zFoDBXpSwpm3/+dbeP++tg7C9fZ6GM
xAety0CLf75yAQxSG3FGg7w6fWddTxcAHdlbLLSBEj5PN1HmePfPv/PntvbP79R1RQFTDIj8lyb+
xgeZK03mO6F4HxKIAlsm+7OvdtrgsRYtHYmyytD1eZuwTPzDVvoPU2B+YXD+foFBnlq2LVD5qMYv
dkSWdWmQZ3y7XfO+HMch94ZKbt3I6sJ/8YP+/VcRinTLjLjd4be75+eLG4dQe4bW6mFDzaVbymHF
YAillNHNs/fPrynb2r/7TZo2KVXqzSkssyT95armJd6BFiEIlhUgMTQ+fb6LVTNksxMJztGgaN4s
cqhoG2pNid3ZGvttZvT5W1YH2nowottLPkuMI5lxwZMqrKj0mpkgcfDRvA+KwnyZ6rSkCLoBClXL
TVQmZHGjMdetygDz3lK17QshLOGzPgTDm6RE8UMgTE2jdlpYpjM762QPkZoOmy+I0E6QCYFsgAXh
4uaM1w9IfnHMiyXoDvkY3EiT/c3npyTS8mSoqvIZsOejg7NjfCdKok63MaRq/5iAP8FLqts58eq6
DTvGACIAZI+foRps62gnWvge9I391LVq8MMsQ7DgfVYVXyimauQqSWsoHgiA/DGOsiXzLDZKsYMB
/DFeDOthNmZeXk2pZU6BlkJ3O1Nd6BIUXkqJpcyf6kyYnMdWOFE2JQjBUyxGifTwxFQAnncRg+9Q
SKzZDVBHBh9iTGwEp45oBcTgnWd0gvgjXSwMaOVBjt9xREHbD0QkM48dSbztbXg3XlF18yeZj+G3
bEr1cUiTul/LTR29yEYSP8hj3JqO1hjiYek0epQ+MTNERuNNbSds+TjipTqpCULizmRHiifFLtxl
iaI7VuXyLq9UHauTdGOoNo01IS4yDEqbUSySoC7o2Jrd8CPuXCoGNC4Etb2hSZs6zwQYhpusPbcT
+wtXanuJZTmu1rIaseUus6Y+StEC4iHMlgImXbUkT0FficTnZ0JqDHy2oexPivi9qlIaBKgnkBa0
rglWyjw0Ms19Nd1hgDFbf1AgS8sxCvtNhHXFC4OacSlQunTTjdPyNecJGvhpXjqoyjh28WCOYvoB
RrN8ysZkfgeONjxLcsMAqCgWA9qmxZ7VncjTfLGw4s0Y00pGMYk5qM9mlWTuzR2cr+KyE9uhaqw1
4TvDB6477b7B1ODF5TL86LoW0cWotAhQo0K+qL3SFv8CDPArb50TzAZRzmvYMGCV/zE2/JvxYEWG
s9bp1KozPDSk2IzfQCTYj8Utmw4JXNKlTmtwOXq8eMW1qj9Hbd/C6aztk2EfpvxuRIUya0creMCb
lKlEtbfZ+vcD6T9y7/979dNd9V1cu+b7uzu+V/8/VFEGlcE/rqKOhDGWWfz9UyF1+yN/bhft32yN
Wgky2J87xD8KKcv8zeSdb/J3OcVtWfBm+kshRfWlUOIAXhBk6vC7/391lK78ZlgsAzn1CW80bnXZ
f1BHoev65Z3FtxMb8HsgJyZCqpBfC4JOQm4N0uEYAblwQ1PvKO2nRs0ztyYGezy2aY6uwiM0GE3Y
00T2A7urOI1QU7SWKlWPSWmP8re4wcfuRCWGGcnMPH4gR8zN99SG4rNBNKyLdyR4o+KUtTYsqyRs
l2XXFnPVn3kHEfiR2nrjtWqDGkzqsmAt14kMOHlGMxqiK24U9PgQd1Cba4tocbZI8UPWGpqbGPWY
P3CmYtwQGG/zg2Tr2T2qWyFvzWhBaxcWaXvp8kx/SqFnSLvZNpIS1Wqi5SFG0b7dSFJgIA5IpZwX
Zp/bpqY4xdjm8ZGoFmMjBCIvtGn2zPAbz+vElHfqk/AKIB2hBgCj2voSFf5KNVHgdo2Z1tNRDv1A
wwx/1w8GJcOrXBRdceTR7Jn8DkapNQ4SuzndLCNb6D0CQBmMQVLm3QtiPNWEpmfH0VZtjLLdhEql
tl9seqtwG0lJTtvWj9lbuFRo+wCVjHdKqd3iu0qIzo+LWZdeTo1SuapVzZ9CH9t1b7TTWsm7kVdA
ouoPo9yZhCKRcO3JepZtUSWgVrFCo4oZH0xEkLowGSENw/8Ope8YpwDTpkIvJq+A903cVN6Coo2h
XaPPFTHYF26KprZXS5ssp7DrsUrkbN61A1JYyNfuFCmx7FcwBG7LyRmAceDGyDACeJLN0KzKYqHz
RdlrtBecrRVw7m4AJpbWqrQxp4TJ81gyueLOYwWS3cSzqjmleu3PhSKRToA9ZF73lhkz2RQjoqqz
YQGNPnVGrt9ulm6owBDA1O6ZgdhkVTKoaq127E6ZlSvpc61hwHEt+C6dR3iECpMnEpEtb7AiWtYX
YW+pvh3tZJoN5sdpxXtjnAGiKQnCGcy+OQcxbvRupEu2usOiDKP+qnAnaM8jxhYEb0WTY5kfJhxr
7PqU2CjwM6Wq9qiPvcyoEC6a8OwbZQ+HfRHkWzTvY3QmVlFbuPvTRhr9csgNTJtFqExvuoYnCE3d
NPbXrs8ZccyEFbW+LUKwXAGu39gd5WUyN3YQo7vDTDhn/kSkArNLmTSJDfbHanQHjJOIX7WlkZSX
xuohbAR9abMVUPjJZ2/KWhxKIOcyPTkSrIX820fPZc25R7pGFe0EBkCKho6oY0JHdJjvjQlioEqW
0s3SvtU1TxcTR4ETla1hP9uDbOPCx0Qcz99mNJXGR2fqN75XWRqprDhJkyah4cj1YHR+nJSV8VRZ
iNMshlq2lbKSSEVgHiNcrJLlZnaglqsqvxmVdnFPmGK56yVT5GjlUEwaV7HE8OCneWy0t0qbmQlr
NvJ695buLR6CXCEaErSDWNwut4fscUBlbjh2obWxn+Ek7G7JeMF9IBtMVHQ10HMMqDKGj0BDur23
1dRg0j4bMQN5TTLtc1jOLdc+saqvcGKaJXezLiEbjqQcDwnUBreF+F6zTdf1h1wqQFe1RZwwmoxl
A78glHntRQBM4mA0YmLv+hn/+stoC6n00kEGIkVOyvwiYonQ9ppk+vqhJomVQR9uC/Drfam/5OWQ
efWkTFuId3azD9K8P7RTmxxnrU2Xw2jwSwVdzQS5COPQWItyUKgoCHSHtmcr8XC/EKfwUofhctJK
QG4Krvy9kenDXWuXaPZvEsQ7HesLWxQWNG5cxJOgCqPdiir4BKgVpddwkbrXtGWQGsdEVt3qQ1Pb
jNAov+Q8nVkq8GcdGcMBI7m22IlRYTtTUdRZdPokFtgoPrF7hE/WbALZbTPkG8QE135M0O5lVMb8
O8XC8xIoMd6lHPp7tcKtNOGRWhpkhwE3sYZWWK3Q9kYTiut5RsrF9LUxjnBYyo9USuWXdMKNwL6w
xmoVT+l8VVEhH4noaB1gEXO1nQuEl7iVdHnGYdwDcXTTeLA6DNZtxCK/CiRxDCS5L+9EF/fXUrGJ
AijHVuajDI2AhTqincI200dpw3anqPJiPQN+THxZysRZXuDqpTAFGYVjggw7xUK3mANuteDfTE5i
qPTpUSO1j6EqwXgWiNG657ke06fQGBq2flMgu4GdxaYbhnp1rCtlfs2Lud6OZlrfhbLFuRAiRM9D
JbqfukzaZXEfHtB2cv7oQ7nHhdgEV10fJCD7C0+kkLggodHEdJp4brYj1Ol2DYSBkXkKM3cvz5r0
ivSZHWOv2+dA6ZFxZ511HOGx37j7sGjbDFuVwj1pYXPAyTfXzR72yMJP0LaQ4VFDi2aWjtYiRa5K
eNle6N21xfTETaamg5fPBNnNWYv5puYl5gPUlLmXkdKNah5/kXCziROpwiUWppfGbJNrirF3Q/g6
OyJNYqnZN+zRMC5ZL2ivs1fCc4QPBYt7py3jHdTE8FVekIY6/TKe1Cmb98E4VKBFxmyrZ7xARjOM
d5aJoyHW4LCTzIe7WDbJb4Fd0rAhjAfzXixLD3pa1CgVTdrGtulpoU102E6qT8m7nhAI6OhljW41
bySbsXDPHUpS1BX/UgJ2AUVrPWnWfkyWetMTVbPOuyV9jCUSAoI8YH1rJvZJjLTFcq8q7wFqdGe0
VbYLtoDXmg6p/aKGCe6aKFROJq7DbZ1SPendonl2qdmnAP7Hewg8Is0ytnNBZ17gL+jrXon7fZWr
CDtM2b40sp3eBzHbioUUt8wZVEm7G7QyP2VxHXlVkZ1r2IwOlSyiIiWIPUghTHQVUER9YdrAF6Ji
z2EseRoGhTUiTBmOfwhgG9fjPlEMDXtYXlt7u4zizWQO5kOrgABN0fYfJj03LxLxQM8qks6dzW3J
cYmYoFzSs14olV+RPLQSpa4/h0Rh3C5oSCAnWypXVpUHIm5OQHTZRwCmQLdUWMVR2JSkHSb2RKky
T6v1V6MbPqNglteh0IKVSd75plXY9NQ4S9Dhh58dfKEHq8FdSD5wuEnyJOO8nVUffCQPWVTvsi6W
D1WHHsPW8vO8jDFWYubVsHtOppZ3MJHQ9SxWUK1bk5wdwAY3Ex+IUbZQdRifuSc0JFexZmdrM1CE
di4JkDrpfRB+66advGllX96bOf6ytuzKzSCi+ZAEU8Vyg7fFxGFHZBPokCj/Khaleap1iCxMdm0u
vnwueh7kdTK1V0uNJbfgpIHzDB/XWqKNHLCXII+kwNdEzi/evfxNWyCWQ7NB3u3GnZ6cQ4sRjjN1
enepqAkPWiCMfbn0eNW5RAi/lsY36qwxXCyqg8WurbH3aKCXbYFXhEWJeKTuTc5dG8u8vfos2pAS
fpNS1fq8z6teZSI4lEcdxTUqd+5YV5OQbCLjHbRT102BM0wxzNvSLNxwjH5IkujWi6bw3gnH2bh2
SRtVrjFI0nuPOnMPCLg/NUSpoglYqn7F+5UFN1Twz4i5gQsJMCeZrKkfua0tt5ksQUWKurIAOuzl
GHloh1rEdBPRGa1ISFuYkCV0U1geS4PazaAcWpeJHn6rkC7JDLcTXIIqmiuCKFnho5J26IeoCo0b
DCTCKt9EPc60KLb2bZXGz0M7MnEN7GCFH7w4TjxzDWRQj3ikdkuSabDCutDiUdVYbskL1u62QxhX
ZzQWjqQK4y0c6mA1qmm/n3XOmGkY1Fe8bcNWbgveHaLIPSyAxY+ok08pSm4cLHNzzIus8yLSfvdM
f/KVVbfTXlnqu44Z7n1lIHDXs9Tc5vZivYiofSyi2loh9EcwH2Ws8RdLDrxaKg4lpdc21ApU3rJd
kLXDFlBIAYb/xYrWNkK8q6LXL32ag/ZRqex7UjJWUt5z4ExFwvPYFF4bTRo44Ly5D8Mk2xh19Hsa
AM0C6dynGpYJF2kMZq+xgSaMWExI/hSyr4b2sGsrFD5dkE8v/di91XaU7Y00FrsozAUPefHa4Wuj
KlxkMoRKJCiWNi6jp02m7HXaUq1g9luHbsqVPYG5992goNpjvIm8IOUmVhP1SppK9VDEWBtC/Csv
HL9vBXbcdRjnGPAEtQ38UcaQIJ5FZ0FrEe07N9hMSBvtHJD78n4uK9MrM651o7F6nkSQnhWbEWo/
FPlR7yPdoxhoXALirzqjIIw8+rwzupwdZHPrf3Nd/5FpyKkWBQP/vLCmlWeWePnQEsbB5PXenFj/
Uw87msUB5oS1kewLOLmbjvzkzbwgTWhnPFiOpuYjesQ8IPqiYCqK95lQh8Xod0o2LMh3FvzgGQZ4
0+nNJmN6DeXCnKqjVY3ptmjF6GuZXV/p8hUiwu3fb+sxpzVCokMw+EVLqvBCioF07UpNXy8YY/ad
3Gb8w9rNlc9ZCnKleSSr1363+7G6xGRvOHSotMhwAErXmg3pFddgCu/EZE0od9G1IicUyUvWX/V2
/mx1G4usWkFTS0hi6B3iBnLPCEHzO1Ujp3dZU7IztsPpnqAVc8PhmmyXKC8eaXaH19ma5TM5Mswb
9Urz0Snkd20kkh0gnYkwNo2xAA6LdVtM/ckEn8UKe3rW6Que7TKO3iwVHACaPdPn0UQAxyuGcW+b
7RZt0S9l2T+UeG6VJtUdshmmvS1P9XsqhmXHa6bfKHKlv8Y9UqQstqs7Yn+mp4qH5bkaNJuWo6Gq
i6K+31McPNWlovix0WZHPCzRoaGPfhe3BBmL4XeIY+A4mPqwLmcR7sUyseGWabQLomV2mmnizs6N
Sz4lOkKaLl1NuTqvCHbHo6KV4oUOZTpOgyKw3rZas+44h3eVbM1YxZqHxUZ5wrCUszOEEUc4YOna
XcSaStIPHXCBbZ9WTDvK3mK5E/ReFWqgxYnRIys28Ml0fKy0ovY7RpWcUowT4qa748Aev5dGEFyl
hBVOvlCztrA7erKP4GzpuqFszak761mvrE1VH55i8jR9pbq9VIQ9eUlA9E1s9fU6wMn6UNriAhZX
caNCJRR4pkaG7WW5mqUxv63APIHXUI42DmenHOnrJVnuz41p1ujTEgOJ5C2y0Y2URmCeCetmS2Jy
tp5t7WSWxu2RrXiMFfm9JqZhE8LAJ2WKVbiaDGKTNHGzwXWLVq5G3Y6dsdjyPu/3GAXnywLS5xJY
abMHJ0XvqZC0EAWRseOHL3Z5WwEr1qqawlN9wN6p+bbc72IlNXGMyP0DgJIMOUYsPbAzyO9lGY+/
lSLMNMJafxvTeXGLCoRlXASApnSVVQCg0HhTW2F412bBsIYu8IWZPiIdvCDryKhMR6Xd/U7Z0twc
5ynUCwaEuyxvRgw2FG1eaYKXZ2gJE5JncX+zNlNt9vqLai3Ve7bUKIosJo0ec5t2PSeiPjdNhRaO
NmhwCO+9aZhiAPdmiJ80ZPD5IZuLgSZEMghqKQTlDU57QYwGJIG5GXY44WW3i/AvylhCXVrXYoez
s3/Ok6aCOTOKcxvVyjpTYErIphE88UoOEK2J9D3RAoTyC2b4EhcHtXyZ7DHoQNuTAyT2Mbah2tJw
i8s9MlIqYBpGo8gOgBOHvT4KGImQ9VCbLtJuVJIjariBLT3RDHazEFigxgU5TawwvkFpAfOOA65v
u0wM/PvwBmYKVy2kQD9TmNih1rTzczzFCpqoGzAqaVmYkKbz3kSVcrBGO14ReUAPXS4aViCb5zZO
6uKFKMr5KFdsM9RGJj2A6I2zgZv2OM8FT+pU4IIrZlKRb6b+Fkf626xHs03st4k2p7Pmu8lc1Gei
KzBzqlH5oMe0iQ6wtwY2MMqLIIuNu3rW5jUvEITn+CS+RKap5BvkuebVLXq0wpKm+zaxvgJ2XYd8
WsatGjGWIWdU7ddmHlqrOJsRKFmx4dza+6NoUMvBkBpWUpGPvgglMlKmkXhRssoLy080SbowM2UO
BlblYiRzfI0GZj5MnY213OkLOCn2bm6Sy4tXCQ00ZBvKl7FZur2kytZ9BFvwYKeicjOCK50RwIUD
VhteCFHbCAgL3oZ2MgL3oG9fTez+3BwcPd6BBIpEB9GvTTDvqgCa3D6oNd58qoYiRRQk3LXZEHhM
5wkqtbrxEcQyb49Q0/DdB1YfeE0fBZdbzLkvddGCHNi+jTlT1jW8k3DafpUS599ttstsgoEO7j/M
c5E3Bkxd577sG1cDpeANxo1yAynzKgwx1RtyUJBS8/hmPplj2VoNaWsXNe+2YRKFNEdR46t5HxO4
ZA7th8jFrX6eeuWd0L3oQcwAfhzeNONj1NLO6mpprcGh4uxTMFXIRlViOsHCiOFBMPwJJkOmUsiR
lLGYfiemXj31JLoc1VmnopSs6Wr1cubn+pJ9lzjFv+RY0fnXMJU33EbS7akZLrqo7AO8R0mhccfg
aYnIeApLOvUk0rU7uTYHdIlTuBWCRDun1xkYK3IrwXZayGPsI+AdrSC+qWwvVlaa5I/QTaaDMTkE
gsBECdS3XASxW8UUHUMoF8/twL43xl/ushq03K5eDimeLDcHYMaYUftKk2TcUNp+W3F/kBKIikyN
Pq2mP8X8wrGVm41yXrRKx1ahAGclb2YVJanMtnhJPabOKllXC7Zu7keHugDJ+dwLF2AYowXrSZ84
0CdertQs1UWHU16ROUQmjnRR8fA7FK8Pg0DBi4OJ/J7XttSonJbFeM2T+isEV8iwwlKoQJJqhYUs
v5uVCnGdzhWnjKgdnWEmiketuwLjQBRol1bmjkGKtlxKwpVUdrS8IqWvEnn1o8uU7JnAiI1qcGgK
vK5eBBZzO+QR5qEyjmn7C61BO2ko73PNcUFjbqw5tq+TzjxCEw1S9So4Ll1NHSi3srSd2vQSD1hL
U6z93MnyS1OE01MdaZ3XyELcBuaRKxomHY20xOdmjKpDaBjBUaDN8WtFv2eG/liHCoJHSXo0Ziye
gVUjjwSxy/MUe3Y8WWcpsfa4yacTYxuLO41elOiAY2q22WencyD2ZjX5ZsJEAQcubRDe2m0V0pGq
syQ7yAYGn8CJ/N5KUutNUSYKK9WmcoNPs53SqX3TBhWH2f9l7zyW5Ea2NP0us0cZhAMObCMQMrUi
k9zAkskitAYc4unnA+v2NDMyJ8Oq123dVrer7ZIeAFwc/88vAtPkqm2HEq+j4sFKG6KRprQ90DEf
toLL3j6YSWXD/IysJ23wbp3QgAwu82BlRKm8KQgG9qmw2nsd3w5IjslwXwoW5TC7pCeLsPsSEFO5
4iqUfR3SZZMVKUZ7uTGArtm5YcGMxdZsRT5js6lNs93r9KZxvA2GXVJhW7nqQ8xk4kh8d40ly3WC
SDp0GWCDUWg/WiCBO1wlYR3lTOAeR8NjSbv5NhT5vGvDKaGLaw+PoeFpu0Vejd7IikHRJsfa4hb9
ez+P9mHtJbeDG/UbBNPNPuF6/EgjqtxVAHZHAp3jfec56E1b2z7kBmBwQKDf4LThbnRBpEWJzYeh
58FlQ3jJsVcUkwWP9ffsSlQNtNeTLJAtqd0xBtZG6C3BtMn9WEbsa0nvbPHXDZ7Qz4HUJjWE6Ykg
qbUxN8OjRGID1VyzPXrUVsddQrESoOnAT68M9uNA2Fcqsyedg26AeJ3PyYT+zMCKoFUO2oGkcqjt
MOo1adZc0QQDdMkL9zpLbTPcVBhroKxov8nOwr8NZxoL+xXS+VxOlY0YQZF0NQJzt7281S2XzQGO
WbEKQi/xi6K6Khr0fAEetsJMHwJcJ2/tNjAuACQCCXLW5fs0LeNrcN1oLes+fuwq7JYbzAjZxLQ4
3VhujflSD7q+sor4MVbdAwyK/AbOSodZikF91BoBtXZGOFoa2qCb2E6VnPpTuVNxL1Zeh6f/Ipne
w9rmBk+f6spVeXHrda54MSMNxBPIg3gPEc8r1ZG/i4uS2mt9IC/puuRUgL0FMutFP7SpfyHsD2tr
04qaLwBTSbj2LCe66Rz47Tb8imNVcRSuyHygJ1fizoTJC6ngc+X5s25afmPasF8Bf1eZMSTYQhKF
AJEkcMirMO+w6RpeayJUriflaaBnzbNnchlZ6XZdA7u3P+ZIDkSCIh2pI4ok6WV3tUPft7LLKxPO
w2FOJbz13kGiyGV1GjfmHA1Q9xkI8KYh2jfezMkwI2grchPC9WwFVUXykZPfL3wy585LhfXIxd4R
2JWWztcpwQUgXtehKsp1y7FpwNAe7Xhtmni3v+ZdD6KimQM9GNeG87GdJW7hz0Xdk/+HMl/Ue7LE
Ki5Y2GS2G7uPzVfsejyatJ0ZqFuBfySh9YF5jxUv7D2c6AecnUpjqLajjevi2ovtTl98hAZiyjKC
WsPBtO7bjoCTbat15VPZcMKDVJa4YY5TcUsnrtiWoxMeNdpg4SGui5isjxEPT3+KIvc7uvwcW6Bp
4N8LguXWnD3ObvnQX/suRKQza+4RdKy/Y8sEXzBcdA0avkDwnuvsQZva6BWuyR1G0PLHRHNoY0ZY
ADaFe9swkVZGEbuZ39LruI9zB/enQA+mS6OcK3rhRms9aqZZtNs5oNlRZY3oL+0sIJa7EMOdrmxW
veLGNhy0QNp3TRqK5zgaLP3QJ1VyB7Mvg3kN/QuhSOZG7mb2SnUtsAydjzoAk/eYCrcB1YnYG14s
gRn7eujhuG2EV8w9iaa0Fdh/ub5iIs9L7EHQIo5uQaJSG3UaiBSC+gdZz7azTaTQ1VME+04jtFCE
0WuniZ5LmsbssbEk44pCyAQunyLZO4L3OlumulFTGOONR2m2N1RbfJs4vLZY6ELJzzsbvUNJOgrE
gD4mQTiOFciphvsDsZ5bXhhxAzCMYNnj7uZk5k8xsKEvW6JNmMaWe1+9d7Xavra5KhzGbuh/UPKS
bGs1S5e5zXwxpJ2PsRKkczttsNgDLS7nQd/jITdflXEi1o0pSL1R1vTL4yB4yE3M/dbQCpwn15bi
LqWoftWx6nuch8H9qtdBiZd/LJ0l/qxeB4WILnsT8y4chYPX0q6wa4M5xc7VW8MOglG5pvVOjjIN
tvrS0T0X1KsG+V25QM1XUg3WT9XW+V7VNKfSoYX617OZWvXRLmus79u8rR+7sapWGAaNv0A9db+F
48p+ZZrfynJ8Cau2vIgdw0DsYnfoRVx1S9g1OE8cUu2yQ+vrNKLYNJMOSLgZnKMeKHdXFyzZQVH1
5syitduo8m4izXYfaQ7xjOHIFNbGycDdqit8h8Q2NE/peBWzKg+5NL5mY2R+r+H6/kgc5k+qldHj
iCn7tdegAqg8eik1ZD9fkTS1l3OSPspUzQd6Mw+U3SaSwkwOeHcFfOJ4dq9wfKGL1avJvcB9w90z
++UDVG39iYjtlICo3vlaFhPHbEzCmd9rFRY1IRmfm7jGlI8tSr+GNWMhJi/VV7dq08ewicYrHUcR
H9pDeYWR+RM7kvnY1fiV9kSrwsrvuLOaaS3pGVqk5sC+M2nKdAOEDeDp2bFLFOr9UR+kfNCy3l5P
ar4Pav0nwRJDuOpiQAcDtPVY6HPPFc32aC/GxsYup8CfgSjWrN0CVghAXE3XbaUb+kULLOqnxB3u
W92JDim+RNy4rdrZzmxe65FN90s6BPO2k+XrHJpsGWyO4cpVjnkfd0a5dgRQDb6qEg8/hbiT0mZZ
dCk5dSVkAMeJKuwcLZZXaFHsh4Pl0H+JoqvGWOLgQ+tHY5FOSau6NNaZ24zrsFM0dycUlpjVtHuW
l7mnVW1j4kgRnzERb3pzdu8nF7YhHmd3oXAQsFt9/yXKsvhXV44G/rCWan56ajSvuqouf4z1bD0M
bAGQHz3jURWd+gVPYfxVEwq9z7WECGla4sLqMeLXg/FSM1lmXmjeh6Zxm8jefoq9YMOpgP+9aWWH
NPAQjaAQcc0a3Qa/Id6Rr1nd0IrCG8qGf2JpVroKhtm8T5KpuR2z8ZXAhBclMbFdZ6ZX7OcsfYTe
XG4VHie34JaYNpFWAt22NS5DF5LsRlQQYL1xRItVi9LaLijsSpO0WGPOzz1hj/jQQKWkGzzSCxjH
AeKDwG0ytcroIg2TZzeKIvJE0qT7kuJXgnI8tR+ZGog6apHine84+zRkx6hVzU9Ss7zsAxIPKkoY
MitmZIQ5yhgdd7hmpXLLYD152HKb3MqvPOFZt3We7Ig0biAj6sMLs17zZyq0h6Qk1rDzYJxEA3/W
jYJhb5eUH0bfiZeRnsHesVrqKzUamMPQMn8ItTR6oFU0PNpg9Ie4DZAtdooKoU7RDdu4jCLxJ/3l
a9mm8T7JvGe9DZyjDDxxAdNTrLQ0jP4G/QCPjXItNdYcQgXNlZLMyp+lyBGYBnE+F5euEsEOxvqh
NFizlzMv42bUwrm9hIXjbFFlTOm2xUgQm9g4WWv0WX1mGe2qdq4fmC3BN3ymNR6ui6ybpnc64Dxh
0rjXsFPm5pP1eyya5MFYHOpTTTh7wgGTNabx3aXjxH38ZUlEO+pziErZbexdWoXtpvVMVPdd11wV
hiJqpKHdMvlxrRfGMZVpJGIK6iHEdZKYMLTcM/0fX5m6Nh7nGubGlg4JYjpHzpeZmaAXMzDYVNtu
dqz4W6KDZuO5oI3xsOuK2Oh+5W6PcUJgwG5aDVNWJ3ekHZsdbgu1/UjCLHaDIoL2zVfiUqN/EYMb
uHeGJAzlUsMQi5s6zV0Vb7xcx+ga2MqbsM0IR1t7HKzYdq96IhqLC5Fb5BxYWobqs0mjvPvRTabQ
buCSZeEdrdwBv6laiO51Ep5KoYHFOLI/z1odoE1FCFBAeALjTPQCTi9B6dGLV+lG+ivSBi3Y0PSl
D5ul8x7quXPs7XrG5KkC1hCqznHCaufrwhznte6iX4sBlx/AY2YUZVALL7KmmK4xZnT3kds20WEK
cq/2OwP2zOhV4caoSbIIerSDKtY9v9dF8NAhoSLaC0wRHg4GlZcJrfJfYEnNd0kUx4ut2ZkEPDOd
1C+SafwbhGL6OVeDcewwrXlRhtXJ45CXFea9E5etbUEgrDiOZc2cm1ob6+g40kgORt4pYUbRsgkw
34eqpuk7KOrTLyfiujQKEbBdT3ljYb6mPHtDSgWC2NG1jW3ncifKw77a25wl4yYv4ZT7qqfdcN/p
gfnLHR11aLDX3KcjAVKrJG6mAIgCIma5mgUw251dzWN3ETom5lFrmhL2dGPHVRn6XU4Wk3kZjUNs
Pvc1XspYYhrpGP+E9BmBpplO0vTqUUudMrvBp18nMbawJtnXtxU+2hpmA5nIYHJlbt3L6y7G6OyI
5CP1tmE1xJTYrtv198KsdCuBXqjbKB/hiYRA/lEfwIrbyCgud1M4Zl9lY7au31X92PoSv81rIO2h
1bhC5RWqZ6vp1k4QfqeRoL4V5Yxh3hAGMAssDxRp8nHop9G8KSeRh1/ZHLP0a9ty+dJ10WZ7b5yw
HOu4Npb7QXnYp3Otlx00jawMOTM1ywq7jXLLRt0kQ9akj3CIrA4pRhUo7Z9Au/8lZf8fw4HI/Akp
+yX7Gau/2zek7OWP/EPKltZfji3hVeu0bSzQV1RZ/5CypfkXjk0ODGsyLGmg/0HKln/BU7WExz8c
wDpH8of+o27T0MQhicN+n5Aq/qDjmd6/4WWfaHuElJ5gFG8RarmuJxbS9h+M/3gap9hp0c5QaXjO
fUk9hhsaAkwjQ4gpmya+MLwzMoMTuZuQ7qJxc4G7XW7/pjixTgq8MSpge9IVr3FONTKaBlNhdps/
PsMHojr54TCICnVDUmk7p+lwRlDlFtbaOroYXHhI0rSCfcvehCnSRL7XtzL9mmb7CmpkdiQjvfbW
cbXWU3p2pGod6ifsOjR5dLLrSvODco37eIcu3aBFs3YF7RpESeyyXKt97ghUsBnForGBI+BeGtf4
+chyM6iLhbbbrBxU0BHmG+vkJf1pvWBMhcRF0zY6UeVQ1DHceZ1e6wGOtg8aS2I68mU/ni+kd1lA
/cY9fByou3Dv30gFaOIHZ7Rr7+YB34TNEnEXHmRkiy/iwT/mwdBwmhuKeVCb9KJ0Mu6iAWfIJFH3
qZ0la3sOx/U0O/9O+fh7KghpeDATpeMI62TYrKgIWQ0ZFkftccstgfu/11ZnLISsE13g72HQbvJg
+KQt4oO3T6da4s1rwqthohxU4yPoEcUuaq8Gr0SyjzfvqsK13Gle8uILcdaGfZOX2BWy1zP9Jxjs
63HViIMB5xXX/dvG+5qifi70G2keDUnZexMrWkZzcBiHb5P15OTAZOpb2F+P6Q91Tqbz4eOgznEE
rw5p2m93nz8+VjNFkhgrIm5DF/PVG9geWIkl2yi8HCYdcwQcapLF/yZb4zXgjyURyMNtYvOvzGRI
iu6ur25yfRvVF9n8Yse/tOigauFnEsPxljvlZda0m2o4pPUm6n2ZXHvCty3MdpulmXTn9JDTOMX6
MwrVE8no78/kOlJHBcskRID09jMh1AigaDuzn6FYWJF3uAXQJ2TCXXILesVqqcWZeW8sJnN/yFR/
j4noyUbmK20TodrbMS2bbMDCtGfgNwyI4pcsToPryBawlSvO0BqOVZz2+9JjO+wrK9q5s/Q/36mW
SX7yE4QUjuPYtuPx3Khz/lx7JB9Vsimc0ccRHjzGvLTw9s3H4pUoOf0f8dT/V6P60ViuBK3Xl9qI
Y+TtWEKTPfnqbCBuDM1pRBHoSgnhqoQmNehq+/mTfbDuOMU4+tAXmVzely36j4mKFhdzVhxlfbOz
LgljgHsNM2yVmzY+TFnzJZVynaQtvUn3zJL/YPNnZClQVRP++04gO44ISuuOwGWQCsyKRJfsJuWE
Z86YD0bhYEfuKw1DN5BLvX0+eHCk7/GMftSBk/dFDZwvrLMK3OWvOZkgti49j7MMFRfa9rfDpFgE
F1ZP3xqtwMalyQRvKNpYvYE3DpA8ERY3hZbChhzpN2vdcGaT/uBssBFmEdCL+yTlyon+d/YGcE0Y
RT531KWN/FJ3UGP0SUEpb6fpGNqxzww+M+oHmwESZ5NtQOiMelqZgJFBT8vCGebemJIPZIBgexDX
sbOjDQ5IG1Srz2frhyOyq0rdpOGv68tW8cdsTY06DQcCI/2kpDMi6LNxowtwPplzY11ptNrmxAv9
zwf9YEH+Nv60F3Uc/7P8qD8GrYIcGY4aJz83buxFMxo6OCgqr/w1udaZ6frhWDB4l3XPYlzsR/8c
KxBDRPYYY9HS2A5TrG3KEf9FJ8GmbdKMM0vwo9EYCYMGalx2m5PXGXRxFmZMED/tn9RkDvSgS7oi
JA5ALRRnXuNHK9Eh/oyTg/9lI337aJYejnT7uDOZMURXEx0TbnQwWP7txzJ1i5xhxJACc2DvZKfu
w3kIdY9R8CERGzv7rlT6Y7JpMppWfOZkerd3YhKLE4EnXFs42F+cTIy49qx+aOGOeoLjD2nPsO/7
ELutVP8yIc3VG2M+tEQdtE50xl3gt+HEmw2HsR1wQ1OSPcLGfXIriCbEkjQZlgIjfp2b4qlNUGki
/qdpU0Js0Ql2gJLeozfcqhCUrZnbJygA5xbHuxXJ7/B0DEDIRXSpTE++Kh4STtEOje4Pc/fTZHVs
Kl3spiDdpSaUulijW/P5F/7w0SlHKQQcbkO2OPnESe3O+ajQx1spuNrCzRlq785BBALEKPD8j827
uC+HlWfXLtCy+EUkAijRlJ77JctIJx8B7rjN7c8jAEZ4J4eLrrmGISUMdhgm/SbOu0URpx31pIap
6do3C8IASmG5W0/HtnEctI3S3aPtRdeaUNGZS9u7Q4ALJ5dEmqQkx7MfnxwCGNfSQzSSJcyYnOk0
ipbdeF3jsF0PjYM4JULhH/36/GuId8vaAxn2TKIKuRxw2z2ZiGbojGYWu5OvGyVi2V+KC0IYPpfV
36wZHKDsFSqKAA+KaNM6W2/+kjvXIr3W2++Z+tL3B1P7HmFtuaROVqu7eLHVHPYhtvtk7MlitwRQ
2X9Dg8d3TOARmD0EEcqSTWUeyvBLMn1TEWDk3ZBeje3N549m/N7/3n5fKt2l8EOzTfF8aheC64GR
oL7huGn2Qj9q3D6l/XNyb3P6u037rS6g+zq4hj+W2UXgcmt9xB+Orm8ecYWxr5vhiwEzOazvsLJY
xd2z0+86+exW+4JrbblDtjt527rewbvAG0n5VbZGDlhp63BTO7fhsGm6Q9lu8WQPkkNmkQJ2V/R3
Gllu2ZUyL6zqpSyucO78NqZ7C1jL8XvnzlrCdXzrefyWmdu++6qihyy7hgpj95d4Ojk23k929DzG
z2qGoE9b7mEWBwvLwHiNnyfs/CHYTPcLoXte6QMU4g4W0W3XXJikD9VPpQcez7x6HF4TNCbxfRFs
4nCXZuuAOIkncisL/TaarynH0RLRFWrnDbYyMEW5ZtvWBYRwlyyjAvdFcObhSQYPdb925SUJfpQv
mntYSlEIBrW8gELo6nv1DWnfiCIDVlSHIa+PX/MlcYxOf6Ob2zzFmWtVoWDTjuigEvTNxm0UpNu4
O8zqRx79GIvNJFfQOYgJFc1W5viFYXhiEDniWi+6c1UfUqiTqD/VJhgvsK42bJx6D+NCnT5zwr/f
MJlTkjUPtKTr7+yKXE6nvCAgxY9Ki96bgRtaEyabUMu/qiQjo4p9/cyZ+NESxYSG6hdIR7jGyY0C
vnPZNONS4/N/rHNFv8PN0LucWS6/UaHT5UJlhpOQzslk6CdbwcKpqJEpTv6gbqBfoad0zDsiYZEm
zK/YS7v696p5nPr7Ufy0xN+kB9AV2bvI20z9ELU+YouC5jOSPeX37gYBX0f0trcbFuZ3tDZa33Gf
E/TSRb9R6jm6Wzpl99pFTm4uPY1NdMelRZgrYoVmrBbDoyRtfhU52+iiu+psHyErIcozSdA7CBLX
9YOJv2e2drDDi/0c++s7IIXSQ/e7C69xJ6r6PZl4OPYfMLssyJx6Vd2jGz8UWKJNv4hG1jd07bAV
RIHLogdyX001bek4W+v212p+RZllBxctbmrKd6frGB1Pi4rnuWmuq2hvGjCr/VE9gAi4ctXR9Rp3
/eyr4crCL5RoRWSS9Va4x7b9Rue2uwvmr2X2lItxJVhlyvjuop/u8uHYEQKn8LR2tBd456K6sVrg
MNiITX2r8mPZ7yXNzunn51/8XfnInREgG4yDLXL5z7cVXVd2mazRa/mDg6eIHatXu8GEVLPFxRzQ
P/73oxkGZwz2GC53jpPZRdSiUC28IZ+Y4XUiQPGGGgNBCR/LL1AKfz6a8e5GB+QLFuXiXwZXHBrv
24dr0nZB5/Fqml2XRnsOGT60YA/DJUWjw8xzUjmilkrXtF0fYA3YZ46f5e2drCbKZGpZfF54v79h
kT+uHYmsyqhPed6RhM11msUw0kyvPbNqPxqF3gj4MsUyJfPpY+rt7KZuDS2ldH/G0Miw8FHnLuEf
TBT+cst04OMvX26po/54FDPzlCXgK/q5tLfZ3MhF6oS8wiAiTbqzeebbvS+ElrEAi9Cg2gAbJ2VZ
Upde3it8qZvSgbqlHT0dGI3bDvasBLUUELKlG1VnNvbTh8TsToCYA/uD+sPUOEEw3SqYaxvNnW8V
w7eqHNClulfm/KMmdujMA55ePBiKYUzqbouyGxXQ2/eZqLEIoYEDaxseuYczmhaYI07tPS09ZDM4
qrjxpRVP288XxenZtXQFXB6N3oBFfXnqgkc2pGVCXm0R3bDTkoiSrLDJcGiWIUKXg6/Pmjwz5Lt1
iNMRwRr0Xmg+O1z9TyaoFek4TigJsG5XdGi15gpFky+HCVK9lm5meAJEdJm7vq9JeZiNM+vj/VfF
eYeBwXWobrnovX3VcaZBa0+90veQ1shkgttfUjYt3mjkB3r3n7/g05nLw7IWOaQBq6ilT70MgZec
gNjTytfHm3ZAIqlDRnVr2uhVJ6MtrgXfu+LX52O++6gml1jAK4vvadK2OnlCRKndTCGLD7Q7NpB8
8I+WMF39Gp3Duqn6X2lexmcm8G9o6M/NzTUtSh9ABy4BGBvZJ4sFBZtmlH2Q+6V7O8dberekeV26
zZOsccpttJVeUTHCUGogH3kY4sIHyi/5F9qi8/A9TbfEt0XEX+vfI/VEG5/m8zaGt2ATul5e8c+p
TDb4YtUxafG4N/Pf9arb3nji70A2wl9gL0GE7Zascv6olpMZGVzO5dPnL/fd9OE5pQsQQcG3QNcn
z0lYFY1vNy38qWoegqHR1nUl0LaN2BDbDllInw/3bmMAw2HmLG0UzwOZWL71HxvtOFSTM0Z5DAmB
ayAcMQoID9pnZW6yLPs1E7e9bvX4VhXi9n8wssHwFLfWApe9HXk2IPF1ZR37hJD/HY0GuWCDjROy
irQdsTlbQp6IX4XL650Z+P0b5pEBBEHMKQ6EebI/9GacthbxbnQp9d2kY7JHkjOXranz1lV+7iR7
14zAJXN5r4ZYsBcw15PVktlE19jdPCLgbWlUtT6B684+b8cDPn3TNZmu28JTxTWNstB3srb0kd+d
WT32sr+/XT1SSPqhoM38Fpoxb1+2VUl7zJuRnFvoEjlWTboGl/DJUFSjJvkpIt7oMCP3uhE+Ko3u
KR3W+CCwdi6yAxN+LjG91lMYqpsphXqFSRYRkiHSFqhpLJDiIaIz5XZb3bn16gMXe+6hCHBJzYNY
AsWFaMb6heYLjucsJv7JIjRwo2gAOHCkmrMvQ7ztkILxWCSxM9hlwF+NfReWImfm/EefxF6+PvsI
TUp6CW/fhkoMN8yRwQFDX8fGCM/QzruLjIsIuiBjPRT6CrcE229C+67sWqQ/BOGd+STvNu6lWQ6N
ACAV/zTczd7+Bj2wYxRJXAUMlWmrGVur0cVKXH2RowwRumIFH2rbz5fc+5nPSWy7Nn60v1uzJ0su
c6FddU3d+3M3+32PbTt6IOwPBLCI0FefD0YT43TSWUBdgMVQJBiWU+rtIw5FjwZSGzpfv7Ney3v2
Fv0LHigOmZfhHWqIYNrwr9prgViEdmbjl/2lAvRpV2O6NnElFCv9ab4ID2PhG7mf4+Nj/+Sf/fi1
926g6CT1zjUwtu7YsFEFWi+L3JoppK1NG4j1QCoRWsOs2RTmfTl9GzFQj6YVcpOSnqi2zvU1FyP+
Cd0UrRLy3QQzy3pNonsSYfgKIAP6sLHNNaG3WKXKfr8oAokzsvYascJAGdEWiXxt74JkbWF3RNUd
oMlYFbfWzXzbIbskP+9RfiU1AQZCRLKDtjeKPfkQntiJ8GfhIjrcgT3P1x5XOrWm/wGoZT44oV86
e+SrmXdd2dum2TbJuiPzTT9U7bYzdoWOKP8ao/AOeqWHtGfH/xODBmwUZnM3dQc88RaX8mGbfG+T
Gys8Gt+qeEVWQHRpXo/Pwy9yy7+bO+2y+BvDNZXam9C+wWFmmC7xi4SXvE3xRp9eMbio0tc4v8sR
lhIRcQtNLTSOsNOIgiHg0/sZXc1nduh3h9IycRbfQE+nbKUL93biaBnB1nkwM3HaiWngVaixJaCO
1cJhGa3oOGPGt46lGfq4TDmHMxP3w3lLd4PJu6DlpyBtbJcjklUDl1W92JRNskLv7w+T2mnIW/la
Nr0chQwQmi8EAZXn//ZewONj6uyA+UjhAta/fXyDB06cJmSqae0xj6IOVmr/gHQaVKQYzwz2bh+i
LgfosTmb9GU7OtkT3DiSnWzR6yWiCfftFFyB0G8rRIAra8pewo7JkEy1OrM7nNqScvFZxoUs5HIu
urQC3j5knsZ1Azm/8/ME9qmhzIW/AasVh0WxY9fOL2LbWjgQxhr+wHjTZQ7hHyo21vRIZz+nTNuU
WXRB3FLrF735N1xb90jdZhL+YytC6GMNfDHugnW3ePN/PkfevzVKCCbnUuELvF6XGfxH2YSuyVSa
RzqX0uqLxu4RdcH2HKgZCSZdRMzl1yE5c71fvsSbM9xiTBN7roVKYXvuyamFhtNtcZzDi7WvSRWw
x53j9EdVmxc0crAzRmNyZm68Oy8sOBRg2Z5pSJNb6slTqgBStVBQogA+umOm/chwx3KHXrsepvrx
377RpRcEjWyZhoann8zDuCxVS1Rw6WucRbtaB43Dk4R9hmgc2ftF6HlHyuLizJH4/qUy93SDE9h0
HaDOpXD640N68SJkLEqEoqaqEda1G+g2+i4LTKxuDQzdElKkP3/S9+WHxYRZME9a4bQe3RNwo7Bb
A5cavLGNUZGh0YEyDgpM05n74FCY8I87JxvwgssJouvNGuuhIVorI/3X2ywesAtLi7uqJ8zTexwK
KCwQaiv3dVLfxw4xau5l2CLG+TqoCZyqmcKjE/kkst59/greT6y3I5+8dbR4vcTrhpGlL0c3WCy6
PQSattyEyZnX/f4weTvWybKpwJ8l21nut7X2nex4jD56PMYRDFnd9dxdCjOpt4ZNG/DzZxTvlivj
sq2yFYCSwfh8O7PyGDFw1UeAgFivrvupRZ2oFeGZWvajN0lZzxWDgwJW5MkSDWc7CbXILHzEw0sG
m4M4YsAxLoxRJkbnyAYfTF1PwDJi4uIrzTo13z5UAl3cm0t01cmYvcZO+gthAgohI7gaODnKoN6U
1NRRJuWBzmO4pxV6+Py1mu9P5+Un2GyAFibHMBvf/oSwoVnJ4YjTiPpeRQucXsiIvn1SXKK3xqmj
UfFFiePeqhPGi5g0dNg0AnASC1YpVPtLnCPdNUM0m763cdVNqDlJJK7WkQZNGxfGM7vo+7OCH4zR
DBONqxev7e0P7i07sQxosX6UaDeVwhA1FNXWaVIio6ctcNVAgiYRmJ+/p3cTQ9BfBhKCjAvkjtX/
21FdLUCB1Sapv+h0t3gYfteGce0J+dXKU/d/MhhmFLhUc5MHo3k7WBm4CM7aKEWt34Sc3ik9jdT4
1lfY1dG3/bdPBj8Se2sub0zAd1RjeEv60EQ0PHBu/NHUbbGvXG+HhNYvDPwY//1gC+OMWtRakP2T
JwvaHm0oglMf/HKPhGlnB0KtsL7IV2Ps/Pp8sHeHEbIdSReBeozzVpyurkkbIbWho/UxyQR0Skg6
qj33ZRFYGrlUhzwanDO7lHFuzJPDSMMaTKoYNMQN4D7g5bArK9KI0qLXn/uWHKR5pI1NIFVqOOPa
iJp9SITCMaV0XxcYSsxczpxRExcycPG0sOQZ3sq71cM7gSwATkPDyNFPiWoj8QHsfwIjiMrViDe0
shuz+1GXAU6zPVHgaXTrZkN1ZpdZPuubWgtyj1hweYZd7rCn1enoIBc0MyzmWEiHTJt/oNc/h///
bqP+9yguaJDl4JS0iAmWiXzKpnLhHoWmiedlmkXVVo9LiL0R8LSeD3fop6ofCHPv0MAZ+0nDrav3
jJ9t2j9PYr6IItybtGGuFpOdFzbe6jDoi9mOYT20DSqWz2fm20P0n1+K3psiAbiOaX6ym+AE3AyB
FiWgks6V5eXX5M3gutGGyYFghpVnfYvi8DJ2JnHm8xtvvwQjm0DoIOqLZT0C0VM4PSpC0dMOYk3E
3T5B307g87Rv6izbYs9t7nRY0a0NozgwwngzjdEmxg6yPBR203wPh/nL5y/ipLvw+/c4HvjJcqzD
nbRPDtwx0Qap4yztY47i+FZNGprra6FsNl5LylpYlru5855h3uirHGfLM+v17XL9z/CARgJ1B1Xy
KYMyDnpdqYThVQurAQHzo4Yp56zpt4jy0E8rbTwz4tsF+F8jckuzadpa7y5q1YhTH02FxW0xgaFm
z/KW2Lq5dDHMiyZrXyvcUtDs/zPj/ld8hPiIj/qp+Oglbk8SIZY/8t+JELQq6VWyZfzGsP9LfOR5
f3HiUxNZwBZIiBba+38SIeRfSxkAdxr8j12H/8r/Ex/pf/3+sEQxuzDVhbv0Wv9FJoT9duNc7nAY
8i/lDv/Jcj0pdlIxYyuhqnYn+rnauzbw4hxi0ZUFQbL/47Xc/rNP/pkx/9FQvAHoVvDrTegxb4sO
TA0KbgxJu+usXuxlET8bo65vJhNF+ecjvd39UHrxUPS8qG9sy0DAtZSkf1wSozQrR7bhdqeL2QOV
6aadq+JqIzXZbkuwi3tIi/VlpprqOetF+vT58KdV9z/js9vQRRViOY7ejj/nrW3C5G93stbGh9nr
2y2ON8kW38DgyY6LZDcHdfJKDEBylH2bXtT6ZK3wKin9M7/k7WbwnzdBiQJ4TsfaOEXOa9VXvWby
eTk1MajpSI+4w8qLdlvk5HBVcsjOk1NFF1FgNKQ0Y09aBFF0Hwx6j6hzimCsoS59TB3SyaOko2/Z
DeWXyU7lXg2ld/X5712mwH8fsL9/rpR0u6mp+MHveEz2GGdpMs7dzpsafHVNhdUnuQooNJNRHkuZ
To+fD/jBnJSSk4p2LN0W8/TSF6emN3Y4ScPKwZa3MF3A0oCk3EDrzhX45tuT8Z+HA8snQg/SyYIX
vp0Vkwe5Q+8bZgVGAi04QpEcSl1XnY91Uf4spSw2Dlbhi/TUyPHGa2b3Ac8kghvy2SpuUtNV5Gt4
eUeuKsGlX+cCMYf2fzk7r964kTVM/yICJIvFcNvsKMmyZFtON4QteZhDMRTDr9+H3r2wur1q+Jwz
AwwwGFdXscIX3mBFVrCTiUZTyhK9c+NmOW0dgaDzzpynodplyChTRs7yBeUIAC7llU12uYaUkxw6
vPhjAN05TyaqItXxnEbdIe/Qa0bdQIdORlEkWrroytv2+jVdl5ChXGrHdOhwtJNnYU1n6ADETM3+
wDHvfnCQult1bPQm6nzvfeLKBAIIkhD/uknYIg6yUNwkEITOw/xk7tFD94lb7AVdwaxwoWN5XRc6
1pDu3x7qYo+s+FpEAgkwPQgC4myCVYvSSN/r9jBP5njTTRJRBOQdrnyxv41CJ406mu1RgzivITdV
5wxT5atDhV7qpyCS/jFCt7+/8rXOYkE+F8AKDvGazYKtoHD1ese3uDRkmTLp+nTQx06iNfKXOejw
u01Eq7/LWTcvEVJ0zhbhIBf5xBx55g2hCppZM1ic/F02xBR6kOJHMB/ZajDEb6/3bxT9qxtnfUY9
mFE+exfDwnWp/ngqghkVgKW2gCEbqtnBAKhOzdg5P7O4lsdl0d5mSXDmFZi7bUtNw5FV9Y65b49b
dxismxJtupulqtVtX8f+7du/7vw6hP+Cjr4PNs1Za0a/u8R//DirHFsUF8fqYDi4T2dt96HWDbqi
HPV+sY0r2/zi2VqH8wlIaLPbAEXO65zB0Ftla8rqMNbpzrMaGWoxPDm6/NzmMyCNAWtXB6RKadPe
WixgrfLx7QmfXyW/fwElEIntGe3W31foHxN2Uec1lXKrg+7rctcFc4m1OEoT3IHW4e2h/rK2PDKc
MWrlAHXPm0boHaUNuUx5SF2JWo00NgmKgmGqAUEr5V1Z2/N3mOAfoGHgs6wA/i6oMdD/Ky+z5+Jg
eRlgVsfAzb0fLPrqxOXqAUlX/4gBghC7zG70/zA4XV2+qLRR/DLPHh7fh0vR+01xEE5ukJc1s73N
ML67sUtEHYGEdWFN/+wHLoCBeeWqOb+xmTgwoJVgzt4iOTy7AuKZ8otpqeKwKF++s9wk32vf0O+b
GNQtXKT5c5rZ7ZVtdDEojR7qTYHNQwvLUpwdagRS/FgJ+qrZaOmjZlPvF7YVJ6f6FeUdxGBkSObd
2xvq4hMzqEdnzOHIQkw6p0lERR9YeWLah6nP/Lu29dMjjSb7OEsvO86lbx2yosqfx8oor9BCzq9z
rq7fLR+uMY8w7xwNOaosWJrOtw/5lIAW4QTfyb61r7Sz/jKKQ8mQPx5iMBoh4vVNaZea7NVPxMGP
O40ElG8hyTypK6v4+4/580JmMpTG+R/ZD2HrOfKx8xeKBlYmaN5Gaj/62bIxMP7YetjytaEjO/Nm
KObpiFRyc/LQwr/t0NsLzQWaLq45xT0aH0Nx5Zm4uJegJttQwQhzYAhygl/PHUkSq6yosx/aUnVc
j4icNLjqTpCwTm/vootVXmNfLnve/rWn7q277I8bsJ1dBIOWxIZs6dW3hW0m8Dbma5zgi8sPNi5B
L56CAYeT8uXrUeCQamyEGEUoVLm7IPUOZgrDox1s59hrQND/OCvXQuqL5jjvCiXn8yoI8Y5Kl8Up
Dg1+qUfEeT0KU+Df3x7l4gQyysrWEhw/8HHnNPJMV/EAeKg49Es9vdSL5d6prsQMPfPd9Aa10/bG
iW0TyxoLxZ63xz5POenmgCH9jQJc8eTnMSJhtR5HRJ8PstOR2gw9HjzbzAJxFdUCEn8Zy5yoB9B+
ahcxABiUMa60By8/6vqSrRcfV7b0zxFKvdMtXDpWcciJRB79vhUhNj9l2PoIho7DaF8p9V3cskwZ
mByzRTiFDbVu5T+2atq4vlH6dXEoU/TJIqgniNom7kc/t4p9keXBcWqT/vj2Ol+cxN+Drky0tV4B
Ce71oI7XLlhP9ej1+53cmqLRkhdtKGQoakNdWdGz4iFiLGejnYXjKwzSFTXuqRgE1tjHLp31MuDz
EPZG03yuXa+0bvAzmb8RALdzOLrIgp8wY8uvzPry09pkH/AvXEDZcOrXf//HUusEGVRChvHQrMz9
3A9CiQIw/BCUiYy8vnIHX9xBCD+QGrg0UEi3eNDORhMmXml9Mx6idPD2SPx7dGvwPHn7S15kBwBm
HA4sSHfqlDBc7dfDVFj+GJlj6EMPS0NjyGAFe6eZ9c/JJxhHIcnLKUHIrDkWQ+Wn25Gu+o98qaJb
p3OMJ9tKvQxRwsVbMWE56cPbv+9yFUhmiQ6hGUBCRenn9c9rhwI5wqQrD3bBUvuwKPY6G40rL8vF
ISKXFaQyMN0pCcBHeT2KozCfQPC5PPQ+pfKhBgKXLfa8dVbZ5L51P2NzaV0Z82Jm4Gl/IwgstFgk
oMrXY06qr8YKA46DTyT/NY1kdQ/H+Vr299dRALGuqM21FH22fnlnkrzY83CImiE4SS+K9hB83Cux
z+X6QcAlxYT6Rm/Zcs7eS26CBLMVczi4RjGGhsAEazBm+76VXPlEF/37ReXXiHB/mZptQu1jXlT4
aK2/XsCI96UxaqpGPXI9W4y06GvVgJz+cQNCcud9Bopp0Tola3g9SoHPo8Ff/aFB4RWXcNMDZmtl
3oe3h7m4UYka6RPRrePRBMN+dqOOOsb7pdYVsQANuzkDvK4COWzLOlb7t4e6XDcasjYzwtMI6sN5
lw7r3amwI08dgCWAy0+ku3Nr4/l/GCTwKKhDUOSdOJuPbpfCjytXHUaN6YY/J9FdEEf6Smr+t6lw
PRDyI2VJUHF2hkZZJclijOqw+qGjDkixF5cScSWRufw29NDkmrkBCZCcotdbIMmkVmNHAQC3Hf+W
ojq2FmRu94Nu1ZVtcDmh3yinlXIP9JdO/euhLEPMSexX9SG1MApDqW76NBuLeSW8XZflVXRPb35N
y8jvHZbv/GlJ6MpTSIMGXMRTeaQqYzznQxnd0AwcP6R+NV+5Hi5CQlpvaLVhMUpGZpFUvJ6VF2PD
aCORwBnS5aGNWu8DWn0OYmC11d0Ykx/clJ6bhWNSDlfCo8tv92roi6zMniVGjsWIxlWT7GYssLYY
wlq7pJuKKzfF5arCUwCJh5obZfOLzehiqC0xuuKm8Nz6zu5KnDyKYfplodJ6REJMX8OKX9660kIM
AZkkGvzQQdbN9Ec8Yoy1PSuMdymeLO6N21qZj8574O0EDiK3WQqTp5Blunv7ZJ9DiUDhrR1UuGL0
CGAZnl/2KmojBBiRtxWp0tWmG8via5FX+rbNddCGWZwnXzErr/yN6XKvgf4W+bSnEzN9GkSlknAK
4uUDApxq2FSLWbm7KPXr+ChK2EEPszJmf+8UdduFSNTKH1Uyg+R4ew6XUc9aIFyF/gAvAlZAOfDV
0uEZgg72lKljb8gWSdsmRkUILwPsTjGFvYHhDaIOJX8aAGMOgHmfoEzzWWY6MrauBp0fIoxjuzf9
ksGCRmIXesCVn3i2nYAMUK5ZBT8I/gg6z2EO6LY0rhMF4uSCcuwOdlbMn3D/qn+5OKW9iDgjVkiq
zAZxbAdNvl2G3ALVPjUzmHcrGzFx8GvDQirMjh5x08A0InI66OhdLmf7yoICcb24U1bu4HoNUzfw
wZa8XtE0ciokoOzqAE7HRZAib/1yh5tD/6KAjIDkb+omx8kJotYuMyb7q0rj6RdGcOlPtMPxcPH6
dnZ2lTmuvhBVhoOZo7KYgiv3VwZHW8/3FFV0im9D5/U7s0hsZuQiCI5utSzyUGJsftuI1cMSQXYg
zy3IJqTV/bw+5ZPMd/lgOautn+F9zgZku+1YfjGjzpvDACuGfdn5xh4kVlxufKeg2CFTdMAQ5sYh
eIf9kfiU+81SoGS/gPWMIxtYb9pQtt7gx2UP7AgPKWNXLqNzhxavtI6qJnwO58ZOH1j54cPgiLEL
DXOpnrtKjadAU5UKl6DtUCdAzL98VHFlTjuEa8HIVwTFDzUZ/bDFmzt+cKwSRzZjMAdxi1vCckjz
HKVnSzfl13Gmtr9p9RxYsPp1O+3rrE7uC0BlwYZpY8qGG1V00F0u4K8n1gQxoYJBb2wrXOhh/GNl
ld2tBdJ2C/BuTo5FNyfNuxYdZhlyq+Qr5Uz5P4amNbER9ooexLaOG5nsnE6hGRi3+GSEoxMX3wan
6m+VP1KGc5BTXI4xpkDvF+g83X4YpYj3gY1avpfYHbIl/pR/Ftlg/DBUIX7hEU452CJnR+e37+PD
Uohp2LV0SseNh7P5U6HLzIVxgqPYzk57KOmR5wFswV7D/WpEaO3+5+lKOFFop8tgHjwMtlHnrUf1
w2yCxVQbgW3rswub8WsxAf3ZowZdqkOPY4l5587aB4ZZxkGPyiOqUGHZ6mCV/tM52sBLGiBDjOxN
+xLNi5qRMsfk4BBPlYOj94i91zae+v59W3YY1+YltkJLLtDNyDMBeBaHW/gCJqaI0Z3uR9yE6hSH
+q2FNwa2S3TFfejawF43hWnCwpnQKv5o4pc3bFCetx5xF4UVY2dlOm0QIpi/2nOOZ30cJNPqWmt+
nC0gm7vUhgzN/i/1x5jXA7GHEn9qlAP7fsRaoUjb0G7SdXHxZQMkjX6zA8Msbl/wljS+N2ZtvCRF
5eHJFT2ROSItMflZ2FKP3LmORp++G5PlcfArtheml369cczavavapdrDRM3HrV3WgzjieaierHZc
KhZddhg4I7L6YYCei0EzQr0HR3rTsjfMMQg2WeKTWBOJICIiaKB+bHOrxZ7dmpu7RWRBvhvrJJt3
BJLAqKYK6Nx2TAcYj5ZZTOjj25G76c14Xo3A5tigl18vC7Iw+JN2mcg+sdOyhzw26i7keRuGTaNr
ClE1qeWPvM2iais6dhXWNZb1fapHL9i06I8/APKWVjh3ZuaGljemXE2xTG4BcGp8HdMiibdOvjpr
TZafoIMOPg00sa9woAqSXD4ltt2LrdlYxtcuspvnDltWSBomQppOXA4qHCXa50irlgi+DLyfKzUL
/XPPj7yEnbA+gMq15/f9ZGfpwSCdnLaAL/OjQje2+li4y4gQjp06bBPdQ9WyQYa7B+224HUt5Nbd
XVZjI//RHUsUcDAiRBjFqwaFuMPSWk+1l/IYG6NoxCbGmGNXVNLWe5S+q3GzAI/pth3WjVCxzWkx
ScOxdwdIOmn8MRo4KDnS8nhL20Ukbziv83g70SD/YmNs9ix43TwAwtL76aV5gFzU5C4f0UVBwiPI
dPvFweMaVyQFSA+e0jQZ4ClF+ctEQMDmSMRZuw/4mkZYSMhNOQrtJZ122T6nzMLDojcrcIToSqp8
wzzLYpcHysixnsk6tZmEXj7NadoUwE9TlDp0Yqpl24myRYI2GcwGZmlVov5Ic+9r0etRrOTGPN4a
8xjjEOtp19vx7tuo/QwdPzSysDWgwS2KhybRpR3qCWeifjEadzshstJDQ1TYXWmqVrcjEv3uDU6R
PGG2nyn3HT6FQ42/Bz4b+2RJXCbgp0oc2ziJovf1lJfVzh4rD6GSiIs4FA125BsPYwWOUC/sm1VX
/YNrzd7zUgQCKd7MhgphErzk+xFPFoTiK8vrnkq3FPMnUbp63vkiZk8NVuf/V4og/szNLszQxPAL
oFE66Q8d9RdCtx57cDq8kdDbDI6ZQAsmse6cDt+PcCyTOMexmasFh3ufBzePJ+64Mu3t/5xYoYoo
4iBHiI1HDXWyprD2gbV07SYNNBzwOO5KZ5dP9KrDwE3ql66gtISZt2Fbt06P8mc4TaAlN2pJnJ+N
xCFlY+XcdA9mb5pfaIhU3j7AXBdqU16X4rYGKJMd0fWohn3DK4+Yje6E+U4gVaY3fmwMzl1SiXI5
gkc07Ss51G+NgD+SqN/xGYVJgSs4VCZwF68DnmH2+gq7S+c0s33ecbuVHq28Nhk3jXIg8OaKiizW
LKoPODZAL4k8anS4qnH81PWUM7bO1BBrVFTj500K6sLaQe/w381NGgdblC4dC5+IwvvZGr5b7css
mN5Xc9OUGCQHvGJvx5vrz72YztrtCeg+Ax0+i4iDKUvrStXOqZfRgGJuC4C5H8X+7VHOosTfi0YD
ltAbzB1a32eFNlkFMnFU457MghDBGdGL9vCqP/nBeK2R/pehyMck7WsyaThSZ1k7kM7Rm9LYPUUj
bQ88CgSFys73ie4Rzv/3eVEfsnEGQHgFyO0azP+RimmlLdXkpXsie7bDbEBKyZhbLgsJl+Cfl/D/
AvipQ4PyPe8azSa93Lnu3ZNvoyMxOpO5LSQMDq6X5Erx9S8pCIRSyu9sc0re5wi6RonWRqffOYEm
z58WBHiOVmobkIGNONkbK5vg7bmdFQrW7SHtFTQIWY+/zpUeeQZzD7y0PE3F/JXgadfn3RM2hndd
n/03TuRkwZxeozr9fVAEXlZREBBUZzWXsQ38AliePEWmn9yqpdO7pBfBLoM3sBtig9g2NdFnGyLn
GqbpL4dOskmpiMDfA/12VjcNFqvDa7aRJ1wN8cbsu/ZQSG+5crQvT8JavUTFEhw4ZZgLzW9toLxS
4apURWu04ynz21qNwVMzuHa+LycEm4VklZAAcB0f8fU5gKJT5VgnT4AaSZoc2LF7v9df3t4lf5kP
CozUYj000CjH2a8HmRdM4uzO6U993kCbagKbKmYTvO96oa5AIc8b4exIqIY0aIEx0GRjyNdjRfjx
NHPjDyed9clNFNfWTYXp9Pe27o2bqTOmB7xWvND2dL3zgzg4Fk6Ah3SZD6d+cvsjrT/5z4eEtfWB
8ALpgH55XiqOwb9pa47aU+li6VEKw/paucbwrpGFjYGgh3Wk2xe3Re7Lf95IdKSo82OSwA8Q5w3k
2Kpi0c+NPhFYTptlVsMNQRLSG4vZHN7+xpcbCcwug/zuLgJDPbtQm6qWueUPzsmcbOJ+IApw0eJr
d+k5n5rP61CbllyldOFpAp0dwC7oo7xRnP2gABgTx00auq7RbyiPTnvKXPaJgr2PwIBnP7utjnZB
1LfI9w71jRkMeThaMLdI3K1NNiXGNpFj+jSNAr1HDIX3UnTRYWmsZoPfsgoNVxo7y4TO+O/fBQVo
G2g7ZV1wG2ezoBidJqZInVPXuuZTYw2kon0GsaFamalvf5h1w/8RJ6wQ+hXAxN1M8xei5tnhs4RC
AWDSChimW4fSj62PquuJ3+lyHxzcjOtNUozjFQXls+1AzRFECv10GupQKtxznNgEKU9WRpAdefu8
3UA3PJRBdE3U+C+j/GYIcH3Rc0U58vVh92QyTbntYR9bjRaYZ7KqI+AQu7qyhuflx9/bDjQhPEM8
OSihnoVBoyo6L8ikOCUA9dODVJHZhUsr7P4msjUuZOmwsm69qNhEAnceQY5jhc6CY+mm8vSQhTPF
SQqsPM//0SFCEPTtr3y2EusPpFC/9gspZpPcnn3lKfazbKF0cHIGJAcbgcZoNTvV8d9H8VfiHl8V
gOU57rspqVL66/OXJ12MbXMkIOQO1zCGl3ORiA1ARVzpjysy5fVXRVnWbwEJi1Or/e8gCOjwVpUA
CPL2ZC5fJUI/OPGghqncgkF5PczSBpZ2l1ic6qwzP5G/IF7ZyPSI56e9e3uov82I5jH/xyUBtMnZ
5egYq6siILcT+AB9kvjY7wErXZP3+9uEJHBh6KmQpP3fd+cfMW3baGzUSm3jVVzKe6wrpwc5oyUC
aGm4AvFY1+aPS4XtBqaLuBnQHu0Mhnu9dn1ql+McRBYInTHxt62/WpVPYjo6ToJ9bxPNDfWjRqFl
2FX9lb3+l3lCUGGvg58nCjuP3cHp9HZSk/mgaqDuKo0AHdT/+cYdENZ6+8P9bagVjE3KSNHjIqA2
886B6OIwz4VymrBa/OoSh3JnXlv/vkdWqXBGW/+mcfl6ST1lj+3SxPYJCHqGsWobo3cc/w97BMVb
qPqcLqTXzu/lIlKOiCZHnOJqKPZMLgonbWq059EFf3vt/rLpGQoBcIIPIAbnvV7bGHxvIFw7zXZF
+dLzkWGto2n/9ih/+UK8LqBlqVLS3RJny+aUcdMGVcGmh+NwTzVqwYmoGT5wl1/rF569pOumZ6jf
zg5rc/k8u6qSYEq7vLdPg4vBc0rBGGM5U47iNLllfMSlbXpKsWs0r2zCv46LNAO4Tr4boODXO8Ms
lpzOUGufqib51lId3+Bsdwim4KfjzO3G1P6n/2FNV9mu9V4kwzobcJLOEODfZvOYBDSygpQ2FVh2
bFbyfx+J3bjmUuu+Ry3n9dT0OBRdVqQCeu9gPSoZIE6CN/N7qoL/CM8KSPZhtNJBBDLkBfI3Q/yP
29EbIx9UCi+kPcYToOKle9cFy/8zk/v/mtRcfKt1FIC+nC3GAYH1ekJ+a6h+Ltj0OPNMmHDMqnno
PeyypFPh1VrQ7JBk40nx7e1Pds5CINbiEFB8X5N/UmLzbCUtu/BKGPT1qdfaQxsezPgnX1b6yXAa
jE9z2fmUW7WVHXtTxu62NNG/uvUTHVO4rFp4A2//oHWPvHohKEBAKIQpQ9pB5ejsXNZccmawDBXu
TMUS1th0fxonYV5BC6zLeT4KoBWooKBE6GGun+OPj2pMkXTjeazRgMdP1qC0eZynOtpbcfZUZJN5
5bL5y6R4BuCkrt513AVnUZY/Y8ornaU89X0CQ7IRw75Q0TVp1Ys9BESTQA5EgkMZQIjXn/Ltz4B2
0sVbTbmTSAr5yxV7xbv5eo18t7SyaIiSowIx+LmLSrokiWkOvwadq18U07GzVoELpZFOSddvSifQ
XVjSEHjo4tH4OhLZPI2wQf+Tk2vhq51NeYsy+DhFO54qrzskwpDbpqpQi0gqx0IfQ2r6QE1iDWj+
LKZ41831jDVyWnUfAk2jKlRjkVThEpkon5mqam5E7cISaxqH0j7ydbgiF2nS8p9PMP/RKcypwQdx
UpqH2K1rvIMXZUdYv0zzj8lD2CtMOyMzd3U1RCps8YykUUn38UfTN3OEasMSiV1gORrpuzIB9RAY
kfUi0VzKd4hfNJ/jAmpLmGW0+PH9LMTXuh8POk1nc1O1ovf3aeGjATGOs/zQAMAsQohVPfIYuSnB
I1hGgZwFGmljJpb5wwTKAyym7+PjMsxFnG/sIaaBoT1Hf4RU6yfoIHgI74E4LEU4Azk8LQ4ViwM2
qsmHagCysCXQS+4nN62LXTF2xFI2TYznElO7Ta59/vUAHSbOOyz3oiKC2NhTmA6XfFYfFwu28CZJ
GxRWadt7tKgHJd4pz0B/3gLbpzZm1jYfu66CwmPg5vBlSer+USaG4+0MjEgBQMczrteN4zYvdews
j0mEYByaqemAVaA30TdpZYUCLhUX4BU0H6mNL/NSRJteYw1vJNaocfN1grCXcRFivjqh376k8TYb
+NFbnxC/JV2S3rcg9rBA0LB8JiQ3So0YfwuWYEtoUdwZ+YwAYdNE3sfJM+wn0fiUaPKuH77gojFn
O78f7W+5kxW/oh6kw7ZLZfw9dqbCpbmfjR1rFLlsUO0ZK+Oh5tdqyMaMzY2Z4abceydobJbBsib5
51gvFj4SIxkeIDXf2QH10O/JVHr2pMuWDps+I/qEFFy/4NWOiGJmphkfgUzviIKF/yzFMtwmNkCQ
7SSGBelp0qkgtJPAGXE6wTl7MxbWUB7c1i+mTd5gQkBP2IgpSwQmVruTo2aERrPW/kkaPaW7lq5z
x3+Ev2WYzpa2aOE16qaPFty+Z/zebifR1nZYW8L/4S+deuwDOjG1LtKRYsaUSwoe8JR33Qz8fFuJ
KvlixsFyh2EvvY/EiPvH2U3UF/AEoBjHIgWsEQ/DxC+qJsQa48Waf3nZEiS3c1N3Dr3zOD/RFNPo
+lAZoq2mxRSEiHrEqGSY8hmfTJ+mo22O/1l1UqJM1dOco4ucoCZRYiEMKo8X66sRBMtPO4vUS9Wl
7WNqZ/qp5B1H09HIqm95nffvJgXteROkCreTGF/bLwGccHebaABHYWHg3Y0qa5L98vI4dg61Y5b2
Lbrjy5e4SIyU3pIDyKSeKpAQcR/4zyWKneXOXRr/5Na0iY8LEtnPKcbFWBSoqc43gvLMA66R08tY
CVr9oIrU85D3VPGS0ck3jpWq+7qSS75zRGu+nxF2SXY0RZePMlXozpo27aSdNbZWscGyunrp4DYk
oSeNvDnIMabvXPWAhMLGpewIMKwtN2Y7JnJjdOCTcHTx4SrWsduKrdOXHr88mnvcNTW6iYg+dQ2t
xCGt7A2uah7tPuieE/88++9tdnTL/Sm7NqSB0i9AU5z5/VxZ9VEsQV+sFPVCbic4so80d60EAp9K
JdrRzOc29lL/2a5N3gLac5QTZscvkVE3C3aKLZVX7nQ8qHKHu3l9CsYZF7ncyJV1rF2HWSyLSl5i
AcF640SwckNLEnOEVOtVE/plAqHaFpX92W4Uf3jUS/9RBrXDFT608eprEnG+k6TCtFoormqppuQH
avHm8+jnjb1ZgjR+hwmrxBjPMNZvY4zzimNzOrFVSxxMYd11KqIJm2HB0oDgtD/HTd5xezmL+0WN
ABSOtGWUuQlM7X4xfI7GJqCGRP958av/2q6Ipp3kSUtACbUy3c+LBTKBTnb1zYe+datKBG23qOcS
DGCwnnfIOroLjhdWU1THtm7r58L2UrYeogvf6rEqUCkdOiCFmRX08uCVhSU3oDuW+8ydvR+zbuv0
oCfLQZA6GNKtlgudyYS2t7upMqP70QI5wfKzkxKlUml8z6AOppsplu7RjQGLhfOYZb96nMu5aIYk
rraOmSvvCDIn/jUNqfo6dUslUSQ2Mpp4iCgILA1rWqF5XrRGOJs4OYMoYBI9gLV4S+HSwule2Ya+
1d4keTgS3TWfCpW49pF6qzC2TmOUetvN/MDQRoysCJ2qbb2DMWmovmBCFoB3vqPeUzcrLFj4LvZf
MSKj5ml1XinSEJP53D6R/SBL7XrKFyHu3YP5yR2tVB+xe8zzbe7E/stkgebdpPjPR/jYCszadW8Y
X7Iy68TBLDRyBwh45lRtfTTU2Ut19CGVwBfmqfd+ObqafkUyjoH04EaAhFPhdZjK0BSONgugHcxP
+F7YYoEs/EJRw360G2/6yo+Yv0KcmD/kjsr/A1AQ/NJjwUbradTfoovJDzFqv94N7oSj0VAk3wwA
E/9Zo48bbd+tPeUxTQ1va0xZ9GuMuvwpr4V8BL3oPy7DFBPdZLWJ8GTjjEdvaIFZUIak0hC0aFts
V5V9GlqJwKoQxCVgu95oTR8/Fym+q2qY03cofbcfuaVMb1drdwCX1NCo3eE70+fbTg/LCxpxQ3cA
L61rmP9tFWzKrgKNEzm5ig6Di21ImI1JM+wtFVTuwZlz+54jHI04eVtZtqPpO7+g3+0mh9GCfhIu
8GqezD7OkMfwF1wNM8drHpQs0u9ZFPMrC0tEAPUwO2s3DY2XAbrwmGK3xeP/2QiAAW79icKbO+RB
FU4xhscwN4DwYMs2FB+yrhzvcKgcntseMCDTmIN0M5Yt69mmXTmFIpgmlI9LPzJ55xHPHUd7EWE0
Vl1GHLieFhp5hIoVZWJcAtMOzSm/6OJHpaQGXoLW6oPP3k8wh0U4ANc9vMFIp8GYbQkJ0ZOzBxHo
7ewNGduoW1E9K/rmYz+OOTQiF2uQDSii9L+BlME8EbqOt75K1HT0dfdsTvFzmjlxuiFIIfcbMCI7
dAScn7rSRe02koB2Vl/5+j4XKdhEtpn3TkknZpEyO/W21N7MYev4vatCiKQiChdrSu/RihAUEIdh
ifk9XjOEjq2i8TPcx+S72Rbmu8XM6p/aMPS9Qdj6YuEAax31hLTEtqiBCIV1YU0I/88L7tAuxxbr
eMvgq6ZlWbRbkSE3fOwKm9/uBY3z4kaL/SkGK97uldPomyyb3XvNOzfvvEX591M0WOAY82yON6Bd
e+J7kDrRfkiToQQDkgVfFwtn+ps2r/lawucF3erBQJedOpQ13gYLWrPb1u64ZEcjMV7meIzDwKPo
K+uyEDeKxFdvVVY145PhxstHMcQ9CA3HxpwrsRbHR1zUJejIew++ZNwhdt0Jm2+Illb3PjWFfo5w
akbYtQk6+jtL37xzeszMQ0crzw17JQFrDpgV1uGkWmK9PssasJiZk6ldU2SLD8QjSI6TFWV3QBdt
gH8pqOWw9MzsOZe28c0BUEXIS1zHrsSBzPo4VIEXFrN9axT9NyXGo8pmhBmwQd7EzbSNZ4PtnkTd
RnrtQyOXvXT8nQvcfu6N/QzD6SlSAt75MswJAieq5U1WxfgDUsq7NhiHb/nQtrsEbC1BIP9UdMFH
SSTwPjMz+xsQVZzUlpi+737Iav/RAKC0qVXs36MUIHet7na5V2+XvH8UI08gQFQJVEpn1o5qBYi1
TN00o/cxdQp3i7T+fgwQDi8jzlwIEpwkypB3AH9uphZl/aoHCByV98KD6dxG+J5JQLkO0PDQGtNg
E3nOe7tTgEBzV3+3InvZeRi2fCqNxCNl88abKm3NhwwN3Adr8PAr9+30Zg7qm8zru52ROt7DYAwD
/oai3qRtGXzxHfBQTfRJUAjYpipa7oIgyj/MuLRvTfUD7e60n8bH0XbvM0BgakmPmvtx5ZvTA0UF
xfwxciXKeHg/LvmPyAYUOmrkBAYMKVwj9FS7A4i48RP3hP7ocSjH9563bBHl+2DG78CQbrMs/hmT
Jeb5ybQGBZtz/FQg+KqXogEQpTFb9z61hImGjZRdjkYqMgkj9fF4rsJEiA1IDUrK28xNvy7YpmOU
Q6aCI5dRxHsDXMOG9GObTMuuSO5w0g22vUirHe1RrNQDOKoNn4DaqCYWmPoH35uoSlqxt5/x+BJL
ld8aoux2vdW8eDOphUHz6M5D/+YLLz4nAUA22rtW1pA3u1YyH2QxbRfXRfwp6o9Vsmwd3jRcXXkE
VPGQ5c3PVuQ7PxpwxdO983/YO48dyZEsyv7KoNfDBkmjXPSGdO0eHlpuiIjICNIojVr80XzH/Ngc
rwYGVVmJSsx+Fr3oyqxydwqzZ+/de+6NrO1Tkcw/ZF6QraERFedg7dr6XX1XeLF80JU0j0Pf6h99
DbEdkZy3cpakCzPCDMvJqNbS9brQHu1bB6vTqtBwl6T5XeII7dikqgxFIV4NCtYwQZkdqKpqAg4B
V5jL22u9bvxP163eBc28leHk9nrhTB7aTX4FX3Lrsc8Sbr/MQd/ItwsP9RjXUxEWXrNz9OreFOnd
zMqAWHEMJijroIQ+ZlM+iPqpMOofXr9sOmEclKcj6exW/gyAXnp3yDu3uR4/6t4SIePDBzE4nGJY
FXwAHyul+YRf8EcKXYAKutl7yxLxSjbJW5KLZ0HXEw7xJR3cSWK4AD3nR0SZj/OEHY/BsF2oR9OK
P91WxV9xuslZek0nY//KolU+Qvlf8vKWwSLS9+ol1tR8Rq493Vtl4h6NzC4DpzVC3t9t5ri0pgkE
Gux23xiKMq5o5yAaVH0nKmTJplt0B+WWOxZoFAh5pi+hHVsaB0bviyMd64ttrsAYA+tPu41N4RNY
CvJ4pzZV0r2l0lfhRTRnc3KMTlTK1Q9LOv6PIfLSe958EpF01Kq4/l4ijuCbyRdXuYjvMxPwkUb8
7TlyqksS7ZLpeUhzdC1TxP+U+cdJc8+TaYUCKeHkVm+l1ZKfkRQ1+Z3ecsO2thGFd7bkuGso6XtE
e7KNp8AuS3PvJlO98r3J+J78RRK56eN4qTfJOF7zrHzMFZk39EFq7UHFOZV/Yz1Ca76OtchFO6Um
nS+njta0n1IrYrfUGTD0Ru8cDFGJg2+98ZwvK2TzogwxGw7s1LRxcE/c1nlaZAEpt6S/+Z1xMOvW
8VdKpn4YeQJxVA0KISrieVj5hei3fl7FghlMWk8bE9JrWjSly05j+FTAeke/RafnEFp5T3csHiih
Nmy1+d4FjOeEda3p+t6LWINBXSXpna9PeXGlt6mp3Vt5g0ssQArr6K8sa60bGo0rtH2Tk9RyneR1
91whxeWCTqp1zrQLU20zFqXZPsxlUtEfWVS97+lg5GsMQziKqwj1/5bxXIwWl39Q4SJ1k/GzYXiC
raDVeTBz30ZjXSoFRE5FuVc+jtyJ5kN4ahZssDBHrX6UH5apZm3Dv85CTrss2nD+KmChZwgz1kna
ohv3ymFEo9lPY7JtE6HKTZY11Rf2WCCQ6KTMHVoegy4KGvuvcnTY8roOjMN2KFX3ZILQ//BLIZ9F
mfZukNbDSPeF7vTLEo/uHdsAfolxsKp3+iqmAKO/TCRq0t5/6HSE++Sk1PFw4kIp9gvArFZoWXZ5
MyaCe4asypr3uYm9aqX3VRpf0wyNcta2rLlPEq+Da5Ika07+Y743W7/nfFtXAMgm2qVDCEQuGzcm
a89n5LY1/+ll0jB3GBPBBJZq1b05FvLcO6QCxLpiESvS6VzTztj4uqpfTYxMameNmB02SashD0fV
T19f66gzg2HhDQyFPS/HJkEPRWt3Gcabqk/kJ0psHCWz1DNOmZ6RtOz4sqXY7fvyVWtjqvbFurwD
8+KpF+6jA2O5631sB0IOKGQXUX+4TaQL/Emem3FrCmpYv8512smthi6WYQNtJ55/dsnM6NUTW0L+
5c4SzXBDnJa/NnIzu1pcIH/E0Oei/bKmxqFxZgstTEwsLDjl+ukz77LECLI5p5USExBAiGpEYFPa
lKpn/yp9dnC/iR7yJh9fjbmMopU5OOaPwqJNEaaRmOtwrvKxWOUl7N2d1DtvxKOTZ3ft4l7FtFzf
074c+2tB/MSB0LVoYp/0Zlau1s3oU0taqax+UtKQjoT21REs/yqyWZyMREzaWp906jOvyZSxblTk
tPghnOVOFrN2PzTSL8J+tBQddgNoSKBcaTw7/eLe+1FZlxvTyIfbPEL7HBSp0b6aiaMeVbMU93bk
yC6gT09xJrpYXTKFlouqMsqxWOg4uLZkS435b8Yqf59zeBZC6YvRzmSu8vPoFp6R3dZZ1O2tSYvA
r5b99WI57W8+5e8zK05F6PRgJWBRJILkr4OO/5nLmUR1vdH3s6aMYUvpDgc4rV4apAsk42YGoFsn
2pnKF/do/fLDSCduI0o7+s1c529DZLTAqIcEMzSUa8zR/joiSUuvojLOkeg2SeYEQzrRNCw1NZ4W
O/kd6vnvMyuw7he+MFJI3/R+HiNPSW5kGfS9vaKdt+04xj2ObCHr2bF585XtPPxmBHSxbv91SMbd
5GaimbuAPX/Wyxo9zxfH2X7vZX7Ufhqt5bwDzEP+Vqq8ow3ZG+T4FdKaaQwPqT1ufd6cIK7AJW7/
+bv87cFingWj76JHg67JwPWvF7qvx8GtCUncm4Ol+Jip3VZm+Tva9y8+hUwbOsJkr3gM0i534E9T
QaMh22a2yZhXczts/TLLT37JWOqff8vfxnToeZBAccQDX+WA4vjrp4zETIlURss+qh3j7HLs29WO
GB4d5EQct+J+I0i/Cv/5Q3/xpOJERLALJhBuzs/gC4RdkNlLd9m3kkhqYjuwKxoAP5COLL95KX51
FdFhkbqIUuSiXfrr78uk1jSi95b9ZBbLl9EpcY49q/3NE/GrqwjsFcAbr95FV/bXT/EimmXNoi97
x8rENZ5KYo7zgWCbvmuqTSE4SuokTf7mMv4hR/3LO8EPuhBE0PORTMbw+K8fayf13GiNs+yZWCWA
FKOZCtPpMvMH3diRExQQjP4yzpoebTHOzzNdU+dyLPIzWmetmBhJjJcyWs+sk9nEGs3cWmdG2RoX
29U/3/RfXCMENIgxIEJyXPhZJTF5bqP704gefKTjZV0yFogYXjWLRnaUnBBwKiSw//yZf1ulGHJf
qGhoR7n9+s/GD5njBKyYCu8TJmwtYYKrQqTM5ZL0pWT8+88f9qsfSKF0QTezQjneT49a7dWjpOLS
96WYAdxV8QCRrdZktx7dRL8rcd49LLM03v/5Y3/xMiHiB1+JCxoMwM+qzsTyJ9zELp27Ls+OkY16
oiw4HVQEK/3mcv7ioxC6QJwD3HORNl6uwJ+WJGfOEW3W5rS3/LJZ1/6AL1rEbr8vyjL7jRbkV5/F
O0tkEwZv9C6XP//TZ3ngyj2Mvsve7yz1atozg1RBMynI89n/jc73F48JAGA4Pwj8AS39nONJDZ9Y
rd2zCFaOE3PQzuHnekV2iLmdHkUcbbx/vmm/WJawUMNlZEO7oGV/WnZbtulJv6yAWVSRGWSR4cg0
V9z986f8aoEAl4WU0mTlQ1/ykzp00Cpk5gY/jBDd5nPh6b3GJcWovUsq81lzBv2qkNiEUcSWtz6b
6ZHhrvM+FagQA1PI6RRFclr3MkJMQcsw3jJ3nn9zp391LeDeUf3jwkH+8tOXbGVZqcbSlr2FMG3V
LqRqdn3X/+bZ/dWnXMC6XISLTPZnNMwYz/40NP68jxbP3BaSKUltxL/TFv/qqSU/lEWHnwMU7ict
d1IYXTREzbKfXSJszcIaNzMTGY79iEv+uLn/H7r/L9brPz3nq/fu/X98lZ3s5vN78fWff53/9/9S
7zmM/T/+2f7Hf/77L/wXue95/+ZpF5ThF/j7f4Msx6+2+8+/PP3fbAD/pSoRM4+B4v8i94X+b4oR
bD3YA/+QU7NAtFXfJf/5l+n8G1gH4iP7gpXndTX/X4j7fJW/7hK4Si3kj0ACL2vQn9azVCvmuBvT
ZufmdnOLQbO/TpKo2CPgXta2p2m3ulnlNHi6AV+H1HCNbc2m1bYpC+xdlQGcYGuu11FTRDuZzHJN
5nv/XRTSWYHWyD5G0Q87L3Mvx8s0Hb7yRNprvSvysBp788LQHDeopkjhcKzkHvF+e06qAQ0AuUwZ
PGtRMXEdpyuviOJ7+nLLGrWE/pVBeidvcG4apkSZu6Pblt36OmOQahj1h4UYJ9QVMvLu0Hcae8fv
vJcBg+SeoLv8YwF38orFGuxNrdX1xqnoyI9d4R01w0j1INYzYtTriM5pW2YrlIflYZxIpLIYO+/r
InHvLh2ms0jG+rk2q+gijAXvT/fCKF0ABpbYTHVdfUkEHre1mVhY2ftEe3VHJBrB0ETqDLCgvnL0
AQKILOybznNDr9LjYysz44xRatoxd5rvhlTlL4Vpx48yqx2Wv9Rn0uHrgE2sRCxvQ9V1x6LQgCDn
NBnpAmb1tMbR4G2z3OpOvTTV22TT5YHP134LbO5nJpL9jww86Slt/akNYUIwvp8YdQR9Nhj7moHM
8+RkxqppF3GYseZKBFJJnAczzGBrVSdW8xwxOWYyjTntU9Vz8VmZRblfulb9yGwc1UGqEU1HTyTF
YaDPqxYh+KYVVnMZjdwbJWAL0dEd9BmVo4EK6qx6nnJj5zBggKsQ+4HMaJsvqk/vYtpeyvIZZT+U
ilqRc5S7hghYbF18poGGRdghXbuOE2uXGN1ZGGnQL/SsY85KdyB9jV2UjmKlVd8xQfNbKWQeMoiv
A0306zJdPpy53Rl+sdWMjBR7m8TOgXQ9kwiwobfu2tK6gG3yZRdl2jrx4zUzl3c0ARBZvBuT0+V3
WjIYd4kWnQKksPqP0eyjFUTab6WG8QkScbuuMX6EdY413+J/9E7fxTTKnZ8nz6PP8KMVTXYEjbma
2g/HpClq4TTvNH/rjq4WMudF9/JmG3ytLFvWUaLtZZZuXc0v38x5sjdecYcIT21KjTE4baRcf+hx
pVZFcoUl3CGEmfgy6YKPYbLhlsMtRgdK3mK8GUVES7Xrt3Gb78yk/ERS6uESLtYFswynnPYkkAHs
l4tzsb6wUXuIDPT62qKQPCSuXMWV/erJ+AcDbaLUG5jppv0lXecmk9EYFCPJ6obb0ZikKxdYUwKc
iQYaWiiNflp8Khamwy2ECzrJN27irxN3JGDNRMTXkG1sFfJuSdzbInKbx9rXiKHtZLZt+nTbMgo/
Q8IJJ6NcFY5KVx18jcn1x1UOdHfE8BZ0rpfulMGT6FhWCbq7eNYv7B9R1JuqR2RAvLa1L6z83qzL
7z5/RF+gh4DBiHajaA4E7yfIRYAd9NvWOpnjB9AEZqDNYu8bnR40vHUP7mB6NygyeUCmL4eS+oBn
6REcYHnTTxo/3ZsCxThm4yMS61hjM4KGgXzhd+/FfVkjSGriW8+l9Y9pVL+dm9j9Ljsy55I5WvdD
Ma3sJhNn11reYbXqKU48RqHwmpBKJpXfILFMCBTCglDcOk3Tv08WN82YyuZ6tOx4q3UqPet0fCQD
0qU7Ks5Fq0EZ0SGrmJ8H2rJAvxigQCQssUe0ZNfAKNTnPC7iXatG+bkkfvklCl3cxE2LR6Suoaz6
xFznnkUPbxyf7E6j7eBE9s7WjKe8YmjgG4rHLeUU59n9GDj+2BwWmnkcBKeKuVhmOd/eJI7gnKyw
aWMrXDy9QjnaveWI3DqoyivqsOloMCY5lAx91vmEosno2jMsBxV2xWA9KJISb01rOpYlWgk5De99
amQ3pWDm7A56mwRuFV1HrlN8RlXkfuZMWudA9KV19lNe1ewPhBHcQa8MDTlPaw8pz+00l+ll45p7
8hwetHGYUVMYt0VsfC7W0m0SWxobG83Ow6CpCy/LIK4JU8HEcpZNp9zERB0li/vSTfV9XeijEVSo
Yt4vg6tQIQUIAXhu8XKfIBTRO2f7YEmNC3sD3JM9xzfyHbSaObiQVjnPi5URt9a4klNrG6sZ5Y8T
RonTfCiHoQbC/vHYDRaH2dwbz251SSNkc7d4+JbRUGuWsXxlSSbnQTb2olplPGdNc2XIruM/NOwt
M6e/Mvjxyk9rO6A5GQ4cwkXROee+e8lVU3xUjRJhmsGNQ80XrTkw2OsOmIjBrAtNKlHv3IqCzRgt
RKq5OGFSbcdN5Nbjc6gSU7tuJn5ooCPfDNClBiiTyrfIAKSK4FVHqjyN/nOaZMILvMVla/AvQktP
85qw8cn2FmjqQ6sb/NWiGkKnk5vYjgUYm8vUmLDeOC9B3Gn9auhsQBopkgmn3Sxe89Jk3WqcrG9P
n2CN1BPsO6eNuDrD41jBX+hx+F9J8kLqgFfJYzRI9GPRHJTQMoLAHXHEcDoEMygjskaXGZkuGwcz
/hWaR+SUdbSpzB+a2w1roEmop/meTmnvK8vhHvbjR5HVJwxd7sWqnK+mfPwappHpeaONNsvLCO6E
1W+wdBks+WDuUH9XQTbhxHXng5eNjIXjsHcN5GG1E7aOCeckUn4oBOo+zdYhzvirROb4WYYnfdbe
JqcuGV+6Nsmec3qcB2BaySK+adtcL4iBkKuOB6FZOz9Lr9KM+c4EmUgtGCzo53+6GWNUOS9AeHzy
soHOBMYo6rUr2u9ZdzAFXTt28zoU4may4nlbCa0+gNcPIg8lvFsXX8j50Wh6K9YiFGlx/UaR0x37
jqRz4mPl1veUsVrEeNUPdnYb90d9jrSgqCcTBpI6uoDesgtKzCD91KmvSCQYXuTQ78R0h8pXD/vo
E9maeYoNZw21atUx0ViRwxlabXcutWQz4I+NQZq1XfmclD1SyLJ4MmwynulOzOYNxuqrvJv3OlO8
Q1qjrOS2EEyWvAMNZP5pOWHVMaDNxHKLI+I0y+oMruVm6AD+JYW1G1ijd7ZJkiFyso03dXs7a688
6UD6hyvlHqxhCGqrT/ZDgaqQCuDglslTm2vWfbl432Y1kzB/n3hJHZZd9qImJqoQcD59d1nWgAuz
cUrDKR8+nEUiJono3xQ8rBrjpd4q3rxRpid0V2Gm04hATImc3D67eWYEgxQwzaYXYP/yWvVWs7pc
Jhtp7MYp7PrKsjTrnDn3zAyfkODvbW1c17XM70Q/fTMfYFBWVXowtJyDR89qfmjSPhLZJ4I+Kh8H
qT+MgJtJG2xPPLMZRVfx4vmSCZoavXDOvYW3LNtYWTWy5S1FCBHuBoCLgfTIRgZE5Grga5kXNkX+
6uaAopC0xo7Vbgx7NANj5k0LilKLtnaRWCHQNbXOyvRM3vKpQIgXEBpz18fOTnWgFDXvQfQjlQYG
nfserDuyu4kao0S2XvFGV3PYyx+pZ9/0Qt+OOHWSi/JyHAtGl7N/MtSCa7tmRNjfOHF+zHz7igkt
vuMB9bgvy2Gnss6rVvDumMVDzcMkD77IhKynoWjB4kqq3qhZa3vK4PMMn3C60o3tqiUwpzLZQuXb
N55KONfMXyz8WhEfZ2rRPaymgxkb1FTLrqA2lWwrrYnYlmGHuqfLhFwm051HLRMHOIn2SVfV0Xfr
JcjTO5xX88qw8l3u16jovGOq6Q8NJY9Zi496aDgpdPb10LKIqkGE5mJcR3ZGhZtWJ/akkx5VT9q0
1CHYk0PMIu551bZilpfkeYJQvrvWjWvpmfvWmW8velnuiIOuqjd5WU2yG91FHVEf3Ft656/bNnkj
xesqXTB7jDHrRhfYmmSdbtSD045FjRTbL8+Mip3XCPGgneocw4bxgweWfXhuki2ZW4GWkFHGBvpt
25gK2B5P6cy8LjbjszYB0fL0F4qpKOHb2qtU9hQ+vj6u3aa8d6WLfNw0WFar7GkARsp7goiOiS2P
w0JWjVPh+INXVpVavfebH42DGnNGX4wYdLl32VvCKHrSjOHgOrm1K3JUUKg7rFxDb6WzsziqDVFh
YUzIzGQ1xvYSlp7pfZaZnN56xz9L7SC1bkKnG69poZ1Mna/TdQNiSRCznHtrCqDOyokwQ43vds3W
z6pHbXJ2I9PVrAfaVXZgSkRmhVptbUsVP5btpQzx6w0Z7t3eq2zglgJQW9t098UoEl4xAljttDc3
qePclhnqKqCA11UrP91Ou3WNZTe4NtYIUyBq8w9GY8bbutfBxAP9hnlmJJtEDuEguBDFcDZT4wV+
Vx0KszohUPma3EWeEfmlgWWWHzN/pYvMfDXQXNpkmrnVfONlMHWy0GOjvSNOE4GHXvC3W84IMnfS
gCXyDRybua6meLgpvGK5pcHXBobUQ6exGYGnSxO4qryp6u5OGpYV+gUefzWUJ6GcZj+ovllppfZR
9MkP1PDvrpXBkSSXiPk8Si2ElC8urbuXcnSvC2+SK84RaoU1gZ+hsq1j5CfdHVOWosvUvrC8O9vX
Hmotn3dppGwQft5x9NUXSQEj7pNmOgrhkmcu2gsB0Ii3F0GLraaDGPU77jxeB9uW60tOYd5CHKOD
4630FlU+j2dx1XW0PjJzXNPPiMMuoT/gSHOfg84ohxrxTxHdt9a0GRsFJ0nriPPqhmMdFTsnjR+M
plDbieDSbWsW+go8/i0z/UM6WJ+tRK/iX6exF8a99xmnLHF+l36VaD0Cs7HWhklTQKeZOPrmTeGP
JIhTUrtUXrMFp8RHjBlXj0OFnBOb9jZO5LFO8zhoEkB3DMs97MsGyl+S4004gcE4o+DrUp0X1XTX
Kp1RCdTBnPjLSmKYWi16Y+wWreGXuhw7ayTQzoyYcOia9axZqHoHaZyU5qDp1Y+FvQxrbYivgSVu
lnZc8K2RvspdDZr6uWGV3o8GDNrEcdJVrKJXltqz5Uf3OYTXoE7pHWVsGGYzwoBskusqMl/whd4w
B83Wzji2pyTyDkrpH3L0vvpKXhxURhr2ulagcplujdIwQzf1KDaYogfsqxtt6PrbUtTPxiAevYRd
15k6khb6ddLbW92gtuoAt3Y5wtvJeii6fm0qM5Rj2/GSJntNAjc124+uyB5T5PJWWt3QLevDOPPa
YMGnmc/5LfqM7yiKL08KKm5MUxWLrAw1sH4bjaScOsm+M7DJYSy0O6GlN7paeNILI6ztCnzlBde6
sPdlPD1WAhZDQ3GFTyPmB6bg8ZYcF1s/tp+tMUarwrY2sZlQj9r+Rl+sq2oGaxc3m8hKvlNDbsbO
DnRjGh7jBp2ARjGqaK8A/ud0oub6SUjzI/fYCQbV8jfbPF2nunldEGK2VTWDpXyKzAszUEtunRyL
w+xTP3BwWuH2euEbh2Io7oqiBmBlrbW6aK6jRJUHYgTr50HYCDlbjyZQJ1+ZiN7Mc9WuG+HcVzEX
cTGn1SwpAszEflLTxMFjdhHp0fTps/o+TfJ1EkmYP+m0xc7x0BjuVbmMV6kcOBwUV7n9CC3GW0ES
fJbYvDNt/sJncGq15jrpsjVm7HojPA0bj9d3a02zXovSWmn4idaS68HAmciSDJcgj6JbKEwA1d60
tZ2fCp0HXawLWyTUl7EKxjg6OEw2kMZ7CHqQLj83l8UFAnBk288SXokB323jamrflsupdZYN8Sh3
g4cOc46Sp6xPNgXC4A1chGNdD2ejNzYYZ277uEdyliBmj5mgeQsnjjEKlRVnJ/oCXNfy2Fh5u/Ez
F5POuNFz/2a4KHrYO0PX1JBEKbw8tl6dob1e+yBqqZ+z68gCuILabReV5Sa3aNayP2V6cpcv5bM1
4fF1hgv7101puMC1mTMjC71SvwVfiGGn6UKs3+OW5IGalzvW76f2uXfKnRSbC1Em7O2YsSa9H6Yc
OgaDz0tEU5vq3bpPDPdmtLOZxC17a8TRNjUjb+M1FCo86vtBoCNMj5rlnVy/uubgeSg6+wfBDUGS
GQ/TkLdQj7WnpKKFha2don5+7mMJ3tCkBlD3jqvVK7d69jMqbSyEQdvMYjdO9zqOj6Hh7N9HEuQr
uJBU79u3HMqpprdHDUUZKrPmQPeUEDLdQbvYixX/56ZDdxcuyfyARvQaT8yBV+okluxxGCC4orF+
IryQmMBGoqeqjnbpnavF2zrORbu9KON2rnqT89Uc2kN35KVYgRQJDUM8RZwJAkvTdiJVN+nYvKSK
qs1wm36LSIJ5rYjU0WzqY5bQ5rOta2lDwjXzvdd71wS6IvnKVhMmTReRPempdhYa9MjymqOdeTkr
N29K4ZDvHdqy5rgt4q1uzmd7LlkF2vKAFA+xJQI9rzEp7WO7ueiR65VOoW85FJ/LKM+u4OxXAEVg
Rh8mNeKvMTt4pcWgXuQgwYxPPdGeMCjoYY19kyQc/wuPQhU0Ps+3PrDWDVk+3/VtL9da1alneosi
raJVMnKSianOkf2t6tl+dYfuFbKxXOX4OU/RxQ+rL0189vxmZ2fjwamXdAMnZTU3FWXWsIRW0Ypd
Bb3c7g6GzL9HhHiPjo6y17LdhthEbsqQ+cNtuWC+nCXW6KZFgO6gVkMrw2HVS/sj80Dg3Hl2wmC3
K90X3LHZem7bisM4fpN+vVg0zwomldM0bBlUhkOjHj07es0L31jRf4GO9+7n8YM+TCdviDbFcpeb
FI41yUCD9x1TqVtMJjxXvJl581nqCvCpXE82bgFbe7Ybd++YznoZ8x0ZeU8LOMilTH9A7f+abcqV
LrnXzFu0s9SO7lF38lsT3G/QOeLUe/EpStVawWxKdSdBFKyla990qqBNaadKZ5iPuoytK+nIMWwS
7oJPY2p+Ss3aDGlYj+y8/k21pA9Lk98wH6G89RgKRLSOGo53pM0gip7G+MFpaEN7PmsKHSPWO8Kr
asvc9mXy3ukZZWy0cTHGbBxhPTpRMzJHMW6ySYOraymBKrIdN0jrFjx3fbWZaWmu6/nKxBs5qbum
txKXpiiI67n8ZPfmSIgZCsQCj66ZxOeuw05su+/daODTHO2Nq4NFM2iOuC11SYddrki2CIZFmFT6
ueXJap3pngPcNVHHM3/sOCfbw19p1mtfUrvaCG5PGJfcVTNpb32TXQ2SVrcmf1BSPnkMpNaZ4pnJ
qN/22my4AezXaJ2Z+iEpLj1QnITy4pqNUbYFBgMC6X+ZWNQDN0l3UyIv8vs+NAfDxnSmA9JaItrE
zXdHrwNzULIaLFkeS0YuU96vZFGZt5DV5Y4Tvzr6khKNRjQVLvslljhfrQfTJ0bLl2ELQmjLzK7C
W4KxCPd7pWs3qtfptpBXRwWj75LIdDZpjatcmm+i58VZMBgmKj3aNVyfSZcFY4uOty83K+qW2dH0
q8G2212BQ+cwpIvzUNZ+R1QYitWbSVQ2QHLPf4NnNV81UVm92y1NNBa3GI1Jaxj9pncKbPp+iwKo
zSYvEBVcdyu+HeeRSMeeMfVEs39yHnKlE1mjRYW6GvsUm2OlR0O3wVZb71l3aB6Y/caUoPFnHSeh
3d74fZVgR0g/9Tk/VQby9bS40AKWK4xW7QUxsGo9R50X2gUftYrKmynH8W7nqXcbWwON+36mlZZ7
NVSFIc7Trepy7lVsNu+pPpS84tTAJkzgoiXfRpor4liXA6z81OUAM1GAKNJcBoJggdD2OmJkJNFO
PesbgA8GbuJU+D+UkWqMbmhcw5/zjhVBFOucg9eaAJB6c4FXX8oMY73gND5lIIXOCWzdlRp7bJOW
DU49KlXzNQO/DTEgdWu35ztmZQ/jfFrGbkeekHkYASAQMCj1O3TKLhA+z0YwsuBYDKjsIxlmfWs6
eDr6bj8sTv8RO3W+d9yMQ7NfLwjA2nVkKw7/GiWlwsUTVsU8nrii3cZjPzY3WrqUUzhxb3cddY4Z
RmaDt592fTFtFheHbFjmzbTVcXldz2LyTpF2cZ3Eymi+J4jjmC4Vr4yPlPpxGdpChlY/0C3SDc19
hqk2rttMVbvGnDleL5kv9gUqnmPbUFtt0khjJ7KTUmK3ai3jVMcjddNQgKSP4hwfoSffsqXQfmhY
j5cgaXpnIxoj3kdGoTY2H1dSaUO/ETyx7/GEcYHux3K2VbJsmNS6JWbxDEcXwbm31qLMVTT4zabj
FcmCNCJFenY6dYxpBO2yqXhFULU8GIZWbYXPKYP9KjqBf5zOHvXMDT2MeZ9W+LkEOERU2BZdBltZ
e0f0yR3caOs66adsreNI2Q45h/gAJ4A1XnPWYSznwYuheMesv+xBF8Z01Hn7P5okdc/t3EMdqzT/
zhMc2EPSQrQrQW9nrSY5D4GW+vK185Pmykq8/Ho0KutojH7zim+rmQ9Za2PG/z+cfVlz3raW7V+5
1c+Xp0GCBMCqvv3wfaLmwRosxXlh2Y7NAQTBmQB/fS/mpM+xECu6QSUvsWMYArE3NjbWoFEVX6PH
DiNswqtg/AQvtem4LQZVpSad+g6+CwXJD94BpwUA1NW5KIrQ4K2pXtAUKSyeH9urpp3x5tQsIIEp
OYH5tK0zOPNJZJIPSCAMPRoJ7mK0WzqC+zJ1xQnv8Jq9Lhp8uQj9i7MtDvIH0gUPgPnhEwQCaTEP
W3W5Tal53oJlfBHo5WY9xByODV+KC4gKmxvIodGzSPyqRJ+cgYdTpuAqh+ljtVEFQQTaZRsEEeGb
PFXl/SiXHjlITxBZ0IOSZzNSPJzkS/oBDtpMnyHa8+I6XlZcBdfKoNcu1pV1YBAsKXRv8u2qpyVD
mxHU4fDIBDoyp2KcPkSsAUuvnssbgWskdKKCwGaLAvuM5nXa/IZf6+hXSFeAtA3hoOFsUC18DHAw
TAawpgYAB7JOTwWNOMWb7Jo8z7hcvfSMQ7s+4Ha9nOPZXKPLBmFXnZBrbU3+KxgmCVoi6J8fdbvZ
E1GG+c0ACZ9MS3Tx0alGFUHq4rOKZ/mQMqiT7tW3uCrSJv6lNyBoL7ECj6Ft5/ue9/E5FVtyKltj
nse+fASsrLyvi6U4DWH9AdJp3fNPAAwU6+kasxgvggByxgtryYdg2ObgEarO/Jav/FPc9OTbjF4x
KEIrXvoSED9B0O5wXxvgknJcuUrhO8K6/EMInsDTRsvto8KhxGA9hJ6b/Yj3yvRxqWIQBwEHbQ8d
pC2h6ASeUGWQFUxbr1CqNwBDwAw1BodTBy9AVcfZ2mhQPMW0d6lqeFMoyuwLlltdr3GKhl4Q5PKK
4OILrijaOLDhGo4LSA/XFhQyQGHjmH4ipUhfNjwznCWxOi3hYJIVCy+A2ObJy5wqDkWyhPCLtMSa
HggwEhn43+sTNBuTywWIl0wyjbvMnGwNCARx/UT1jM52jzfbioJiyKEFdQrj8fx0VFMN2AE3cNGA
DdwJEC84w2E9fddEy3hlZZPfj9EKglBZoBvaTOomLy3BO14kcac18FhB7wjQGAbXTdypJJ4Iajhl
3HYyAlPVtJrKQwcC6XLcmjk1hwL75WaIh2k4t3hjlNCaUMuHzTK0TnPexTd2ozmq3tauEK7iG+ip
XYfbBvCPIy4LJr7GPW/KCkDx0NpOm0OTovuazhFolDRHJ3C0OUXuwwsKH/r1Sx6gNAQ9bLnTNk4O
LGfdXQIzt2PQJklzgsxswfYNO/606Aav9LCfrwiwK0X3mYFxrTMaozbSakS/NSiaqUI5Abn/leA8
ohANqkDp0fLFiiEtwAeWy40dluVzIsPoHsKgeLeCVm4MY796/QWEYzy1UQizZoWQuPHj6VfdRfHM
xvMoHcgJxRaDKC0wAlGQlrd8DOgJmsTtpZ3W4TvDA9Vh1Xz7ECVkvIYIY3FBUJ1m4AJAD+TvA+ee
tMK//7WD7b7qDhdFOBH893+9+q+zb3rHm43u//Tqz4z//ftvF9/0DlN79R/Z7/C0+/nbYB++jXPz
z/H/+D//f3/zD5Dbk+0AfPuKrTztoxUQxX+Ff9sVEP/z9/n/Mf4rwNyHz7Iap89//iP/hMxx/g+o
0EPRE18LgpuEArj8T8gcI/8Alh24OGjNhSC3hIAzgoy34+Io/wfBH0FPBVJxO9AOeMv/hczRf+zI
VnAKgKbF7+O3/ndqH/6JXseqvalF9xq3+QdeLsJTy2u8XFhvILFssOnSeCw5NmkJvtvWnP6wDn/8
Zf8HJ+QHuIxM4//7j7cGd8B4jMEhTeYYPAzUM0ypwVIdzvyGdnDLk4bRep2qJAO9bj5ALSM4pKjq
PUfff6AfUIQSNTIu3BrO7czcAah1Bbrbe4bXby2KwyawFi/uyJ5Qn1+CX5VJjgUBhM5vVaLX8y7X
epT5HCSZjuLHxsjP4zp7fksHdl/EeLSBjgeDiANeNtCuS05gzKU8J+44SlI8yK54gYFbHG4ux4Lr
C1yO2InXqrjuF7RLuF10nqCPporjOiffezp3fwtq/q8AcmHVabqus2yw5MCxoK+kAnMyt4HforuS
hTwa5l5MeZzhhhjcLxMRu3AI3mT8FsaJz7Eo2QLH0CRL1PwphzgX6+hHv6Gd+NTQPhlVh6G5svUh
mfprheuv39hOdIK52TZbNOKa0KFLvUV5chiG6Zvf4E545vVs4IEIwQsI4v9WN/11pfp3BJHfiPzY
iU7sEriC7jmrsAAYN+JkHfN3PFP3Zf03Venfu9CJTrBv2RjBSgwCFOglTahG74qqGK6Qft8xTXhr
8k6ElrQMIEUNrHME9RpOgqti/c1rxakD5t/iId1WUibQP2OXQ7J87orJL4/vWPQf8zioYT3kBIsk
SwFVu4CEgryaw+jOb97O0ckA3sgbAvbpQuNrtqlzuAFlfkM7gYnHMDxt7HEPO7YM4t+XEhYlfkM7
gRlCioNEgUiyPmBAR/Bg/A7zhPqj3+hOaIIjA7glnjqzKLcv8TzcsiT2XBMnMCMGZCksTmwWkOi3
DZarQGGEn/ym7URmKWHUYubCZqsw9jRZuvQkovHfc2H6V3Duhd+Pu7AVaK4Vy2jw5sY+5GmCV5r+
yW/iTlQGgNNC88fEWdVFH9ck/g0Mgb9nF/Cvabs2qk0saTFXs8kg2nIFwcBbWAO+w+p+I5m4cvoK
fbsAYpMWlKeGHvKpvm3W1C+d/M4M+aF2s1SlMP5b4TaK28hBLMtZQufPXssdOXEZ4RWiZ5UB4Vzh
Ma3n6fdAbZ5r4gTmOKy60xP83AayfuuC8bmgv/rN2glKFZtwS2us9hCq21nPtwQWT34lROREZVjT
uIMdrMl6OamrFhIMT3OkC7/87fqRsMEGkew6k61UfG2S+FE16Tsn5ltb0AnKASIy6JnPNouYRQep
hPVPXgq/ojBywnLZwr1Lok2Wz+tZOEYgXJgTr4+53xV/TCYyNyKY087iUTe6p2igo+/ht7tdwyr4
O279AMGjbOE7iD+prktwZDzn7ZyWdTFAV7cbIAxfScAbmisY3vqdDC7nqwBOuhH7LpEtMMgpaAt4
008Gvx3uOozkosvHHDsxEwVeWuYSj3zgffmF5u9eMj8kKyibKiF7bJRlBvulpb8UtWcNETqRWQRy
iYMQG1zGZMmG1gC30ki/UtbVM4BWC/gddMKR1k2/QEYmgWIhecdY/o3I/F0J5Ic1aWAROcQcKUUP
Bi8xnJ7AcNzzUAudyOw1J2Hf4VBD4/NhKspfZsn8tqGr1VGHsJAqsc4ZRTH7EIzV8lI3g1+6cinG
PQVuUkzKAh3UPiWGgT7U+CUr4kSmqTUfoce9n/NSwWJWfIsTv09JnPMybuGSNo6NyfhKLxX0gED5
fvLKgy5xvaRMEPRsTQbvKChjduqplJvn2PvO/GEHFuD7BSGekDMtKkjpTeGxabQ69Zu4E5eoBGOR
pGCOzAP/XhsoF8KYtvUc3Clk1wlPpgUI5RmNluLAoGnft/beb+LOiVlGPdihBCsORuINheBOMlZ+
9TdxojKdCW1K9Kmzagu+gSzzFawZn8BBd9U5L0udjByyAzarwZqCmTjwQOD4PXgsCQZ375d4oJ0S
3B4y0UL0N0UHhUv5jmrCT9MgxnbCcmgUXLxDHA2w8cLzesLWi0it74mbvDW6E5mcTECk5tjiU0nS
rFhBnLFBW/kcD5i7U8tyWQe0q/stA1qAfGrCKf0MeeD1wm/VnfCsmQmVGBOTAWr3kbD6gU8+4YN5
O7EJ7UY4tRcJusrBBDxPRcGXhCOq37Sd2BwHvCnCiWIDxDa+by1emof2nbvD/tX+1P7BvJ3QhIvp
gkcnKOwSQNG6hYCQvn6BG/hJWFUnfrN3QhREO4n3er1lpi9BZilOodjkcwDBpsEJUZbkKZxYMfsi
Avsk6OaPKzoqXtMWToQWJirAVtHQHp67IIvlZg5LEnzzG9wJUUkGy6Qetgz2OM/1sP7a/z2nzD/u
3lgSJzxz3pTRElHk8bX5rYEmOe6y71njvhH6wglOgHJABzcbSPVKf9JR/oGUX/zWwwlMMIgMfHxy
HG319GGsQU/b/p6iy78XxInMhgxV327IV2MBlSeTjgmwkl49May2E5l0o42FNsuWbZV9LNruEZp/
PkUhhnYik5e9WHgHMEXbqXPI/oMa0fklK+FGpOqYQEaJsn4KUGHlDGRL33lzJyZ3ufw8WRCTfR9d
kpw8pdarBN9Ntl5XV+UGeMsAD74MhIkXFM2XbIr9Mgl3AlI3RACM1+FDKv5YF+zzprlnluJOSLIK
fTZeMZMNgYExEOMDcB7xR6/I4U5MFlsdS0m6CD4S5soIcr+ls0/jHsvtBmU1dBW4DDZTtHsK+lFm
BZipngvuhGUN/mvcmchmVleADkXn8IZ58FsSJygBZK40rFlsFrbRL1VsHkWsyMFvbCcqK8gvyShB
6JioAocT/Ucu5he/sZ2wBDWfstiCcA+Zjq9Nt30SO97Pa2zXwxYuYNVoJPrUqZV3ulBgbuPi4ze2
E5YN3E/bKIedKYfZY5uDGkrLdzLVHn4/KU+YE5Zgj7RbBwWJjNQN/VItgJqBWQWpnANH6EOqyjOM
XC3SaLBNMGp0OjltPgEAftJM+W9+y+NEaD5F0LresB0JLt7MxB83Jn7xG9qJUE5GsyPGUf+U04M0
QBbp1HNoJz4LNi9wX0a3sCDzXQFd6abtPYd24rOOKxAJKsy6qzqYROx6KlT7tMUg8uXE5zBxsG6B
aYW4N5wP6saai1YH9p1qeV/Xn21HJ0Lh6rGIhg/IiIGdPtVmGG9UXo3vbPY3Rk+ck9NYAT/JAhfO
loVfi6kGEWZhn712SuLEaKwgXzLtlXKn1D0c3YCiG1K/vOUigUyccsNSPGeizwntJdkvBwJpeL+J
O4fnOMFvTyMhwhuG30SAcUK2yO98S5zApE2UM2hr4e2ugaD8ArDrMMonv2k7kbk2DDjgtERB2zxC
ZOizmtJPfiM7gYnzfsw5LbZsWltxpua2vsrZtL2zJvvP/pMdnjixGcVrS2iH5QZoGDp/RdmYuwZa
Fw9jmZblideP4L7b1yuHYm6CHyER/VVnxUvYiTO/oZ19XnYUKkljidWx4edggMKXjfzaKq5SLfzo
Wj4JPMbmPYjDC9Ff4YrklxITJ7FMhClQ1NAVj8h0Br7xKazL3skqb3xRF8PUlgkJN42TX4y1vgA/
+7iUu6J9kPslRRfHNMMcABrbNRrMWj5C0+bjZsVvXl/zTygmLmFVVrZ4smrn5CKmUHwJYDTpt1di
J7XAOiguugad8aYcv6VVMhxB9vR6ug/T2EkuMdy7ghzeATj1IfoEGsrHgtTvBOmeRH4SpLGTXMZa
UNvYfSdW6T1MSM9yqBv75dvYSS8mKFptQeDJ4Lqj4MXGvq4MNBW/7+lmlxr+wSLBxOHkAqqwqU/V
rgLoN7hz9E/zrMPCou0O7xewswEF6kcVew7uBGgZQPaxlNgr7bQux1HB/mGhgd9GpBzf+YdXg3GE
jtrCEP0rsecF7DPVsHzwWhTq7PEV3ixWcXzOiMA+JZ0vF1k/+w3t7HAGUaaqAiEug0B0eYQiVH0C
Rqlf8506W3wCi8NQPFlncHi649A3GxLPfOUYH/9feHXCEq3Faves/hKiUIGK/r3fkjj7G0g6UaU9
Zt2V+ZnBx2xEcOE3tLO7Q9larflqstACDW3nKyAc/BK4q7zL2GJ43YbY2/F2CufA27lO3zl83shU
LhJI55DmEBZSpTygMAuqKDwe/56NxL8aey4UKBg0QJFVYtFXBrnHQDuk1I9ei+0igXI1QhAwRBWR
Azh7DlvnEvzy1S8JulAgDfOqqUtTJMEkOOtseg5aUeY3byck+07DSAnalNkamw66Qru6Sm/8Uknk
hCSk0uowBsg1my2sVUZlS8iZar94d9FAuEBANYQLlPl9eEOG9irXg+eiOEEJMdc56geKAogauJwU
7DtvPW8nkROVAo6L9dRjD3ZrcjtV41UKQMNff8vfIT8/OeVdKBAkj0uwLdE2TJgsNvCMfnfRCKv0
ksTx+LhAk/yGbwZ+e/DjhvT7ehPCRuyljKP1qp+LEdI8DQPHcDE0ns8MfIpuVtCp7ihhYGYPE8kv
0Bwv7+1KAu2DbN2F/V+fZFDgHeEnta81py9xlF/B3fb8r9fjjVTiYnWifIGS56oXcLya52iAxZuE
NaPf2E7cWIiwdA1VS7alX7qe3U+b5z3QhemsId53J6i8Q84HTDkQyyKokflN2qnUGjOAPxCaLuOt
vO6gv5J0zO9od0E6wVJB1syg87sGTJ1EPRyGJV/9kquL0ik53IP1uHVgf48QBspFA8mr1YuAgx3o
FGpVuRaTnLAqPVHqdMuLEyJk9E6htldNPwlJF6gTNTkJc4WvaYDgfkj1AmKuPUID6hSGpqnfw6ML
2Bl53mtAF0HfXaeKZGs+pbdoIA6JXz50cYApjEe6rcR7LFvza4j5XBZp+M7Qe7z8ZH1cHCBQHl0P
E26EfzDWz0OAkuUw9gLyOxE8BN75S95IBC7qKIdDbztGkD+EXZiFyCBkr9PdfcIrqlzgkU7rMZbJ
0GVjLqEbw6cziL4/+Y29L9sPdb7dYBcUScyczMGZJNFpW/d+fU+yL9YPQ0NcPKxMP2LTgJeq5/Ey
6Du/vgdx8owKiirsAVHJ6maEnBYf0hjsWsBq/RbFOZ7zIYFm0tjFABpyWOSgk31UQUT9ClDiHNB9
VbBJMWC6qV1fIqi0lAMU0f1m7qSaDSq9zYjOaga5Nzi0DeKwkdjre8K47PX3tEWXiFZIMJXkXGdL
WY3HxiSegztNMujXwCJ1gFgxlH13/fDtZki01z0FKnyvJ17w2CxcYFHWYfs6Lu0F7M69Dg7hGm71
MYWUNGj6GeThxkOzjusB5kheRMJQ/Al5pGgzVCNGryK46Nr6sqLrO8fGzzOW2Km4Pwanhn0Xr2eb
gBQqXqDidy2MF1EWs3aCM4SxkInhigMp/nk8lEX6LeeoNHw2uHBtd2qw2UIxYN5kLi74xG8W6heX
wsUdwS10lFSCtkmHKMh6GGCWXIkTv3k7gQkJhmlWS8cyGH2Lc1JFj2tsG79FcTFHEjp8gGXUGLzr
nuclfNkghus1bxdyBA3Muls7gMgg9vMEu7cjLCG8WoZCOGFZQfKK0Ar7hLUQE7NLDDUwqL/6zXsv
l344fGIo30RqBHcLHOLtSEf5MdJs8PuYLugo2QoYBOYcm7Agt1DcO90C4vkpnbhccTgkSb+xzKCN
dTENE+SKxzLyy7Kunxo+JlniAhM3+fKMHvlLN7CPfgvunJnlkli4ZUUYeuUL5PyHYzVwr/NYuLgj
IZrOWDixZ5XuoEDeXzU991xvJy5XK+p6rFcQ2HlYZMsg76cmCv02oYs7KiTkwhaNNZFbcFXxBeKd
MfG61sLz7PUGL0kCKPqMicOHW54Q9K6tDrx44DBUc0KTVwUMc6G4AxtS6Lrz9jZR+oPXPnGRR9Oc
MFVUMNYJVn2db0EmuR+AWbi4ozKQOduAYYaAKsvP9oRSQM7Eb6O4yCPYFjRQS8OSJOvwnM/kLBqU
V4sWbYjXn5J1EBiP6ZpkoOdA4j+Asi8cc/2W2wlLPpNIrnBayIQFUFfV5HkpVfeL3+BOJZuvELSD
+FOSDQYyh4lsYLbSTZ4b3IlMEQbtYiRI90EvbpRNn1Y/JYLd//b1ghMQ8LRSC8vUDJWpuvpQCeFV
3KN4ej10UHESAGW9SwXAWf4Ar8kUdFNdXnqtuAs+Kopynup9i0Pt+TQxpMmCAqLXfoM7Z6YJQg41
Rsw9Dp6jqS0h/g/Xbr+xk9frEgJAX00NGgY2jz8bifbyAtFrvwKfOYcm9KXImu5bZQ6g/lbBCuSM
EHi0+03dDc8I65xA3CsLQ3NL4+Zm83tAEcwJztAAj4EgYlkwzJebXc/zqfOr21zQ0QjftxFm9SyL
m+hmiYoMuDTP9XACE7KmSyX23g+PmT6P6FidDqb324Mu4EibaILRd8kgxlhc5XP9BPNzvyVx8Uaq
aCu4XFWo75PgjkoogtWyGI9em8QFHIU78TFvUaLwaqvO0rG4sMPA/VY8cQJz0dwEUYcVb5lpjkqb
6gu85FO/6srFHEEAD2k8huhL15X8mNBRfcDbW+75QZ3Y7HRoyoJg1cPaJqc52pV3s9TJF79ld2Iz
n5d4nYEIgGQAjY6jkFDztaNfWnGBR7k1pRlnDC51/tXwcD4oCOH7Tdw5OrsI71RVgStbpOH5sxLZ
glaYvHdr27Pqn5uewsXumDiAcXCJhKhiWt5sVV2A7KsohTQyWzq/Ss5F8fQd/Jhh7Ijlycvbsh8O
ExS6vVbHxe+wWiocFnsWGJLwqIZiOa7Mbn6lnAvhiSKN3nWHLdmUKA/hYwi7QbPFfhWAC+HpWgw+
hQxF/5BcVhN7Mi3/5LcsziEqVcHtAEOzjC4svi2Z6p4nuZaPfqM7kQrh9zVtJLYkFcmnpd3Ounb0
6tfCR/X16V8HDYqWFjJh0zDrY1NFqBY77df0hPjc69G56XiBfQ7rJAifHPNJzoeVbZ5r7gTqoJtl
MuCEZ3M+JyddZACBFVvplx1j5ywNhhZOvwHaK2WdQPR6OofviV97xUU0NmsVrLTBxCHsCK5yKUe8
7EMr3GuzuGJEq4HHYNqhp8pgoFDFG/zATJH7FYsu+ChuNriKFShE0yIuTvIo/Nxov3dE4aKPasPK
jRncyXO7XIXQZsvte8TFPVB+knWpE55lkMx/bJVUnZqFfifL8uC33E5sNiaF5m+EWUuWq1NeVl9b
UTPP5Xaisy9otyQNxU6ZYJ1eAYoZxvr7X098/9l/tiZObCaBVQqQZmgombJ87rY2v8bpVJ3qZfHS
JwmFq0hkIlz3RYu1GWOQ5yMoJl+mu6DqX/8Ab31UJ0JFalgFi1ys/JzfSsi+GSb86gsXiVT2MqLB
hqEFXDP7SXyp1eIX/C4QKYQT8lJxrEkyQisejT54kkq/0sVFIpG4g8w5x6tEMFoJ5+VNnCay9dI/
CYULRSqhxFFCIDTJmkA8mxaNkJRwL4EfDO5EaAs/qATUHTyowOrnAp7IQB5XYvTbKi4aKa3zWEV7
akkr+rmQ6wAKY9R7Du4E6QrVcF1NGLwU00k1wetSvgcteyNGXWGirpqLAtKscVZImGkdWpgkfTVt
IPSBwh/LM6m7uCRIZMMIcsTfssJq/Hpog+UYG0iIe4Wpi0zSGm5XdYRNaaiFkeDC1pMiSt6pdN9Y
IBeeAJliSdSABLkGS/tgy68cNtfNyOJ3xn8jx7gYhYbDZCHO98kX8yNMii5I6EfNEC76KY5z2Bgu
e2+xg2m17uGxLtLR7+Bw8U9QIc/tFBZwmO3am1Rv5yUVfj1RV6gIcGnVGYZ5Vy1sbsYebhXoA/q1
Fl0EVK8BdbQterk5AGuZasllG2x+oDDhShXVYQ8zJo2POWt9M4XtHWtSP6onKKivK10SxUug4Qqa
tWl1Cxv2c+4lNBcKFwG1NeNGJrIndRE/zIm6ES2XntvEOUKjEFb0cYw2sSk7fqjn/sVYWNV4Bb6L
fzLBMICqjyVZVvtYTuVFCntBz7HF6+VO4qDrbYCJj2Y75IN6DLT0298uYigMY0hzrMiGvI12bOx2
GkBG0O+EdgFDNM5bKOSzOBMColMMpucwMNg8F8U5Q8OyNyJvsVOGvLxf1HzXleFHv2/pVLm4Occ6
GRCXACM8WELGrAbZ5uSvB38jibuYISkV4AgArKBJHL3k8JkCFw6udJvf+Uyi13sF6OxyGQYIhLJy
stBcaKcHeClJv1LRxQxNfb90+YQvOsFd/WQp4DFEykj5tVtcxaKAkVbCqArtItk/JJReMOL3YMFd
0FDQjmsvc4SQlF0Oz+jkQ7GkwmsrclexKC1QQMOeI8mWvrms2+Z5K/3Aa9zFDAUGmGU4DMfZrGBo
WW1rdzR88Qp+7qKG2nhpBri7ouO6Bif9pK9sS70+JXchQyzQuM1xlCpUb+2BjjUcSxP77a9D6Od1
CjzFX+/xps45gZ8GLnOpvCn6X9qYPvqN7FS3kpFlq/c7nKgmGAMmsE7mqx8inruYISJowEP0KbIu
DG5U+2zi7slv2k5zCDmWMM4pRk7Zl3rg3+CR8cVvaOfQXOBNtA4QJIUN3JQeqIRpPUyivZpa3AUM
NYLOFA5Rey3OH/AKdQpLIz/OG3cRQ/OysFKPERLh0hJge2R0ALjXC8DCXcxQmS6LYTNWpUjIMW6n
u3ZmXgmcuypFUwRXnciGcbbB1g1ecsP9aCavZ1vwCV8HDinLgQqK9a6m2h66jh4s1crrtOfCicpY
zBK2IvvJI/vhvpa0eRJ2yn2Hd0IzWGQ45R3WpVb0WMnoRqV+jXjuShUNSzEruMjHyCcWvosBLA2u
xArYoN/54OKGxjSAFFxM4sxu6208lidpKfzyrKtXFA7xJgUd8CQ3w3xZb+XXktpnr9B3YUNbkuI9
lWLFVVTeLoSRKxFq5rcVXdzQ0ockJQYTnxm/nQLxCPHxzG/e/PUuT5o8ggEPgM1wcFrIYSr6+aLm
pn6PfvTG8eNChxJmi4TlgH7xcXluIlXiBVp57hUXPLQxQKdVCTSiyUXW0+I2X/1k27gLHYLwa9DG
Pd6Gu36JLtmck2MYK/tO+P+8rsVp83rVp4DJae3gKJ5EJezY645+K6JKV7Abh1uu35d1itsSnpsS
XoQx+PSrOPR8hQ0Y1+/8AG99VucQJaXdcNcECoI0PQywA2gSgzDjR/fk3DlHtbDQGZmxPGifwcCL
foHvV+s3cxdHNMLlsqpGvID2yQDHPykuhlovJ15r7iKJCN4/VdqguLUjO1nKvD7Gki1+mdHFESWw
0xAl2RkOMqy6Qz3CugvWwqtfdnSli+BBDLu9qIflw1ydkkI9bpsfFQluUq+3e7eEwQo1HTwl5kLC
OVPpQ2799FVxQ349uFRNESLpApCT2ukomm2EVymM3fy+qBOp8Ho1y8phhMF4cUyH9I4wvwdzYJtf
Tzzs0R6WMkS7jMGsGhvzt3Xy3CpOeKp+lTA2BzxEwZIUVsu1zJoi8HsARb38euIWhqepERyZJV7L
AyXVVTDNfoIX3AUTtY3ktoADb9ZCaPo2bos5GxhMz70+p4snCqNxhtFciNGjCSaT1XKr++HBb2zn
KIWla91BSZkBJWfNJd8mcahMNfjVAC6eqE9KWlO1l+jD16hOf2mEl/dIyF0sUW9aVvT9jkq2+eeG
lSNaZ6WfGBVPnOjE3VP1m27QM4Pda3vglR2uA2bSj35r7oRn2gVKwtSWgd4IMAuZknOoAnV+UeRi
iToGf7c27/cnBHoGwdJsfpcBuv/4f35i5a4IUN6JtsGrGS6hc5LfbGr6Imgu/W5FLpJoQnEhwxm1
KIXVaEb0/H3U0+aFfuB/QhAtYzHlg0STZU6rrGZ9DfQGXLO9vqcLIpK9kUMqMHqrxhNZxxZukZ70
bP4nDNFUaot/0HrawulQh/QTLRcvtAxQlK9zotazTNmMC103kSvZR59FIT1X3Dk9Q1gCpcneRwzz
/MM+NEtWL9wTdxWA0iJtydQjk08mPRFdfVPEnVf3k7vwoYbCSzlZBa7m8B4/GpRCaUN6z23iHJ16
VHO/9eDZtLL+kLf9zfrePW5f1J8EZuycnEUxpmyrN1TmFSUZ7OmSL/MYoJuzlWv65LfJ3fNT53A3
xhUrA+ThIh9hL1uhD+o1tosgCsiqOglPbMiqy+m+kVt4BjhU+041tD+i/GR1XARRq/qE5i0u501u
6muYqedPybAAYAmiRdAc0ibi1w2Pw++mY9SzOeUiiyaVL3UPa/hMjep623swOVTO3snx6Rs/kRO3
A6PwaKtwrII8TJ7UkKgoq1MxgBNqoMuW9atJgkM7bKM+5jmPIXhIg9FvI7jgI21VOlYioFALLvgR
JqvP/ZTQd75V/MZPtv/6D2w6UoFSvCh8qy5iLzB7lccwzP2kn7krfkTnoYnTIqeZGVd52HgcnTTp
zP3CmzrhjYf1oLIWmzipyV3cbdE5s33sl5hc6BHUmU2eTph6b4eLpQPeMw/9Dl5XAcmYNm6DsN5f
fNBgwnZd74EXbt4RdHgj+FzoEYMNb9rVo8gMiA1tVolQfCRS48l3mSpYcuLIJP0pbxuLd49ZicHv
aHNxSWTUBl6RaOGkc5zALCQO0mv4yo/Eb6P+CZuE90gYeSAKWL10h7YL10MQSr986EKTtnScCM8b
ntFORU9LPNd31TLUtd9OdcFJtCKFDCpsJs7K41iI7TB2oedTmYtNiropWosCC9Osa31iS3rZFaVn
N8FVSmIMzuPCYvAwrftTEqjP02b9cEPcRSfhjhUMS7AntlLkZ037PFLd+pVDLiZpAaykKy2Ogzwd
77VU6i6UJPTC4HEXkjTuyb0qGtiYkgW1JxO/7jycvz6a3ygtXESS0aFtJEmB7yv7+QuMiGpyQGHe
05Opa+zjX/8lb2R9F5Y0yq6UJMDqyMA8o4CeDmEbPviN7VxwyQgakV2Qlgkb5FHBcj5rm8Rzt7vA
JEZUqs2I5MkSWhw0FCRPh0jV7yz+W+uyf5QfTkNDVcUmWFihclm/RLm8hkq6X/5ypYKgKEUDAfmE
bDHhEerLt7qI/S79LlCGh3hz1hRrsm0EzeGqiCBFNPpRlLirEDTFo+a6QW+r2eh6ELiZh9bLrTfk
LlZGb4QoUgMrE0zjE/QM7zQPqndqtje+pQuVUXCLH/pZ7e1hGYALKrIqn99rWPwOKPtJjev6em3V
NNXVEgP9oAahzueCrPwQpGUQn6lmbD60JFf2oFNk0KMoK/4xAIJ0OQkTKCEceiXL+WQGCG7/83BQ
Ol27PHpPwyAMf08WP5mdC4MrUrGRYsGTBzhIIr8uRjZOh0rUUXCYp7ngh2pQ7KEqZlkeQ6YTfd5q
anR3Fi3TvGyHzm5QwwUwqrYhfs2A1VHHYXlRzdx+t1XL0wPQ0/KkKNL5YtFTZE/LJJDTSWdboJEt
LO5nyKzPkItL1qCFxs5c8UPOOvWst5qJLF0ro07qbcnlMZrb/Euy2K49qaRcPxrSyeIG8EM+H3LR
l/3R2mV+WO2y8e+RVHkJAaxaDpetVuudha1ffFuXUrBriHFtxfWWwJThSgZtWcDGdhvaZ7w+8vXK
rrXW6rCGyZRvBzEMnYEROoEhIDeTgmwkDKCEOYW19iaBj9UhAIS0yadz2LTK6kyvaIC9jDay6Zm1
oomO/8Pcly1ZimNb/sq1fCcvQkhI127VA3Amn6fwGF6wSA8PgZgEQgj4+l4nM7srw6tuR5c/tVlZ
VYW5O34chLT32msY7VioD8hxHO7aHo3f7SZY06Q15V11IcNYhzedHgnNpAGafRX0Zevv2Dh0C01L
2OIwbGCklwBFG6S1tllTN3S+cqNcqi+eRMSc1FpzRyAi42N1H1Ck7FyV0ebgukRcmPT3LnbKYGxL
QNNOI+dncj+6sLMnVPRKpO3SC4vEn2bd9kiXReh2zsaisbu4VD37MnWBH5J01C5q1tyGiRUCjue1
9Ug8cG0tX7wZCvIdSQvj8EQTMJ+uTMN8dxvESSAvRx/I9taJbcYDEHNduBSpzXPHMsj11+38ITHG
a7MEqobyadaO9bdKM6HjLB4QuWXSdiL9dIUsAS6e62jE4MnZeivKow5xl6ERqdRelFvRm5SD5fWg
HCP+dmpbgBBJV846863v7DfZ+2J0u2no4O1Px8FeguksJorqmgkeQu68zI9doTFXgElTQ56aoqRR
bnol8tGaUOfB1hI8dRaHSOnr4r7Mws3rDeOZdroZkmi4UXMV92mnWvm5iIVRF1wkIzo9W6hxwx8U
6Aa93xD3GRft+eaYQ4+7QHJK/GjzqWbVx3Dre3ugsg0ugEiOAWDasg1362jiOzK05DSJmQ5Z1/Y6
SsnaumTfU1WLVMaIk07F0CAjE/bPRZ/OcwNsukG8w+e26vyaCiUUSdsA86rahuNBICRjDwu55DOk
35jZmnHrs66cqiaPCz+uKRGtOYzG009+5CtLLTOmBlG5Ej5H1rFyB8Ni+q2a5gBJqJo/JqPse6RC
663IWRKr/tgPBlOaedxUGs5MPtGV2byT3C97C7uT8mZRMtgHSHboTqAX2s/DQNRF5crya1QTfKq6
hl1h1nju6WmSRdU/mAARXllJ4KmTb007yJSYVo73wyrq+6aHTj4dfUHulqIWZW51GIqcN0Ijua3t
T73czH1hAjRrKwuKOZ86+9DYgR/XBAlb+UITP+6DtlvNfhrJ6neonlmdwmrDvY6qo+F1WNZ9mYKB
MuhL1TrM0HoIxPyp03WfjUXQdEe6FZ3d4cxd7TVYwadO+PGVbAp3p1U6t8GsFPaZgZ7qnkzPXRnj
2zGxGKZMY050X0KNL9IoXNndMg9JfYH8JQYugNKW7Wm8iMd6ILW7jK2BFKjsja/3zm1VcNU32tkj
8maWy65BXHIqDFyZslnRyN9FVMPjkA5bs2/HdVmQ/Byu2wfTieWQYEZyVcWl7nJCITBmMUCNK7nx
JswWvvZQS/a1vWq459330TddslfMJUsqazFGadB31XI/yBKzEEW3Fv8dQ7GMCWAtyI54VtT52nYz
GEGLrLaHnpWe5rARhrIudOP2EDNsGYiYkKb+7OQEq2wk4s00r7rSXxdg92LALaal2fk1omsmKlhB
pbXjtTtUTYNs25TRuUkplN6XhJZ0P7d6fJYrsgz9OorxONRg9F6M67qOd77tTIGZE0i+/N70q3bX
OIsKdm0nuX5YpSHVPtggvD5oEcBzIasHilg0hNTw7yrhFvpxGdICcsCqlheNgznfqYM7b12nWg3U
5G6CC9b1NFeyQiwUCfUlVtRwXYqqgqzdtwrTV0T17NahJP6+O6ek3VKme5q52pAvcQLnOcB5rYLF
/Nk35YMwyVA2l1TB+ySHDWZYVHDdmEhexSLcTb36rk0wPQOw33KIUbDQSymHLEjgZYf2IE7uG8ys
PnLbzy9ya5YhJdolMitkwU6mogYe/H65jm3oHiodC571IywBTa3ppZ3nuUtj37eXQGxUNkFGlxHT
hKfYdvJy6bcpzL3gSDIU+Cb92djSfImh372re1MuOo0Lw/s87rHuH0AQs/FxpFvYpUtiw3Kvm1rq
TPtmZvkQOf6ZFJIDWQ+mZcvwVsdB2kduIM94qVyRL7IOhivVbCUs9PTW72tbVPEBNCttUiw9e9nE
Fo7o4Ub0qaQIEM4C4eIhhfVecuxLvU0ZrCjG8ihqmVwjRW5waV8FzXJgpa7iC1rNxLhsXMZ18ukY
rpbemrpM4sx3CCzKZd2o+2YwfMiNDasnFY22ScPC0ymzupnSziEOLB05r/1NoGXissrK+tR3Tdte
LkmyNYcpqQP7EEVkcxnoOBj3UYUSRIm1onshTNAfK60TID8ublP4/Hxrydx1+5ExbXPJFLmol15X
B4H8mmHX+7DKGy5sRuMZ5ZStWf9xRrrxnE4WZ0C6kuZzI0Z5WUERnsIL907XA4JsK6oj7PSQ0NR5
uRBh9xEqjnTBy1ikdCU4pOdQ6JulKdu0CmsfIgt8Pk41eojEkySlPaEpflOfj7K4XVz1aTWIDaYL
o8elmgVQGMMx86YTzjEXa7h7Bgt46fdT6Fp2UbiSqWxejHXX0zYWc8atQqCSGcqA76kZIC9VkPhF
LkURo/yJhF0yZM3U6jpdom2p90bwabihc+lcNk0tVcd+q+EpvFSyTC6mBPVIOgxmdt/XqGEyjbcG
0X4zinCf28KLJh8GFYVZRVA7wH99CcePoiwCmw9EFC7vFYI68YEW+wSczFTZBvPpKxT10OxTVszf
vBPwp+njIqwyX2M1XfJkkDdAZLfiEDAUV4emt2x9kuPYMKzlyIdZp6a1vRvKmX4yzER4R9agR4Ui
i2DIBCxoW8zFo77KrYXF24EGcCHY00LG5IQsyEbmVIRKPShon8KbVrItSVEOqGPbkSDCHWij6UZE
aDLy0vtCZqaR5KNLgqUG9lbxujsGDimbaVehbs0kq1p604ChUGZ1ZaG7mRdb387RhDFoGcPEIeUb
qHpHJsu6uRxKQZ6Azc9Jhn2zOyQREbd6WcMp19xU9mEjo3/A5w5/o6KAKWIP04PqFG7IQklhUivm
l21eRbRDmjdwuqWd/JrrpLLJM8TFfDxyPP06ycaESPWbaycko24VprSpWjr5xES/aJg6lzzcBQjF
rbI1mMJurzq46+ZunNx6CY8pN2ax6qIhbxyc7DIU/eFVpbplRvVrm+6yhc/VRziliDDtjYP35GCm
BcaiiVm+yqhbSAmSiffd0c7YoI+2mbp+Z8ca6jh81lkiX16zEuRIHL07R4egucU+Xi+PvYPG6HJb
S/Sq0bLW7WlZmIzyMUFmU14sZBM5maI4zjbCh/hY+Uhgv5mjEpbd07ROR7JxtIFeI/34Gc+csksk
ibfjq+lwhB4Yj7fhax1BXpRRTtRyt7JyJfd0Dly5g01QIfJOh+2exwn51Edkuikpzv48IoNj6Bba
CfoHClFx3sRDseWy6507GrtomotYd8FJlmDb3aMQpS5D0GY1fhDtZsx1Dbc3VFxztwD6KKdxH+LK
N12xocBs25I2H3TEWnelO5bIT0HD4v7THLUhvyXL5MVxhYr3aaaMGqyzxtz288iq44h8H5ajrCZ1
NsDvv9stTnZRBvFDKF8pBbewTyuyedD+VhdcBQkvpovYYOyRbc3QGLwxpt/SQTMJBm8Cyl1ygVUv
cf9h4BPcVmFRBHfIhUI5oIsAbxAeti55AzkVntOeruHqMTqB+VlK+ORC6BXi8SmeGo5FB9340n82
vdP+RcKEsniZ6oJs3+SMlWu/RxFe1PCc1diMaFGRglpkrolCl65Jv9CdHc4RcVUl/aWr7ajzZsHp
ldajQnOrqqn6Grecf1oQ4HVG5Y0KOeLiE7wBmBJ5tXctzsw1pwH+t0AIQO38clnEfujXO4KEy3LN
5Ezr2eTYC8oOD9UJWKJoNE19HmmL7mUq1wi2fJhByh1sfm2d06pebYYchChMwcRRBrvCApeQGc32
81xDdA4QGtLENslRNoZTn/KkABk4FXOzxp9IpGmCSqMnQRaXTaVuZ+KpesU2O3S5l1hL+9INiTgJ
NhukLTC5jPKzLMfIPrgSCMFD1yemySzjnUKXoRyChBuKzS/BPlrsGCGqkiB4TXS7xmPl1eWG3JPH
qOOVPpCZzsNtYCmJ8hk7jL7o+8E/IgAVia2mc2V8b6p6RnUKrCB8dYzGZJeEkBYeQWqat2xEyT0/
2tWGc8q2tm0uVuuL+VBaQjHm2qLvYPb4MPW9Wr6GEBE8Cqcc5CCBsSOcTR3t8qZ3sblMvK9eu24t
rEltBG8xlPB9jVVIEHFY730TJhp/pYDXvzU3rRH9ES+h+1SGTSFSOjtxjPgmvuswQbvKwyZh2Yph
id3Rukqa6wlPxei0HhxQ6nSd2r5JN+0pnoTb2B3SryF6W7d4SUM83tzbKZ7ziA3RHZdT1F1SjOso
ah8cb6lqOjaCwNm4CNbDFoceki8l3UcDPFV30kS0flmI6twOvqI2RrxhSSTeLRTYmTEj5ipTEEJc
srCG3UYS8XZ3DIlZfUYBQ3fZhia5yattsuXltlTMYn9rSpqCLA2ReIX+czpRGNBfr84pnSJVyosr
G68jeqigp5VNkSrLP7LGim90CcLpc0isXW7LBEq8PUBdmMpGPSvwJywdQxIY2GllxhFEf49LDOxq
FoGYsA8R4nDL4SIHP+F20PUx5L5FYLoTPacZvCvIMwmBPKULrCYea5IAlUGkS4FOc+G9OOG8gZww
BlnqBGS95wg2q6kEngMLhiwMhrECVQDbHIxe5gVtADdhnA9FDx6ba9VQXI6k25BETpIiytDiiQdf
DjJJQ+lFlxlhq08cpminqS/GKFNRKz4UToAtPRhZPg1q4B9rl9QsI2FdfYX8a3sUiInAh/Q40NH5
xDKdSyrv+FxUX5LQNSQPfN2d8EvWO7rSYIeNtb6vlZ4iFEuLbzNXCHtgapnCU6tXMKhj+CkUmakZ
Akv0LJjdbygD1B5m2kbhnHNIn/IFtsyLYPR9+ajOxN8vpjYocyJMYuLvkOWq8rEFvR4jGoJTCniN
QOtQFQDabmo5NVd2ZeFOuwA2PhVux7AbR12LB5jihj5Lggi7boFTq3M5xuesyEeH4n7AAgsIoLSg
GVO2AEXKtqVsYToNdCRl1bKrZX8TsWT94KPaHVUjwvVyUn03vtglLHBYtNOkLoLVtlBBhqKick41
JDV3S0hpk8l6aIc0TmgQ3NFhLa8nWoowU5NJTptYguJkuwX+331dqOpDq5Ced1eIKo5Qo5J5yVyl
1H2YREhgkta1N8zOFAEkTdGv1wua6hMd/HC5FlHsMvROcBliBQ7SCS1ZfdfFsfiNtE1T5XWCyiTt
WSUfKdJFLzAKN7CxcvOIKnOulmdgNB0q6ABCV7Q2up8ugzHhGMyOfv0Y9t6fimDcaNrIQt+YuW+/
NyRJhg44BMFuUazN1l62Mxq+y3kUUqduI27J1npBn8+6JoA5FMMzOwjdzLZMYaNTFY8JU0ZcBjqo
LhpTNz4b43oJLqLCOYO7mUyvCBGsVcrcVCYp2eJ1OMQwmfrsxLLMGeq44raKfHQVF/LeuRLkURje
iSXHtrldW1qZ6KrBkPsVQvrkHkYQ8vMq0FxcdCVpiuNImpAdwpiv7oCYl3FKp8FXDwzyxPt4Ksoh
HYtk/QzZYvIp6nx3UU+024XdvF9LYC2se/EUr0QaW+s/YX4Qp2DHoFrDtB47Zx/eKPSXtxT4N7Kz
LCgCuxnl03NJtuU04Oy8h4bGBqeWL4BIG174+1hG28VsE1alayGbC2UOL2bz6bQi6WyJQ58nh0nC
WiLjZyS4JFo9Ro0qPxGBxVWJqgN3KWbugOxIyPJG0BdNNrU1HoVGDNHNqprohqtt/VoA5PvQssLe
rkZO5Cg78izDNV39+J2p+WlrGgJgeVLqQrMNnmcClM5LNpTlCQ8mSI1FyAp4NL5d88mOvk1x+9mH
ItiWOeconsfMBU0FrhAwtu90g8Ec3gYKDBpJjvJBomm+raQTtwHVrcWpsyqbEixbvKd2be516Jd5
vxka17uyWoG7zmE8fEaKSxjh5KYU6Hwb3BMZTCdCwwnRLoXvXmK2ra9inU0IAHJlA46EVnzv4IT2
LWazxo/yYa6zAvtuAdwD0DyQyDJ6jBQAakjsvPs8RF0bpb6jMDNoxnEq8l4mekwjxYoFxeG6XLll
qXTGgM8/gQVDFzjxBJ1CU2r9F0CEptvPfBCveLGiI+fbTRfQ9kZqUl/TbZzrlBvqbgcu1TW26+S3
ukUY+U9YF//DsOmtNQB8nSdrWAVafDJHJ2hX14xS+T4fnOStOUATAtqI6g6MESzxYEa51UTB+wSD
b+0BVGWqYdbn4SHRRz1jOyKRf1/UTfI2KGKY46q3CA3eLct5/Rgkh1ebC96nRXir+ya0X8sCx+gO
XptEHCsebheRxST0fbzHt8JvsNU1AG9QKr3nD2FxFUn96V0z8rei73XVgFrKDayr2Kab4ncBj963
Et8qvjFcguCjw1pRqvjN+PYzGcXPiH3/epXzt5Jv1yVNQUtcm6nioxVbppP3RfDxt4LvylYN0wum
tWXQfWEt5lhq/vKem83fCr4p9lcKZwAYmnVIcmCeUwxBX9937TfEQDoNpURXCFF2G71uGLDIgSzv
GmCDuPUjGQGjIwhihrM8Mwl+Q0jclBPVxO8iocEC6MeLo7NZWsog0IT7jc41GuhnjNCGdzESuKQ/
Xp3GKwBEe16EjhRXBFCFodt7L/6G91diF/dt3YOM6ewNX3UWGfsu+xj+NigCXpEA3jnEU/G0PANa
RIJ6+fF9K+UNnVdMmJUFUPPsinGld1VdxqnflHvXhsLfyr4xFuVyK0uo7AOMcvwQnBJdvs+Bib/V
fTMfhpKHBsZdFNgsZhegLqCvftd9eav7ntVSJBvsu0C9k8/zgJkUALp3XvvN29kucOYH0g16yRgd
m8Ttmo686+zhb3XfM9+GIhH42MBy977TX2Tdf33fHXnzao6wz+TsbKyXULdlntbrsbJ2y9939Tev
plhBLFAF7B21kxaB4WNOEErxkxPzzPH6Z94Jfyv7ZsBxYNkLLUzjHWpHRQsEqY7hAtoFNZgLA9bS
tTm2nCx/Rmj958vyX+q1v/vj6vbv/41/v/QGmAGymd788+9PfYv//Pf5Z/7P9/z4E38/vPY3X9tX
+/abfvgZXPfP35t/nb7+8A9E7oIle49h8PrwapGC+Pv18QnP3/n/+sX/eP39Kk+ref3bLy+966bz
1VTVd7/8+aXTt7/9Ep2tsf7zr9f/84vnP+BvvzxWnfoKUHL8p595/Wqnv/1CwvjXOOQxgW8A57Ai
AZndv/7xFfor7CsYek7OIhqfCfoduN0lfujXmMPEVUrKOYUJw9lywPbo885fgpMGhc9LJJhAm59E
v/zvz/bD0/nH0/qPzrV3PZof+7dffpe6/GOJwDwCtMmEM0ljmeB6b2llqFJijGqD7jB0Rf1SgpqC
HGIg5tUGrhGJ+HPEV7BNoYrWmMbSVaRINoEgB7wJQHrWTojcSIoOTbBY1QnRDSUCYTD9h5mLWxCu
vSYim4eZJPsicbdLZJhOR6Ri52FzpkGN5oxZ1FHQ3Y7NuN0ZU2iU1aDW3FtXBR8idPCPFU3iKt1I
LVZgO9tt2BfTjFEL4Weqx3Yg4VwDSuYV/9i4GGUWWjh1xqFkkNU+wbgYhTtiwAglgJ7qYTvN8xD+
pND7nVn9452kkscUmrwokhJt8o+HbTOjrRK86Q/Lxo68CPtLuBVVJ2HbMWsRrZhCadhisohxsAMe
etF4fV3o5XPcNlHaKv91mQKFUZfsbsaYXgJ6B8toa157xeTOSnqPORf7TQFxwvzebNfbjIoh0ZVb
07gZEX0ia1+kRbz9pHjAKvzLJnJeIfi7gNwCp2KhjN+uEA5iGtAe3x86H/x2DpwKkoZeN6zrMlIG
T7qrb8qiHu7+8hL9uVD/ujDPZ8I/3c3zOicAeJh8ex6xstSNjpf+EFD4mGICTfdVXQSpbGcADVtI
fkJQ/nGr/OOvTEICGhL+P4xC3lR5YzsDCg1Yf1jjaL3DBD28Aro75AQUAQDw23idgH73k1t7vujb
P/Kvv/TNwdhj7sPHRfQHOAmE4OUNIkOaEoGbhk5+chT8zsj9p98VR9AZYBoV0bc64C6cjcJk2uAx
/k5DG3djRC8sVRcbevN8VUrlADwV4Mnmpgaul5XdrF8SgylGW54RrLbtr7ttqFI+YHLz7z9uEKbA
65JnI8y3cvlRqQZ8yLY/OPGRj7a6nMZtO6HT88dx/Pd8EP541pJFMYmge4bT6ZtnbRTmmkbjTRXn
kGesQIX5wU9FSv9qRUnMG0UsMOKTb4mvI0YV8ehsf5hBg4BvgZqyjZv10LT1nDHkiWFH08vu/34f
z0XJ26csExriLyMQqb+VOHBe9YDp8KdBhKCzpYPZUx9q95PF9Luu+8dfE4chiSMewtwlhJshPsZf
CNqwX6xjs/L+UCYn5R7EeCrGEO2L3PU9uWyQpOnbB4x0g+CjG9Y8Nkk2GZ3L4HsY7MkoQf2y2VR8
WFvQOHq635rdQr55YE5FH6dgqmRVnLlV70NvMM89FJSDywJZvL0cwm+xg+EMxhPKfm2L7eSDC9Ek
hzj+Mg2IxDsVzTXy1FKGjFAUmoe+uKcKqT/zCk9UgJyRz9oWXKPNwAXDpcnkd6yv9sDS03isfmal
8rsI4cdbhbORRhS6Cghu4rci9lHCJGer6uGgqyDYtwrSE48X4b7TXO+0SdZsAFUM/EJs/lCNkxQs
NnfEED2Br3g7nkLfVDfVPA2HIljDw6Dh1Ruo4etQlSLtorXeg2Jqf6aw+5cfm+MQYyg/GMqCN1sT
b+J5rcg4HlaRSdCSSgw60+Yl+UC/t1cczJEdzzDWXzGMA+Ux5Qf+cM//0DD9W7XkrXntHqfx9XW6
/mreVos/FJjX1cvY2/779Pa7/n+sKc/Vw/9cUz59/aYrEECmrz9Wouef+qOqTNivhOFcJnj3OMrL
84v+R1XJk18p1luCuBkgv4KdIYU/q8qY/BrGLEQ+Z0TOlei5g/yzqqT8V56cmevoWUFuwRX/nary
x5IBqFGMDyBRM8ScIsvgrVlGzCoEym1UHmKxdLkqZvNhwpTgYxHS5DoBCHQ16YHcy979TOIYkd/x
mH+8cPjlCYAOEmPzi0gYxm/3pgJT1mSDreUhQul3JJU1H/A3Jw6UsKIgoOJu3a5gCVtzXvBp3oPV
eLnyDmSIbW1e7Bmm611I70Go9geouZNnWW7qMZTCIp+k8xSDaVaKfRxV6r7sZXT0EZ3vwXIDG84x
NpK8nOIy3ncYBtwRsfDfigKSMN1UZs7QZ18ZsWFgUHQcGK9Ni7Ycf+PxMh2XVtE9iWLxdWmiYUuD
yROynwdwI0a8q1PultbrCwyh0mBZlzoVoGyns2VtWtq4ejyPXi4XsCW/T71tMPdULcEL7NXY5zZy
LcY6/ZiOiWyujC/UNQlGMKlhgtGhnI/MLYV3/4Ti2wwv0m/mscYYN84dGcqXvu7kp0ErhKg065QL
C8ZQFk+KobtkYL/D1KmeSW5iBomFn+2nuPGR3tfNZmwWB9qCU1QAe96WBJMZr9v2Gb3lmI1rJJcU
soB6l6ytuAblCOmxtkD8LQ/lEbhVCQoWGH9mXIMjuLH6DlTF/lA4Ve0hGtDfhfEBPMLK4kYUeqRp
rCJ3BcpsdB1NNMhRfi3XRBbmqUEOxN4jtvdYF3V95xHxnNcIq90PPSrp1Pvl88QqJKyty9x+WxAt
+AlJ4uRyDV18Pc8Kcy9Nh2dM4MAQY7P6MBU6yE21IfplxVQoXYgO9xVOgBqkEzN8A/+a3YIBOeVY
P+hXAmXQxZS9ypvAgcOuw/EiwLlxY85VwgqVdi5cNO0xCrBfJyFz48YbGY47EscbyOge8hC62BMX
4XA/gUVw25Fhyc/sVdYY9Q37RXDRJD3IPRtR+xJuAZdd0MZ7QHXBCe6d5BkNJaDXniLguiKYRzdh
+6WOp+TeJuv6va0oZmtxvVaPCAvvtgxTOwcCUQxBCVnnK+gqhIPcI1w/J/W0gfopzhqWSYLsRhFt
sKMU2Qltp8zJbutpi6OXic7F1ahMn+PF+G3Ae5zyFlghpSgJ4vmchBCsd4wH4pWK6brUYzYR2e/Y
vOwHVgSw11fDrZrrnYF1bVqAtnTnBanPQzZ2OSwgPSs+HsqyuJgUeTBgNmRVu33jfXxyS7EzoJxd
aWnbfQdTqk2hgagjyOzWYf7oI3JRyOhlRCea01C9BuQR4ODNlohd28D/BPK5+6WpnvtpfRr5eFFU
9CnAKL6u2oeoHI5QUqSSgimg/YG76pqCSlQUCyJ5NXjF7YSXqe4gZlXjU9eNXwPtn8cEnOAE7z6q
fZbWihwaVEGS5ayefytp/FTW0Ze1XKdrHvD+NgDbM6vYRO9spL+tpapUOi3LjZmCq3rlFzMImMSS
49naZxtfWwohBCS/F4YSjopH5cNmx4w34FSC7YUNKoMjABahG0CtN+IKKoQiDTQoWGtz1YOoSsNl
V3qbKvSw4QBabgVOpo3LClSeie6Kjb40nOsMbNPp2lHMQ5u+rY+d6J7iumAX48LMcSr18EIxQch1
q+r9QliOMLBbMvWfAl2K10DS4MgR3qO9f/LncV3Ipv6RsHkXdY36GC0D9BwzWHdRlA5NeTG3Wxrr
j3AXmQ6cuF3PMfRAkHAKiWa2mS9s7s6GjypTtX4FFfEBToqY/Ers9hO/WX0z7jYkbqIk/AAQ5KkU
N2clDIgKFTa+7ltR4/oL7LRSExXXU+LSeALhSjv/kLQs7Xh7qEKXATUWGUh6F80c5a4Mv2x9eIuJ
2nVypgaJ+cpDSY4sCD/v1sqAFULyZRRHcE/NPlyScmdK+zBtSw4OUgm2uN1FvNz1ASAUjzI2iKvr
AbaBrCcZDlAgvHIB0WXYbiLsVBBN3UebcGDwoACMCuxsvPqkKv4pAl8wlnhW1Ug/6gn6Otndu7K9
rUdyT5wE1CL0xcjhzBJCDK4DW2ZwaejBggG1Xy1VGurqVtPgFi/1YwB+VZXgaopzm1XyRMBMSHuw
gVOc5ZndonY3zex2FiBjV8bc+nm+MoH7bHx3UwiGql59nSgoumflQ1HK5LDCc2oTNkgHaQ8gCl6T
NZmwXDl0RO6yKcxNt4nM6eCZ0e6K+ODMCtzSsv1f1J1ZktxIsmW38jaAFMAwGPALwGf3mAcyfiBB
Bol5Noyb6kX0xvp41uuqTDZZlPpoke6/FKFkRDgcMKhevffoeJ/zsnCMugh1uWwwQmKiq83DFE8Y
rkld6I0IcRXhCFF4XOe9sp+FIudWALoMUsyNG1zn6FixF+2V0Z3n0r4Au8h2VvON5ysJSdmYwWrO
8hSpoQrsGPZWwgF/ZsTTBtmiGyEO1aekmaww1/tFYbHVq7uqVvPT6jrasXKsh4J1xegSFuGeit+2
ZuYSeoDOuOkn7h6t9Li/dV6Dkps1Vu4+W5Ht+xr/4kyhcUz1atmNWHT9flg2ynxvJocEuTVG2Pk0
XMPeIoM2jfIT+ImLjBeNGyf36z7NGLXnbfyopZwxfdDM6/soh4eoLl8M5dyuZmm+zLKY3fMSuc9u
3Qe5W2yJvvi2I4+uxZUiPd172ZbBtueX2XxxzbNqX9wmT300e+X3WnpX6tdnGgWgXm6suAgn3BJS
k88YUvDP5DQIVvYZWuTE6ZfkWxYLZL6cq/JWsZcTc2X/Jp3ubp3JghD4CZbOOcaseMxWYy/J5bht
5HEjZu8EVDi1hLtliP/RGgkEKpmPfjphkerskYOzsT7GSj7XCwuX8HOPYd8UX2SJ1UhpLO0oszbo
1XxYNfITAxySAF3hcYjFodGcfdWmd0SuH5MseS6QGCLNChaZZH5S3c3SLm6q7nHQ+30xZ+FcehQs
s18k1dPSDjhraq/mTvF2yZQcc0LhvMfaY4YD1K8jm/K2+ezh8x6j+iA6fZtPKuHa6J/YcBfmaX1c
cvU9i5qLp9pjZ5U76HSf5ywlZ6XxsVyW99n2DkPXg1njAkym1gqSJn1L3KL3awvNy9HkMZbLycAe
CauCs0px5y9aGe1qXd+3SeQE3WoEjZ6E64wJiJXfXk2jO8vq3M9RF5I1WIOGG5WQySGdk5YV7O05
cwdgk5xgcOIK38km/L1adyes6kuHsSRYrCrdxU03hFrWOkRSsdqq+THuMA6LCS9foztbd2hIemLu
HxzxEtuSZVVD+pCNagyJsTV7PYr5q2sRjD14SzGN+1HHjK+nLTvJy5q6meUIwWg58a42sufZxt3q
FN12GIzNZA8bo9eLnVtjC8yEgQLpIu/qvSH2aYmkK6i9N+WSfFJGs0uK4kg47B5en/QnThSmzPLN
60p05zkJncUs/LiBgaVRXoSjk7Zb26QMZ1nglzxqbN8pOCkNQ2w8bNGBdPUX5g/30bpe6O6nsCZ0
EHiRw7Vvo29zQ06oXO7rdOr8ppPartCybbUILvDMmZiFNmdTslSfSgiQx8mkAOfeOhn20r+UlG77
OHYPUZrqAXD7rd64FkEz8pdr8h3WQxLEVfeSa8NdI8ULjrZ9HFUBSUdODpEH6npTksgkKYAFiQjM
7Vy4QV0n+QGrfusLW79otuNuzbJ5EzO1rS50L9C7heOjqGKUFofUQIl/DgcQMdiou19V+pKpZK9z
UDMqCWynDVJVcujK1zbSW4620dwlYs5x5up73LfPkrx7YDb4Ba/irLGoF9ADF0tMfuusDPzGV0xX
V9HlTgzePm3n52l2eaFru1rZH4tzAuSUbcd+sXzwRKd1nE/wnL61vTuGcZJea7OTiNRns6fM8bDa
rcQHcZ56OZkS0iG93b83Q7SRRIk3YyucYOiWt6ptCKVl6zt/67s7xZ9IXd2gmug8y4R9hEn0pqjG
L25Z3GMrPHe9PYdYlUzCFXZD7MVGsTM6DIWxFOlRI0IaufFBWcY51XUff/cO3+MZtEpF7DR+qpwl
IaqZzn4OZSfpOnyd1nLJYvy8DXmcmAwPxTTrvksO19gKe/PBjbsjTsPQcNJ1O2QYqjdOzrGjdw4H
ffYElXwIsjwLV9v8buhEAsrxnM3JxhHLk6Y7y6aVamfW6Utndg+MNqjrOXIHRT6jb0ff0tR2yudx
N2R18lSYsV6FfWEz5XEcr95jIO8GnxA8DWPpfvJk2ZMPHfJd4appW4/Cw+c3OvctZfemm2XHvIV1
owfYg9VBT2S5FWka71S/mt/I74lXt04WnEuTXEmyszwluWL+6CXYXUe4h8xPdJv1Vs6qmbrtyA71
unZMLC/6aheO+Um3x1RdywwsuAyC0js6KiMOqrmli+2TMQ6KapFNULq2+eSMJe0c+aKSDLxhfsvp
NDgzUoPkN6n075MzXPsJ8o/Xdt04sNWl3UxNY8xbu+2027kbiw/yyvVpJJW219DNN/mYTYdJrcMe
I5l2IwfHwoVd5T1DLxZmIHaYjLFmysa6rZxPqXBRcnNHi/3SmOrQSXR3W3m93DL1aj9szvoz6is7
0zRPRM9wEMavYo2Wo6vy5pMjHCecitUj9lrAoDQEY6wgkaSviXxVe5FW0WOmanebepq5H/Q4+RDz
qpYglV2u+aY2lbit9DLlQPMYHbTsrf2u8kS7LSNGSkJGx3kmWlt7VbkbU3vlBeotM9ECRMMZ1A71
2WDNd1QWA67rOrFuiCNgWqSFsY9znnJwOdTJKsfN3RqO2ivhWS+4Goz32uR7mNPy21p58nGtVrUR
fY6HtJ3jG8WCiyLJXzCbNn6rUn03932jBa1bC9YmJPVF86Z512EUp9mqx13W91edQfP2k60V3L+1
oz2qOLsmJ6+eSIM+c/HjyiPJ1gwi2UXS7J6JgCTsAxjHt8yZzUNnl+O2KxeqZ1Lgl3UotQsmZd6K
0aSOiWfU2/gaW/Ho93fzSPa54HBvacQWSrd1LOR+dGV+l/cyOxi1TUhoiOftMiX2oZts5RNXnPeT
G0U+j1D92sbl9A7Q4bWfeQRqUoW0Vbuqw84D6NdJv+iY9WO6J7JcNE5DWvqWTkRsyYl5+/NYIJpA
OPpqJXV2smprmvzGpH7UJRtZMiFZ5GNm0Z2j4z5Ag2hwxo7tpbXgPbj0/vzZ81PmVM6uMxQkKYY7
Qe/YN61JW1f3ZCpIJ98o8P084dok9308qlPtTPV2xcbwRbO0IjSgSXyqR2Pe8bIp7gG3RZ9JFrGf
hAQYWlUlHvrIKC/tMC60zvjMnj1Okn23pLicFTxJPVichAnk0kvaMGnfzDmmWN9kU9vWEWhpiY3L
uhba6NcyFd/K1M4+0024HyATlu0STdG5ZtGt38bJ8povIn6KJjnjCbflrUWWiXVserppTAUuYcyX
YBVdoXFIGC0lTpwfmT2nt7rMOcBnzPVdN2evlqequ1zo5a2MyT2mICBurZqYJ0yF8ZzIdX3LDV56
Dht87xPcw7trDP5ELHq49eplfeNVYVEku5UT4nAaNgCRFWQHu0gvzWi7gpheXX0MfUM1Sfl6bry2
urO9hixHb4rn1qCqS4RqTsbSLU8QHXjh0PT1PVp6rAXjqjWBY1sAYtKoD2q9H080LunBk41z6zlJ
E4pCW8PSRneHISKemiop9klUZ9tWt/sNTNZsPyzuEELbY+Gr0o3mXeO5Dnmr6psed3oYS360qlUU
MJqOAlfq5evCxOtUkpjfGMTyT1KoW7yJj04rWakdYbmXbB4KRIqg08FseVwBwQcC23aIL46dIXMd
8yviVX1K1pWs6Oilp66u1HMz69bRIF2x0ezMpYV0qcVQLRfjKdJ0nOkFsde9MbnDnaZL7yUGkH+O
hOyYK9SLsV/r3g1HxpdksrJaXtLcRkKBvzR/ruaqb7dE+T+DBSqp/Y1SO2MGWIoAY3NS7VKe30dX
dOVGnxR8JmLnYm9GhhyPOcTtmXqnUtAC6/w5hbph+YvnFbetvVSgVZhxnGeTB3KaW5QBo2nvLWKW
KAv8u7/k7C92iFORP7LthxFYxluBAvhCxO8gMpdmT7N9ky9xz3sS13WRX2xvrELXw5yOxXoqwt5J
nFvL7oetNzFjwhk2BUp0Vr8vW0fbFAROr8T60fdq5mhFXlYXq50nVAJqFltgYieEUozafnRwyydk
yHty6XdG0kRbMlbEQhc3425XOom/7lvusIiqVk36NREaVvhy2pFLJ/ga519AXQBuW8cK5UxDnVi5
yzakKHN1bNxUO+KgUOQzsLAV/J1eRVOArttsW0JrL9IrAXVHMcc3WknH4zAZ7gX0Cb1oSnIg8xfH
097cIq7f+ywpvpCNYBCYRUW3H724xl2fqogecfLSPfFW76kotXWrSKencHpmD0lKxs41v9lyNo7L
QMdXTFV0sDxgeT54fMaKRGeGDb2zyTc+T7sJm/tdkgn3SSJb8voxh+FcDSkoH0nB6Se5x2AXGTzb
swzDe3HaXAL8M43tis7u+FBfZk6XphmPq12VFMNWQjCmH+pIEF4exWlaoRrMQzHjZammHZEc641w
oPhsaePAMNeojtaa2SJoxihDocQu8xEbQ3+YKyO6nZrMetEobG7t3ogNP+Xns18+dQ89sfISqEZj
PvctuvPWa9f06Wpq2U1J2tZBCaEnKK73V5EZQevE2g46mHWoWot3w9LY3WNbFCPON0fP/CpZlttu
bbRLyg77r7HJ8ioid/VjOje1e81Cipuhqaa7eClFWE2yJxSJfRMbTUE4ava0iiU4IicXpXnaQdeL
4VkQIjssM8eX7yLDfnKz4SMeF6/mBe2hOi8Z+5VC56xpIjCyMXTH6i6K42avxfq6YV0hbYjR9LuW
7NBsMa8wai1Huo/0m9xp5Mma9aJCnUm7c9sZ4gQXSucbNRgDc0/Ugd6yikvPUI447j7IBSJlk4O/
mPbcPfVN2zzXsY7klGjTelwVMh5Zp1TbGDkqmDuU0vDVYK23IOEl4lwyim3F4sBdJybKgOsu24rI
XNiveUK80cifaQaj0+iM9YnGtNuKSjWPk6cZx7lohYEgYtr3yG710WyAY4y5NZ+Y79IIKevaBybV
EhjQbneFiaaZNK18jOsoplfQ0uGpqU3nNWNWu9Pyqn7uPC1JdiZK8TsuBE271JMty4udlBK3YZV9
KrqlYpzddmFSMMDyLSv1rkWI20J6gTyw6dJB7EwE8vllGFrnlo7EqC6LwGsWRuuy5pu1ieZtOXV1
e2ulXX3r6s0ASyCvgEpxDnUgaezsa9u6BPMckiCntOnVi8g0934oiA4WfVN9XbOm+l6KvtlSrgzP
IGt5FArP+jzi0Bp9mdfFY5849R5smzy0sYFwa2S5dqkI0N/2xTDcQMrQDj2JETaTW8ltbeMvbQeC
UJ1+RZUUenOLKMUNpTzxfuVjVbtCLRSCjNTVJo/H8RkVrcfHlcb9Jq5yM3AXnMe0k+U2Jo19IAdl
nHLqomdui4++cigeEKN2UeapB0156mklPCZIEWnNfckJk4TGanIHFGVS3bseUwodoTM0Kurrse7A
+wC3+GDo0O6mailnRizGstEGjUembwdPxywwleSrEPlxtsF7Qiwz7Kl4Ukmjb6zKE0eGijBMlGsW
G9nzlSekDbeccd3O8twWpsiS96FNyOgL7GVRbFgqguFobNkcg8hUt6r7yvdq0sE16pucRBEqgqEE
Tuf1RmGb2hqJEKFcnOFSTTq9liV7hapS2NRzLUtzgOzcRVGu3WX6+uSl3lOXRfNDKZtyY2uOmn3+
VOhXM8/SNmYn2HOhYz6kB5mmwU9xH1B/T5ZL+ofI52EFRrbXeiMKjdptHqC9oDV0sgsLN67eytTt
3zhbpjOJsvWiZ8wiE9qgc1pZ63MseG8pMnVvOdlkXmuErydGhl+KrDaeqqj/KL0YUbdOom2DAnMW
FiM3X2/NgvQYVLBgGEvWiZOUvh2z2XxfgDCspjsfRcffWuQYNP147NsDAvZ851SupYKiRzAMkP3y
gn48K88RDRm7yYu7zAaLklllcyp1CbQgryrFe15rvmqVMz5z+KCN0NHu6MSowMR6IlFfh/rVSJJU
5kfOdmOixmyyYJiSk7ICY7Kke5NX0JblVkAzqrqoX7TOMr45Et1R1Az2ILMuW7rh6YK5CQLC1cOi
yr46zp04FaSsuE2cV9Pq5B7Xm7ldciO6S6e2oTpOrWjXEqRUgbT18mbomVaIWrsp0tb5Gjv6Oxim
5MWrkcm66Gp+0dXOLlH9aMucc3NFsPDAvdb50FcYNhYrqLWZUZXDl41UDjwiWynT3MbUw7R1X2IP
FTTOVxnMKgvkOBxMve6wU1aXiRgs4wLtYew78zTmyHd0y5OfRNd2fzBum75ZXisYJNvZBQEgXT62
vLoVcyKTrLbudrKbnEfwAIfGNJE2PXOlcV0DqDGhkOVzHHXPbbG6B5jy+oHa4riY85s2quvfXijt
Ps7c2yJrbqasImBTnM1af4uq6uS2OriS4jAb3kM2V/fZ1F0AhJdcCrPYu150Hw+dfDHMtbja26Ig
drXZ1zrnkFGrOj6xO/3VK1FDB81CHVIPk9MSvrM1fdtpM6SCCRUAe5WDsToopFN+XVGnj2u2AAYX
TncFH4zS+pISxJyouTwZaHNa73rLLgu/JtjVbJHOluOsmV2YTn3zOnH07dbEbjDduuarl+YqiIGt
BYzsrspUMz0oHukyyAeboamJGZamMge72S/ZU7+43oRyH2Xn2YGr4hFCJvBsMzV23fKNmTh9d9F3
2xbMa4iiwcB+tm50+s+dAj689+jtBp+8H2ijmQ+BuVaybovScTI1Tsk+Ke5zXnU3tK1ow523VDvD
idabkbNwN8vyyAtrfM0GwBA9k/twzRXKP937gY300YveOhS4k8egUVkWjUUOmBRgxMAj5rnutDUI
AW9Lbeybe8yt9bTXBROuru1yLlLNLG4qDQBR2crmac8bQhY99GVgxJNCjdYVyAzXXAM1rvlpMfvl
TEdJoGtBRK1opwtfS6bhk8e48QOgGHLa0sbqDeZX/UCKambERIodntFyQjmu9NC2a/tQrkVq81gk
1UXXiIsEyu7PvKqn50Lru3OPq+bd0YYeSZDiwgtsQ/UfV67Jcc6c5BWHeX+awVIwH15S++Axm95B
Yh9ZtIyTAxJP2hCQL/QYMkw9AEkfJ6hj/gpjCxAIxQYizDIZj0h14/OAD3Ol+S4dIBeWV52X2dDq
TaxmER3b+Apz0FarK7eM/Stc2sxuHwt3zI4uqO+LdCcMnICPD9qSDwyhZuOBUWOL5FCtO0rR6JQ4
QnMQK+PyCBQCWsToae6liGjJ0nIRKatFLffFTiQdETPMmiemSuoXgEf5dqw5iMe2re6N2YB9MAFD
8MXqGRfqROuAzq1BAItrwaWodeqyRF/w/5Ww5jaIvfXGmiw8B4UHd9NRrjzqjXwqIFi7gZ3E2U1H
73pK7TbdRprB2IoOOF3YJWBVur5zohwUZZendys8REbCXWPemgMPYADmdeB+dIqTrAy2Dcaqvc0g
Zr0yoxu3YKi00MlTEfDG5vMxh8QtwMdLJ2u8HyNISNAn2Mfhyml5quyhfnaiKN4vmDB8F0LadnXs
6EYH+rBnSW8iwB1W6avdOigXLsY8z9bHx9JY671OyfrJWmtxVwjInNRe41uPn3an8kw7NxXUmyAH
ngn5wSvuVpWkj0s/NPeju34RKSIfW7sWAr1rbhOx1sESkz1NM4ZjJcQ8SqQ1y09VlTt3rZXLUKZl
K6FHSqiRqV0csqUemZdbBkMJDjGt1bXvBl9ioNtZ8kL4etlyHpiHuLP0II9LFgEU5powTjWci9fX
CZYF2AQNiPJD33TGF6B+MmQCbJ91ZgzHmuD9zVK27oHRYryNZfUliZrHAv97Cc2JUj6HWLRtcztD
4au5APCmOb/cJLCAO206w/sOa3J9ykQigsFNv5kN3Eg85sWGNn25uGUKBRyqxROjdv0hcYfhfmEK
dIFPiFwagRmbByZpV5Qn+X5NtpY/yMx7J5NP29SmOl0e/v/7mWTz4q9r1wXiimvhvbRU+2TK3Y29
uPY37n8cIo2yXvq4ivfDaiboUZq3pQ/de1m67gcCkZYP3EJuR20FZ+NVDOOKxoj8NmF8ZKsuiUDz
lslNBbQ+RFh37gFxMvOkoVt3skwlCx7NbPKL1h7iwBgECmHBgvcDSpdxV1ZufTdkyXAzLUV9yabE
nHgYMQXo0jUOaVEykZhyFK2i7b+Xepq8Dpq9pD5XMGM0Mmnupi7KZ+AKUKjGBX2tra1zTCvpV2vz
J8Cs2xRx2QQMR+U5NQt1m03auG26HLqPsoevUWthuU3d0V/JOp/HtY4OhVcwwRTwNZUn1cNgr9WN
uWRpyCb2NNCBYY1+3vP+NPWSwYagkpvWFnRK692bibWEqVeYD3WTLxetqWQwNW77IqdNi5chiBp1
R/p/9gfcDXrT6EGDF4pUobSI2Dujh+6GD/xan0SnarVkOCz6PPjKlCkMurE4OaNawsFMM6wP11Y5
xrwewW88dm1fvSJAYqmBBwk/mScFMefWkE26o6PNn9fVVLeLPeGVXnRCunR3u7he209Rn+BETzXn
wyq7a0GBLxlH2xy4s22EV4LCMwmx56kvkVHM6tZd+vaol6O8GfQVVSdm054gvrgd0gFGRV9rO0b4
BD2Ksb5jRsBnNczZGEKJLeCA+By9yEyfd6wBbBK2u5gar+e2uR1WjsfOMJFfIawNt1COvPckTuTe
MFsV+ybakUkTlj2aHd+Xz2jMuTD/mPZwDUrszW43nUUsAHRckeadn3qp+aHj2QsZDly8sWQbRGfF
EvMEak0jrhN3LV/s4zBSZ6p+Yk4z2c3gY8u3nwwDm4GlVZtR6yKi+/P1bNXT+aPG7nM30MC7IVyJ
IvPtJms3FWxRDJXf4MhpQbIuT6O+YIoxxiO/xzzlVwgu1EnYeLlTt2+Apq4253hFJ7VE8pD3KvBo
myFbMjoHXCXgxJa1/WGnCQ4Am9LupjON7GbEL7ZxXLPdmG0HXQL2Hzw7t2S2bll4JPMY5CZjY2OC
y2ATP/6LO/cnYRUh/ma7v3pOEeV1k+TC1XovflxcUI/sUlnaFSIxG7mwaWIUWiJZfILAbj1Lp5/K
feRq4r5ro/YY2TQLG2hPLGEx+7rcazoMPbzgikO9Z0IbVAzWj0ZimGVQM/WJhZr3o4qZilFIPS3F
uIY6Dtr0N7b+P+Hn/7LOShOqJfU26ArTtgV5sB8iTLAD55TzNd0PURIHk9ZV9SHNBCemYha4xZrT
bSwMFpua7vPsukMS+0OHH/E/SnP+H3/Hj1mVNAW2Bu3ZgRQ5m0GeEKFN2bT9j8jPf2Qv/6Vp/G/W
8n9rQv9/0F5uXCMtv7aXX1Dk+29d967+mln883/6h7sczMEfmEptXOQEAKi3TUzk/7CXX/+J24PK
nOAXtzv/+U9/ueH8wb1vXqMhBhHT60LN/x1avNrLHR17ORHda6brPwotGn+P1tisToFIaFk8ca5p
C8Svv8dPwF32zizymQC02T+ziGT9nOTzbrAKZvGlNRnHSZvMe/T1+tu8zs5dCpjlWJkZzsgYyInD
XvtTnoL2FYUVH5ZUMNw1PE6tPy/r/407bPwGL7H79l+kHPr/2g7Vx7uiS/j/Icpg8u38+l57ev+f
/2P6IcZw/T/+OxwrxB+6LnVbGv/IHRAk+u9wrGH/cY2CcYuRnTEZt/3zNhPOH3zvHvcluQduxGsq
4r/vM6H/YRN5cLgxCLpxb1r/SYzhT+jKv85DTRgWb1+SuD9AAsbYcDV91o1zczZu57N7V+4FExbf
Oaln7TeH7t/v5X/+jh93UFsxeewEj+jZuR9ukhd/2v4OJfPDcf6vH32NZ/wlnSW9nKjRyo82z/Ih
Oo+v9bne6l/i79ZvlgwZ+vWN8JMrJK+f6i+/YkKrVqvo9XOXjPmdkgvumxgBKxu6bqMkdt4QFNBM
yFXbL6LvD8OSRvup1+dtIQa8hFnLhoZhZlnDRMmWF1eNy2ZZRgvkGc3KdPEZlfZ+aTuHRrA1GC40
xVZlLlgFS/ThKrJmM0xGx7gq03eenkCHciy5cRp4f0PXt1h0EdgNXk+voPXsrVBu/NUAsfh98nIn
kFDVsQQOZailFEcUO2XoLcyylqzCHU2Apds5CPIVPnrUhge0p73yxmZzjeXgnB8SXM8g4fNRaw+E
DL1NPJfFnV7oX5WLxR4T65A9irS1ccd5LoY509qNjMt81U7qg0WPlD5IkLsyy4CneaImX+Gap56F
CDtRq2pj525+E/V0qvU1Gdnn4j2fJ+pC5aYhWphxGRMHeyKcuo0GQvVUAF8659hZfC2KzSBeeo9f
gcyrytL9KvMBFz5HZFCO7RRMiRYfcl0yPzXt9iSSaApEBF/UM6M4KDOGVbVJRVhEhnkg+PC5NNLx
Qmbb3VRG2e7+cij8pIL6k530sxvpGmj8y42UacMYdXNrnKVx1qxLKk/dur+O4GbUB02eHOd+Sg+u
R8zwdxtJ/p5S+tfj8UOV40WVnbAE2zyX5jQhtY0QUJc8C7qhIcgmWsGICkCtlhj9b9KZv/qNP4Tp
CHvIYWBR7pkPuHdCffLNncBQ/Lsy9Hou/ewi8vb/60WUQPXb5frAd8hbgFQv2bCZ70o+jjYcvTHM
HpLqBIXaJ3eAKywODTJM6bHSsL08/PsvUvzqRLiWyH/5IgmWtbiVvfXstunGi/unSZabtffCpM0u
zK5YEurdkPVkkJvlIPnkZ9sysk3COoRjt0IcwGRv49g0XpNrP42BFyclHlpZf5605sSJ8purdS0S
fnaxfsiuSqUIN1b9eqaHDvGYM1L2rVCWkOD7k/0xiP1vrsj1B/7sF/3wFnEwqTqJiNdzNu667glp
OCqQawb/k5z8Huw2JnfEhzo5yeNUBKkWCEz5z1K7U8O+Kx+b/DeZ+l/cflcCxV+/ml7Rfa6Ltpyt
HaPgYQor8+w0X3BEsQDm8O8/7Z87N3/yaX/cpm5QLRpGkS9nKKhhfrodt9p5CfC/3uSX8QBX1E+D
8gDnO0DR2gBH9/XtHNzgJ9159+32sfSrw7J57AL35sgozB9Ov3vTXrkdP/sifgyXuzrgy6znTzPc
na4jK/loWyV+/6kP6+9m7QPar6Yj804Ad3775d9fkV9VET/uaJ+XuhpXO1vPcRoMpd/CXZ0JSENI
tfub+hl3yXpy3Ow3zKRfnaQ/7m3vB61UCIc8gDuSxIHhY0QNPM4Z8xhvf3ctf8gH//Pw/HGB+xjb
RcJmw/Xs7KLd8FIdUMMDXAT76NF7rvbj0d02QbRJLtEGh3/wm0t5PSh/dnP9eGTbJlFPR61n3UUJ
td+RBDNz07nk9rcquZnQb6T9lJAYShnd6LhfbWyOviV+c3d7v7qFfjjdHEmxTmZmPVcyCdRQvLi6
c0MvvXXhmbg6exXkYWTbTP3Wx15Yt4Vf5da2sOWuTbB5ZnHBCshdbE8HPVPvRWe6vrLlpsxPefXZ
YxTkegshofXcLG+rC/lVd0I69G3SjVtzVJu2P7jDQcvOff1A1krIkWDUqV3ZZFEfteal1x+GjEfI
vE/t12wZCHC9TDrjOPde8BfWxrTJU5YKiPjBWG7NCTEEH+GSfpXYqProEK2fBndX0BYZRX0Hrvi4
qOyUaBE+GoWoslPA1F3EYTO5iy11mPuJnSFya6SHuL+oytnP9ujP0wPlzjRfMN8GTaQfCNbzRVkL
LvJH8P6vyhve5pE3eT+RFlT2jTklXxNjuLTN78BK4hfHrv3Dy9Zz00INK8euu0tPtvD1S3Ey9vlp
SIPqztirzfruftXP87Pzqi7Tozj3vznwf3XOXJvwv56zkFjGoUz4zbF2J9BKJ7/CKgwbodg4L7WI
2TkJvvx4vVJLe9HNt1nc//sH5E+awE8eEPuHMsqQiqFE2a3nuRguxFSClV2yHuYGwKTTrnPHOzxK
B4/phTW+VLh2gBIwfmP+4cKUfYr79hNc0pV1Nl3/luRsXkmZt8knpmH+kEVb3Wi3GSzaFUhqP+xa
fVOUeFu7/8XZdyw3DixbfhEi4M0WHiDoKcpsEJK6Be89vv4dcO68oHAJYqY3veiFiiiTlZV5DDYk
YNc92xp5EQF2Dw4U6G/QK9YzyNsg5tphEckl4I4U+ixCtIMxGOXaXgmlh+i9hLw9v3cbwDvPPtQu
k8wc2EIDLNNpaCSstJxDvOf5FC2FY2YWQwDt8VtwqSlHAizo0p8B930l/vK4DLYRzOHWnkYLoYqZ
RQof4J4uHzGMd80+uxPkKX56RzD5M/mdXQgD8s/X5hz/ff5RUz3mUWBkZsmM3wQjT+UYjTYILN52
BL33O242ta+N6GFQcOY6ELvWgjuMNKolJ49me2oVNlECUqavlBXF7wyQ65FKHlxSrvQ0hSrGTuwO
Dbhu9drcL2Qgc6/dBJAvgmFdyunsAdxOOGJVIw/bureu0VC/xUvju2kPAZdaGb+BNjBwfIfGyuES
l+jZSnHxsVcg9AFmaRAQ+n0V0JgrvzVISWX7I52a3JkDIaiZ/J72gdMXGwHw2cBToq/nK7QUFPjZ
CpEAGIhtjaurgSl1QQF6Dn0AEJi7FNOdbKnkvY5MHFBZ4m0RtXYYqSBco22drAhULV1dszTU7ZIA
xjm4WoAOV5Ie2D+HoYiVlb1VuB8FntmkRkj7gHAvaCcoC/KjD/3RLEGl0uo2deWwlFogP1xOzyhQ
hMqwp+GxxVB2TMHQCZ0JRo7YEdaDMWIl3HcCnXJhHlTB+0bOWYgoT9U6GZzsRKmg9g9pIh5Y7JqC
pQ+gP4hcMF/7jtoOzMPnq7VweOdiLWNC8GLtYa6QJw+tKSJX82H5EvXfz//+TI3pf9MnblY36cW4
SdkScXqwu52kg16lEQqhlLiWKO2H+BPovp2uZU0LwWFezgcJmWK7Kh4c3zMgAPoBgTqNTI548ruo
6Hcn8CnktlbRYWPLTRbuoZ7w/DOXppGeXYR+B98qYKedIjVSdEjRis+IfdmvPeFuwfTRrpsdKqlr
s9hLxcFJtOKD1MT378rqVIuS+aue2MIm1NErkWGUZabyAS0ohVa/KaU20Dv8ir6QLP55/qG32PHo
h8wOF9/mtURCJt2JqC3bfQ+ZTsF4QhaCj+RaHdtA5w3gXIEdFeXSIGwwVIJLuCVIo0T5i1Qn+v5P
8t56ZgXAgd2shLqb6fSDn8XOTmXrlR7RsuHggD8F5MhHJF5rkHzH1hh/oqhUOq+HRO43sys6g8vt
sVED36CHQQYTd5Ll71WusoECGIDER8+SW3ujTNPy6HdN98NdkaDwwIlpQqzbqCMeEJ+N3mqJSr/y
eCysrMjCpp/qxvdD0BI/whePx6Z3Kq12ulO1BYQT/e9NqKamtOXfikNoplquNDJtJFdOZWRPp1ae
2jcf9EdfOMs+Ubcm4emOCDLEr5Jv1LBszSLYK7BAE6G4ZIwpgVRIZXwerVnVz79jM3SvEAUAUom1
RHCLQEAI3tGcU0terr7EQsG3NCsp6lK+MJe54/jRT3qRA0rKJYEB3db7mqt347ABfbxtXwBqBDeE
KQXFb/W6tT2DL4GOAE7UIIMdA+6qr4sgj6XXNDM5yMfxKgHpBeCmrLjdgjUGRWCwRQ9VuvNL8Iyh
RfJ8WZdOPDst993OSYUUJLjph5c6ZFI06M/LrcrJALzIo4oYpgLKqBCyq0KaUvEs4JktXjUiCw4P
Sm7jSSoDD7pStFxc5Fkq2VIVN8TwHnH6wN+UPGwd4f4JBQfhGJDm0JFKw+zKTJLTDgh5sBBg1lxU
gQyXEPBgIBbQ17oXfowNbhdAUGAQAexkDnATHrJw22SOHSEoJDrsK+F41jf731uHncXjCI4igAJP
xw65h4KXJoXqjKeOX8UOqJxMJuERCTGxHSm8AIVWSCq1pnS41Iu4lYvu1q0mXAgBNUi6wFh7gWPj
JxxB3zMag62ZhTMLCQ47i8FuCWg0zAopHDnZ2wVXRi9OuVrZqTGYgLJYo558xgdqA22BK7HlD5kR
vPRKe5VsV/Z3SPXUTve2eKlb2XnNKmBqbT2KdMwsAvsA2cOADz8q600etMDCzlyFknS0KnI1R26N
15U2ED/0gdQ5WCeCKA89Z1nkDFgolduw1aX2h6QPAO9B+T6QjmIvF4md5+ByIz9Eki6DpO2BLpvI
4/vzQ/bYr5rlJ0Ha+0PGJCiNA+tKOY3C6aBIGZSOuoHWvHjaK25RozdYndQpG96PKw+YpXrSbf7u
9ocAVK1XthgytNhY7p1sExu93lqMWm0DQHD1WkZZB9IHFly4NLBwkq/nHzstxINAzcwCNZRz4jGd
BuZtzkEhTu210By3wkrWvbTxb7v17sNokszIbHpuQieFALZRkU75FWJBlBZuA/X5Nyw9aW5h/m6Q
GkaZsBnFINKZgFk03uo7XkHVD8StN1LNLO8Q7dfujlsB5cGM3QRw7wbLYygOhqVHO6S0ayKUBRRX
hBcalF7knoDDIULdNs9AudFpbNq9VG6J7NDxcoG04kp3Z0/S0HcAtje9QveNPvYUHMWBEdSEQu8I
Qq0iPUh0NnwHdcGrQPyBqNRhRCFPMvvK7Cc1ARlkGjL828DvScC+7KAYoybNwavRO9vD9LTQRAYq
GCtx8/Zlj754lkuIFAsPWDDlnFaNtMSWdFrLjFjPdRD8jFHlVbgCnwar3sCWyqkVf1sb5IY7DMZH
rOUvz9f4Vp949CNmG5VvaZCVE0w7ByNUYLHeBsIC2Hcwmh86VxhKQ91N62FqdQYbXXr/RGlF3Jcv
uGpCJaHl9gpc8S6H+A+eUwFOGCsoFfzFo8vz37f0wJ2UCO+DRoCGvACcKgoeAaQNoOWmduUVGh3b
HhhKjbZARa03eBXyAPprz8dcXJhZNpCMjS9wFMbsG8PXB6iUJVpb6aEAQ2wk/2B9FITMn0fxJTIw
Lte/ohyeK91fr1Fos7My8I+qY8bvCZCAd+lamXgpS7k1x+6OyNQyFCISvwvUMiuTfeNK6SjDaLCK
U2D5qfg6emLyXwotj0rNNVHOjUKr1Zdeyw1KqSxfPj+foVvIfrRrZld+ksP6q5nKUFmiNiZguLwy
2nSigqwhAV9oZej7yqD3XKvXaMeaoYFXIGgACc7X3tOYwUxGPXyjNl6t9edB48/JMflxdzxxyMNX
pqK0tZuSWqgN3eq4d3PmxT2Au1Og9GGUIoKcvkXlIFBgo1krSDEZX43tmjj7BhB/IA74W2I0pH8M
oLdr6W5wksnBep5uvEzutGQX2ZlicUeNVmPtLKw9SaY5f7AWt+v2bpAxjsqInXZric3QOo0Gwy0z
1yKDRCfMVaVtuQsO7BvU0re+wRuisgrsm87go5FnF3rCgC4I4CGFWjijjioUOXTgNRXGxn7YR2pq
+xq3MpVLDeBb8nn3lSxADmE6ZXrBrrZYG/6Yl9wR7QTlDUJJLsDWG6yMi/wQWd4lV4iNpAorYy/c
5bdqy93QdEdCdwg8TUc8Uuqll9k9pF3Wd+jCq/UW+e7/vFfybQleqsPo8DjU/goG6IEGYa1N3VJ+
frve7wboaPioVdMGqXVQsHCzVAavipdAyWVSpRQfzxxC/+OvRc+F8gw1e754sBgTSxbD0Ypo8Pbl
BHVJdAtPLP4ZVUrfQ3Rt7ykQalITtdKuMNNVxJXBF/LiW/fy7lND6GWPUomxobasJQpycm2t9H5L
3R7t9llVqB6qUOSndap1CJuyxqhDOV4lZdghWomWnMDFVzwd6gkKZ0JoVQZcCTf5gZfLT1rNdBeh
D/pwG/Sl8WhXyZXNeUv5H/2s2fuEZWDVGf6fLILUUh0GalcYwNqUjG6fFZhg3mmsASO9SKuuIBnL
/U/muPtGT5xeqw0T9RcLLE+D1gds6s70LU9fC01LwZecTtTdcuRFAPmF6fKm9qPTabzBKvm+UKAN
INNWpQIEbAnH4pBvw+3zi2mpAjq3E4iIHpJl04i5BwVRYQ9M5igfGBeesIAjqdD0ppBeghGlRJrI
ArG0sgyLnzpL5oTWgzhQL1LO+E28jRc0tvAcL/8gW/gE05Td5/DwHuXBYs6dxX4Vryvfu3C9QVj5
1wxTsMaty+l7SzU5DT+jmiP0+9OuA1NBbXDCQlSiPLVcm+CFmE9O/3+3pCFcp0soBOA70XX66zLn
pjiCJ4QNduQaFWkH6r5yXaqsr0qXlY9cGpP9PSYNGaYwZjC3w1HaI09NKt3/04KZIzfgXNcy81Ei
1Y+E08Bvg2Clmrg06CyMdWBQTkpFQFX1HxR3lQLIRYTDSu6/1C4EYvnXNNZEGAlli2nkKBlK8vTW
O+V6tGXP5FuJA3J9PnNLu2MWsvoe5Hw+5pF/DLGAlhQRgUpEvuU19CIlEWp4uYsnUh+uDLfUrpnb
0rkCRC7IEOOBfwOK9w7c/GuxDfeQ5AIy6FKalTPagQWayE9l0mZu0zp6B2r94uNl8/yTFyIAN0dv
g6czgl6KzdL9cKq7xbOfeQsPkJcfjR4iej+MnZ/KnX/kT/844CwLkuCjzEMsCi+UnfQtuRcIHmIg
npE7Seb+0q/0OYAxLlyh/3hurlLvz4ddSIi4ueGdD5s+MHqxg/btOTvV0xxXL/G+UxNr/JFs75wa
LTbWJtOiUeZRrir2ULQwn4/++HAAEj3bvi70jdwYWnUCCcOB9uQX16b6/zQ3+L8FRe4Gk7mLMUUn
FXWfYRvxBm3XVqBBFEGeKrAjqq/+5+cnaY7aqE3XVb4Sv2/lvP++Rm+69vdxDUoL3tD2+CLMpeOH
DgucqCsnKPhBHfCQfBSsjMxS6fbkq/sq2LWopPk1sLhT15ltKgNxM6KrCPcSJdj2P8wVwpq5LX5B
uKN7hYgDvfGPycoWX5r8WWTKwtED+xc/FQAULboEK3fJ4zQX1iK/15RoGvCfK/xZnntzcz0WPvr6
5L2TripGCjUYz3fOQk+Lm7vvgcKZQMJ9inzfwYneURacyzk5tMCxdLX0wtAyf+G24p6VvRdejWVc
KSjS7YqpDlFvM51AoytcccpZSI1ho/L7m0eopLBFhZ02aIDOYn/5CqnEOrRSZV79yyjV3tcCvVg5
NQvgIRBNfg9HDEElQiEYx0aGlTqeZ6Pu6+BG67x6yGVGgWqDLKkQ3lYxFdv/mKeBS/TYjWuhLQMf
rt/DxkPFEsKAlW3sqYJGyzRpBoECZyXI326kU7tpDGpDv9MX6PscCJU9woJ7439Ay8Si8SbmdY7T
ybfaTrblvtfcDeut3INTdvTg1M19mNiq5Wu4yGAz1G8xBJNqwH5owO1CkkSLwl8ZhV8aZhauGnBc
vRC0IifmAZHz4ZAzQusY4sNaJHy7/CgLobgle4sDcr2GkGMIJLNYo1qQvZftuaYhiQyIJSQ6eBiV
kwE2KwDEdfQlJLnst1CzisGcrXeww6nDlxzlEKiVHAmAmRjIF4/+F0vqCXj5Keqabg+b9GLgdKi5
mKGoT0o3kdalkGkl6c8Y3TCILnGMGXpXSZB5gHgBPeyHjzK8lBCU58lr2lGGH/Hy2ED6EzowkPEw
wvg1KvYRaHXQ0dBdvlQJtkXZnwuU58f29np7tFJTMLqLyTnUJ6mmq5DKf7NQiMhV4guS5+W5tunG
SL5JVxmhBbkSipbOpTjL+JImhvEdNFGdkvjqIQFD9BrwBtAjhm10pfXpge/NahvzMoGGT2HBDVtG
YTJGwzuk9edfPO2NRx88i7JkXQpc5uInNJOAVYQ7QRdo8FiLdGWAhX4IdP1+T2nfZUlcDZjSUm/V
QYtMOFpsa7P9IjTW+g5PU8EuNugNcQF+5flHLZRTOXGWEbJJ55cpfC8A1obk+a7fUJvw7NlQ4rB5
vTbAFRk26Vqon/7ooymcRdfYj+HzIYB90dHDhRtci/H6yzDCSnPgVCmcKuvhrvBZgxIhTzIwWu8G
4C3/GcRRZmrGzLtGCQAeq8sPFuDQgEcPDfSV51NxqyA/+HVzilSSsgXbDAxqBUgutsy7YDLndh+i
tqsyyQefOQKKvtCYdzJA62E/fQYkl4KUiDK+uICbA1IFZZSVDT/t60e/ZRahi7QOo8bFsojDZyle
GghIP//KhUt9zqQKxCwLezdHRj4oLmWXqEhT6bXlrEp64YJMS0rt+UDTL330BbMQm8BVq6x7fEEF
jLQPGWTou8DTeAOhLSP2t1X/83ycpUAkzAIRtID40M2wqdCU2mefhd29eEdBiz/Ft/HafkQrKzIj
X/9vEirMQhAQ2FWRcJg51qh2pRNbvhKrojoqEq5pHoAAPClaGaI+m/wlNoFwfF27r5cOqTALPS1a
uwkEGBEYDgy0RgAyRmHH+xBOqQlFqm/mU4QqGLuOf19au1kgosqgD7npUzuF2OOJqI1qb/p6jDIN
FKWMQH2H5ofSa2uNxaXxZkEISvZD5w4Yj0EfQ5IvEFZ01thKC51RTpgFHVYkGg6SbyjToSQ97CCA
IYdmD8rHWlVfeLzT53wXH4K2oHJhA8bxB9P94Y6F1ZGq367UHZaSxDnVJWCzuvOmEN3qmd2b5T6x
YQWghjqQtpt2U2uZ2u1h86D5NnRfu0245s52w8s+OMO39OnujufaqqtDBhERq/IGJwdSBsB9dI2I
g/acOUJ5kYLarRzDeA8CDKc01iroPb17sPNotGED/aACmh3ARQyTpYYiqMGeOawc+4XreE53Ebqw
yN0Os14A7K3zCvKlPxCTJk6gfW2kI62229ZIVNghrQy4tMyzOAMB8VIsKBIPwuvoRB9Qfg2AFxC2
o+Ge0e+ULHSL+F1tBO/JWkIwbdFH8z8LOQMS9Yiahiw09xiZ02pD+d4G4eEfgxo/iyxFBHUwl8YI
sYWKXXesrcRmXtFKVSMHzFozNwe1VDg7/kzxuCYN4bJaC176uFmQEQLI/hVTPsUxEO+8ZMakTgWt
nk0f2v7GX3nRLVyk/4WHjgaXkAq8LqOeVgbIYMWd+XxDLFUI5rIR4UjQdRjgFQXDmPAdlgPRiaGU
cu8y78lgQOk+zNSmhRa3wsEHsjx77EmijkjxhZe2u9Am5GXiXbMHPbFhlPBI1cbIat5P9RceBLDR
CVwdPWQ7RK3D5CaN/vPz370UECdFhfvMnfVcbximaAtHDlRRPCPUaQuIRUM8/eMIU5y/ixtJyOR5
IaVTNejbTVSWyaEeVUB7TG0hUFk1wNhc1zm9CwdzDnKOiy6OxKzDOoAAqrVvwh5voFNtpXpkjUf/
6p7rHeBw+We2ci4Xrqs55WfgIAwOEdypSFDYVCrDRAlYor+rBcSFNHlO7IHS70hBR2vi6mNLvfpo
FeVbUkVQk/+srNDSnM0iS+gGbMoSiOyTix6OeqhVbSLHvJHiwZmjxCY59BnSr3Rn43bW2QM8PACc
McuVY7k0/izuwHqAJQsoFMP1WO5+4nNru9CBW+tJLNwN3Cy0UB45QA6XIJ1x3+/dz9bqoJ544F+6
k2d3MIwwIA4M8ms4KvzX8wldSKu5WQbjQsCeFGFJ47QNJITgzISOW2ZBrQoCW/9W5eNmeUwIVQGf
yDFleO9+xRuflZ//9IXJmoO3xYErIdyJv+tCb7FuK7kldn4B4zr1+d9fKsCzs2iQk1Iu5b0I8Qb4
n+3Si3j0UPZwpGOruA5lE0aqJXvi4q5RohZCPjvtubvoU8GAKRgiiXRgm6BW/bFgChXyf7BmC3xo
DqgjAF4UyJK77OJzl7Q5Pv/OhS3NTvN7NyxFjzC9mOYRbfsXHJhtsfpwXugOcXMcNSFydNK7mEJv
N1zDQ3Zl0NeDJvT4Ge3X3r9LNZY55jkuISIPcDCQMRargRi+Ed56K7LpHF5NqLvC68/fFHvcn6IH
B6eV3bcQS9lZIICKx9iQJGatttCwyF7gUGg2X3Cr/rdFoX8vyuBCvZfskN8IEmpTJKeAccB+NcLK
n196fM7xxhV0RHs+GqZO5FDKkPZsO+iqykCbQPrv5ELKXm8otalXYsACAhP+5b+/B6LJBRxKcPUI
xJb64rYdmOuh7Fn+0U1Ap0P50AEEc2W0KbN9kH7OQcVDnQotvCLQ2sXzD1xC85/WZA77Fcm+KinC
RXTmK7kergT827grx8F5bgUNe+MjPvrlsxCQJW0pdZGA68XOgYHjwNIJ7PqSHoQNUMY27LDVfA9Z
18lZWiGB1+f1QPUBEgEm9ypuKg1KdtYaBmWhC8rNsb9oz4idFE7ldmBBUp20aSNCRc+95JvGQS9D
GTRfh2fMjjc7szEJFfmfygKYxb0/n/GFED8HBwcuB3+MDi/IcoDBiwJqctdCXRxn4vnfXzjEc1ww
fMeqoCAylGBkxiF2EFCRiYN7ev7HF5QGIBn3e883WVvjAsFfH+OPwPHrTe8awkdbXF1ahRdMDFxH
48tr/ailYsucUTsQPGxQiR5PIjAVRk08hiGsRShr9BU07wKkl5GokmCBKPHVX2txLgWS206+uz2I
miejamo3Ft3XJ1PqHa23vF5YIbxZoCxgNuWr+4Hn/fM5XeALQHTt95zydA0P3xTDhaI1ShZH/9Cp
EqQaG2kZp5AQV47xFusgmgwRbblgbXo0ycjKfRnFzxKWd0AxJWpUOgHA31wEjVjKzjofysayGwpK
RKsFWHhNgZ1NOCAYhfU7y3wmKDGDj1vkb88/Y4F4BhHB359RE4LLZALWKnRGwLB6Sc5Ogg4ZIrXc
dHov5xc0RVGg4w/9j/fefwb7CsI71+rwfPyliv0co9578Jf2IAvl9Dp5ba7NzrOZHVqVKqdlTmij
cPzNA2ubnkg1/sfklp7FNr6SJF6YykET1pfbZLagR8d8E6BFWSvEO7mpj7XhrlRxl1AFt5h2ty9p
2A+KeYs7gNKvrY4nyba+FEZ4CrbcV++4Vub4ZmYBR4/ej+Ep4e7/Aao7bcYHUXwO9ZaqjhnZAAkJ
YKUmBdnwxhph1x3LY6b4g5ZAWKgY/u1Bctthd99JQYNZomIkjT4DozGtPbvxey9d6dfnO2UhObxN
792fz4vGFWBJPyXZ8JGCJRBUPU4gPw1rjdOlS+ZWtr4bAepLUEgrOSyUyr6MFv1CRnJiuAfmdUqy
UQgDgnQAuhPga5wLO5wWy/hI8QJqVoLKQt49R1bD+bFoYSDHwkwhbGVIDW+zql250ZeKLXPkdOJy
Ictx+Dx4/sErwUovJK3jacdajKTWkt6KL25x4Itrl6ojIMC5VpzEAW4Mrxn8ZUdolSQwlLF6wW5c
2Mh2kFtvIVJstyjb4FHIOS0nB6zVGx2cWAmTRg9RSDZ5CV9zWLi1K7ts4aK8xZG7Rcr4NMAzDuni
uK+9F6Y+TWLKgQ4/eOI/YpCLzf2lt8INkHg3Bp9Di5KCpqlDXv0LY9ao5fV43cvxFumN8nw7L70V
bv9/N0hW8Y1QNTXeCo1wbBj2m/JfaLTrOTORoG38w0oRzBtgN11Q7xX8y6HhDFs42IqDX8pl+1xa
yw5uVZ4HQeL26rz7JU0qclD0RYZPRhtuALWNhEj8pWhOxbDnoYBM+LAZe2X3NOQdghAiZEY5jHq2
43ODAYDBhwzWWKlpPAnV1DiZ4E+QZrhP2L95GOuQ6gthPw4jaEgJSjBqz0jZB2iNeG0kOHoYAQWo
Y61K+KxY8WCnSf8lQWqgYE/FxttQQPmvC2SGtdNgWxZQEPVUqHVoNFgPYu2Q7Mfz9VgoP9xymbtJ
iKtR4vIcnWNSKc+8/be1Uxs+h8bzv75wsOd48YGF0xbllojD3DdZv7veyqFeSEtvudDdr4aSoFck
HpZuTPboJ8DoD254srcqUbVwf8zB3yMPb8GUxau5Cy3OVZOX1mZsSsPDA5YCaynAlIU+2n+zyk/T
wzNLaFHrbHWIT8iRnFuUmVih7uooOkqHeOXILTzGbtXcu8ni4QtIlTC0cEYGePn4HV52MmxSnq/w
UnNzDsyWMq8isYuwgfCK3VNQjYRKHdKoxCwtoJI26AJo2PGlmV6BW7bra2lEl1XU1UJYnIO0abGs
fTbzUcGFQZKCLI69wlzFCUConvorkhIYo+ZrgBVL78LKm2ipLEXO8qgsgqmByGFXx1aru0ZlwOr2
EmwSTVQ5Q9ShiSJ+D47wj/tkDsweBhLFoRRHtLP7vWhHW0CK2ANxgvmzAhOYw7DyXFo4rHM8tl9m
bZiI2PRsDLl2QKZC7vJ8kywFfXIa8m4L9nVVM6KHoE81zTZiKhSEfeBf3L3AQE2M6zWmEpTMfelJ
XitGdMJdRuUIUCaTCi/t2slZBqaaPyu/ZuHgkdP/3/0aF5qrUGTHs7BWO606Ndtk+xeeWKBgiGa7
9VfS7aWtSf8eJfKLPKtoLFtJRQ5Jwx2qz7S2gK0lHKnhrG6lVb9yCJceuuQslHQsxN6BMpjoU6wN
/p4N3I/swLYabBFuZZAllAs5Bcu7aYMzFCUJE8IutWitMqZBPC3awmBQBeLQAA223IBFaXjn2Ahf
hANh+ZI84EkhrfyChf4TOwdkAwEEvMb0mYCegCIDv2/gJkAeVtZisoRP+e+QDHOz3584iGFLlvBy
diL4ECW4uk2Y5lU6BQZkbTf+yq24UItj54DrcoRirtBjJgmzkt3bkoFHYoNZAxGIQY32a7ippe+Z
VZZHYowlhkZwhikt4Cc5CLaBFRzK4xra6PHrhJ3jqznXhWOPgAF4u5KRHR/77RowfOlPz2JG3cJG
KszwpxnhhWGvraszEeQY9rm/UnZ/fEBZaRYGCkZoBKLHAANlNCcX4hYSqhQFqNkK767cvQvvfHYO
he7HNCTwvsLkJxqE9Zrs048VEaVem4Hbw7Cj8MCooPviwTUatOPih5ZUqCEHMDFYazou1DrYOU4a
NsnM2FH4DXAug74LXK+E2AHsUYDeXSR35FVUM+KaBbByhTZ9/SYOJg+Fh2Qr6i1QA3j75FvCgQrQ
n5UAPIXAR8dsFkkGN4CzS4cfNJ5bldhkO1oLjgZlcJwMPsVKAWJp6ucQ6dLniYDs8GSqh1cus8ph
Q8IRqoae4Mh/FOIgs40Z+Bned2qINqxP25loDsRG6C/kZ9rJQbSGlVwQj2DnsGkiFQSPllAj4Dr6
0HilHrwH8OCUBN5sOT1gum3IbAMGfkEyj6QivEJmLaEsssZTYpuQkBbYuKm/sicXDtYcKd3kmS+5
BX4MMaRKU4PuREPmXAChGlKc/gr26HGGDofa35EUr1VYzPgIcblgjiO6dtyp8FHrWbkKHue0rDj9
/91d1IwR5L5zfEPagI1EFTIBdVyfW2sETiHgwQadg4bhvAUrzumiAQfTyJ1RbjfMrlVAuNSA1kH5
4/lBWAjP4iwCERKqqYmIYVq9+YSytDzRE0hnrS+3kJuzc1gw6qktC19bNDOgjHTwzoMS7yObV4W3
5LN9pd8EKDBAZ8fbUkoML1RYYKnwblntcS3tgVlWElB5nDbt9HlAt0S9BVl2yU/UPFzpMi0E8Ln7
QQxvRzgQT58HcnCxQzqgiOigrxyThaSVnaN6q9GD9SiBNF+MEBzk7prq4hmi6JrYyY062nC4vAwo
YXLH2Hy+Hxaon6wwyz+a0R+zbHov050qIjCYlJkRcgwFzFDu0WqizTJUeZgOGtEBfsvlblgZeQEq
CNrl7wMFB2EyyGiM3H+DbxeXKvySeDS9Nc9g97FOKOEVuiH4UmkbXSJw85F6aWtpygKThxVm0UIK
PGmIwCxH1837gGmlPeqs4iJAnj3TVYf3yBi2zRYYWRXknfREHMdShgr2NtzwemY2MAmT/b8razDt
zgdnf44K9nyJ9WkGkatTUjXV2814rHSYIBqVvSbps7jOs9ympFi4oHKAICY76S2FJ1mgtA6O4tVV
CwVyyY6rcxqru4BNAsS1clwWYuYcC0ynY0WG8ABzxID+IWpgD8UBUsNwTn4+cwvHXZg9eAZU/P2M
x8RJex9kzMpZQ2wuJTDCLJBEHQQ5QxYPttShP1EEx8l4rb8ZHfWy3GkPxTZ4wRbVAiM7ZA5dmnGg
xDb3TjvDytQtPLDgdPb7eAgFVIJvuOYS4j2fUAuGbQXYB3D8/gw6pf8rwoVxrSC/UF9g57DgoRoL
v+TQOWmBBYZNq5KDPPCHPMDeHPbhqHN9Qym7eu3szuZX67LT1nuw7edY4V4gSHeYtmT9llwL0DiQ
jn7zKhy6rVojN5G+Squd5uzRSLNQ0+YMNRY9gBvNiYBegywYPW7WdFsgzK28vZc+ZhZPGnFoqTGo
0VIWk8YUaVhuVlFRrlzbS+/QuYK9WMBoLaSwH71PKIARWqtA1shTXqg18MlSOOZnAQJuL4PfNAXp
wJn9hC5yeOl+2CsQSbApCAJQr8ElpA6DDZNjFZ7og5puVz1zFrLzObI3YsP/wLpGPALsUh+FfWJI
WgohgkgXQq1Ui5VjtRAx+FnEqKg+jEe2Ad4KxfCRrOSB34kNBdfWNUHnhQxrDuIVQqH0BnpCALg6
RLtLQh18CI0mQCQRqVJCJyhceU0ubopZiBhgJjTWAsKf0J37QHXLTxhDKgIE8BvvnXgj+rdgTWRy
IfH5LxyuK3GwAwMONw1UBkzT3KqTP42k94LeV7H6T+F8LjHMJpTIkW7BOC4M/j75ME+UuA8hS1J2
fiPnidTKzwdaindzGG7r065H5c3o+ErYAVYchXA4eYtdtQEkMlGhwawyUHbKCjlLLXZU2/Y9LX2V
WTttS9fxHJYriGIVC2E7Oq1rd9kGtp1yCsmrVCNBFIT6KuzPR2jJ20FvJa41fCPsN97fJHbyhFzZ
Pjfc14OoOIfuurWQSNDlh25oeQFPUKbyUO3Gd1LQfMYJe210IZgnjrsm30X1x1C4SBpYhcreEjgO
F5nSxsVL16cKS4K5CfvyfBBOYWwykMiVek8rm0JLmEJJXBOVDqhoxniSGTxUX6lkQ+e5loSfHTpR
KQ3JRlKjg0sl/Bka/R+XeBbPApIJij7CDBMb16Z/0gvQFbagDHq8K03qmF3SSD6HLyujLZz6uZ50
IHUplcJsD3VCzySh4NRp6Pvq3qTjA7FB/xO1XmgtQ15YXjksC4JqcCT8nSBklCtSMKCCXi3Y3/Sl
qlBJStM97UHgKX6peFBNvAPLQeNnvKQhZ8DKWubTSIuD1OGFcV8UF8iSwKgARwDKsDyveQzQCj4c
03sF+m/NoOZsJrdUCkeEXhZ8jW12Q82vnMFb6Hi0/WYplihE9SgwHTyA3BpyE2injKw+cmYUCqhE
XMQWIvAVziVKNA09GLT/JyJ2eVb+gUqz7MXfY/TZZJQxeH/F+DWlUNCyOpaQS9asw1ci3DeQaYZ4
r3R2IyNCVT+AkgUXdpsEp5yHyHIFAJgbqwX1yqORQ3Lpns2MPCdkgoQz71+onCgwg1Zpn5CT9K0v
421LGLGkVTDKGPDnoIgjMelWkERFKDUeFN4uW2mRLiCssEi/1/Z/CDuL5djVYEs/kSLEMBWWiu0y
lScKo5hZT9+fb89O97lntCN2mEr6IXPlAiE12nzQcKUVwQIkV3iUdpULYPvShgm8O+E/hpr/cqr/
k06d6as+tpq6Hk0I9SqOwHZMDEZcI81en6zp/r9vjn8hcKn/JFWnLKhi1jAontz5RG6K5ee/XQAH
VdvJAXdvbzMf3CTTGYPsaLxNkkeilWbYslPPjS0fc8BL/1H4iz7qd1PijD1gJj4a03nAMcT8jwX5
b5fCP7nYoySpmPSzoTiQ8+oTT+yDetk88c+KKH8znGFACI9WxpEy978ajX+Rran/ZGJrkT6I8ZKJ
QMINfP/+Qd0YLiBZ1C/pa2O6cXPZpKe5+Rp7X3xoI2c17cV8U6XF7of6VUZiiYLta4w2V2FqJab+
NJ/W1UkKtwT0005Zov9Hx/5vLck/md2ZjB5aUCgRpX7fxptvZTwTjNKwWZC8Pr5bqPYhfHd3sf0v
SOTfVug/TnEyx5slF/mVWIM9Fn4c6rv++l/t6b91ef8kdGdr1efVn0xhQmAR0H3LZ63hCYfTp/oE
TI4bOZ6Kh/WgPVkP1e/02BXOdpXwgA7qw39Nuf4NNf6nBfWqK1Zd9H+b/UHfZ3eyhoLsJIWSm++n
Q3EpTyAfAraY5bfKn/K/70lN/p8V9v85f/8fOripQusgX/qYlNmTKloP4vrWCPlnNY0PBEsPBqyQ
RLKlHFbRhkeBNL4p0mOqxfsu7d2ur051G7syp2D1sEZXM/Xr7mGqb5lGVGCVOy1jB6ITbYXUp3hZ
rhHWo2m5fifRuB/i9dxp5c6smc5nDek/GdEjMoEzeU8B1NFsWpFTtsRQpt1hiwZQmNmLi9ib8bws
Ek+JkPqKw6MgWavdWTr2I7VvyZLbLqqLkbttymFVHouxPc3WrUXsqYghnDZvqMwE6d5FirxhMR1B
/uDKc4do9kez/hjTUNQmR+LjauY9y1QoOZj/i3Y0fpY1cRxFcV+txqmM37i3dubSO/kmty7XTT74
zfIqlr4wgKnXZpc5RYwtQj6ltrxeE7UobUVqznFJZLO5zvCc0rnxtyH3hnHZUyyZXUhc1l7V9Pco
Lg7kdr5OWeFaefVM2HPQqOo9sQpn6cvPZJkvw5KEkhWMDU6gQyXuhsGyETzIfXZs0g4jJZVduMpZ
hYOSmlaj3dcaBxeR4dWGsT4WV/I9z4NS3mfxd92ProoDkGiqdpKZnL6VbUxIddUJRcrYiMNDO+vv
vamcrc7Kgs4Y9dIzSj37mkq5/RzrtsSWpcWqv7IWniBuWoQ6CUvlxgRIhkJMtELZ9obNU1ztqTP4
yknWvVWdbE3h8ELo71UW+TZC95boXfym1dVrVr4PxTAdtVwLpEVz6yk3d4W6vkv9WuxqRevfkgSP
cEutfre6Dba5xzjZy4ZblFzm8bnTL0nSO4Sy4w6+4kTRTjtM3anojSq5Jp2TR5anxEEuOVm0X6sS
r/6SiEXTGpnQhF1CYOtD3q5Izb4j1ZbTq4KcODlkcVhmu6HZL92lpxRO8shRxsaNsHtabDzzktkW
Bxe3VpZuwjmsu6UQLJi8D+lRHY/i6ozqA9E6hbqjEcUAzhQep+WY9FBayPbuHABswyPJV3Gi/EXc
ToQdlDMsyU50O8mOhPVQiO0pwjSkZI6CFdrV3JJHi8DGFUFK3Zzn/Nawbo23VSRirCXf8qaZ47Hu
fsr2Z2HPqR3pDvJHs7BIlOmxH5LAzNVXxnUoxAxaEmFxUzWD7icm+FePDl26k7DHpeapUq9b9FTP
ch0alXjBbORSdNKpkzuvJeUrXIf4dZRMP9bBE7fHXDqXCNuW+X3L6wMfY52ZTQoY9/QvUbs5kzUc
VjGGf23tZyWywqGSb8qqPpJpqzyZ0dzvSqJwhcQVlKU4aBmgBJu3KSuScyqMrFgaKgOsDq+nzG5q
0VGLV6VN3GXNnnDfnlfeeUI0bWv4dXuetq11TEMMDcUrp9JbchIvOr9cttepRaBO1NtkCdSi9hKf
x3ux6jzU8jLNZOgK+EklE1B5Cr2cjA4hZpA1eAJLRStSn/YM0SiJJvPTImV+Z2xurSlObfS8JLEN
pdatZE/803rh+lIfK6GKMeY+CYY7gaqImGp7xPe4fz9HJRVyOVYaJtGyFWSpZvmt2Nc7JYHRbunN
vW3UayOv0bGMb/N8GdufIetskoeHNcjbJ5O3rqegRYOL7oDdUeq1Y4yi0ysHXdilZhW51Xje8CY3
0/YoJEVYAvbHYl46XWo9RYQLuxO3oSLoN3nosdAW8j0PeA7a4gTyZMXeONjd0eBku4hA18Z1GrB3
RrmUFA/iZAvFO8x807oRfSFOn7oVabYAXeO9sAJx3REBgdo4052hcKRPvrPdwmxwGpIhTFuaHQkq
IwMBxZ7IpNLT80yQTH0UNzsuH2vpmuJ5VXkDDUzc+qZ0GKIHYftNSiR61ZdUYt9BeIOBC3s+xs9T
l+yErAj1pHgeshan9byWg77cJww62r4MzCkxfAUVnmaRALzoQc99NSoy4QO504/d4uTY0GLLqXGl
aZyCf1aOh1h54iRPV3JtViyL3jVGCbF2sOiv1GrGgsJoHE3bJeI2OFXd8BviYTi1lZF+Srcu9RfN
iwq0froj/41n4VuWgWIYAWIwDG4Xw5H01GbxeHGvOkINAyVFhxRfZ012N2OwBZMoRePUkxRjxhyi
W1j+FhveLsg+Hhuy23LMvcNBz52hJqMuq+a72o+XZcAtHUNyoI/Vq4ojUXK5jF0ZSXaTN0r7RvGE
xGsVZsa42gz8XtNykjkdkFjw1D7S/Nzj1J3TFs1oME/VFio5vaT6o4g4DajuWp8z8bncBLsGCRj2
hu5JPSOW7hnrqEDrj7Hqxgm6wHZ80OpzM3k9ll0qQADBqCX5RMNte5gg+GTDI1LMKupIzqs8XLpN
wxtT0h7U53XlPKoWX0d63sujM6wLgdXuKL6b2bdBkt1AG+OnP6PJIYGStuacgvACaRaDeCmsLcWR
ZV+SPKt76uJnrd4rf0eFrU+nujowjYrLs756Hb6/INSqXRtO03DO3YXlVm5PNU2LOrpTFMpo2sag
GnYWyZ9gfG9bfGD+qLI5tuSDGCTflK2jpbcnqjxye2eQfEMavLEtOYey9bFZtTDmjTaxeFHpQosm
HY4ZuTNV1zGOYjznqO3mWduyzzAf8WKx54pZ8wv57HYlJV6m6x/me9J5abWxaDNH0eVd3BcHrKj2
09/DB9E159wfSQhtN5zea3/ioG94FyA3w7Ls8e1wpHZ0q/VcMKWfWuPaDY417ItkcOWlDdZxqpy2
a48aOIBOkraqtJd2OMrCLVKKQy9/EK1crRHq/GG6KqlwRXLitBiE4jL5NBpgSsJeF4g/bbGYXGbJ
VhcnM7PTvLQKx1Olk9FZd4dRNmrH2lYqK2knx2+jAWQ0qgZFldhT7FGUJbLhr+VSfm4TF35mKG5W
+pCX8Ym36kCNdX9VR1yYenfcFHsE/Qe0FE9Gw/7NQy4BQ0VEXm97dTV9uaKtlPUgaefLMr8xL7Zb
tXdEvAO7cnZlMhjXWnUS7WgVGrzsaj1YW0s8MZYiXGypfmvm3kdYSX4kabJgAZZQEp8sJm9VZARC
9CECGYC22Zu1t4wHUk4DK5YJPv1bzAiBokq1zYeuC7Qy2jeW+bsqseJOmXAtqzBqxA8pI0go5VVr
UxvIzcwTA5l/Hhg7bYF5g0iuaaZtGQcI3y1VyNa9r+sSWB02T9NLab3L4suwvagrZZ3XFA8bcQDS
4K8EqWA1HYUJnpWUAo6sZ4+zrPxM6LsckShAfN9GWGnlpU2bUz1Zsq1UQqg3rFih2xmTL9eBWGZf
qtF6iTVgofs3Vqw3wuMJZ+0q3ZsLPbNRzy8E/sSHtirn46z3pLpVQxIm67KfSFaxEfM+TrV00oc1
2SnidK+5w3doL62g7j6kLfOqzPpZFjJW68yZ9JdMp3yHsg/Onl6JdieUUyo/84zGZCpJb5txfJla
ty+gb63jnmo2bCPhUEnZLmmigJjRF+z7DqoqBOtMiTNV6a9iET0TE5amEWpvmO/ialCksex08sk5
LWFJ1NWZy/mgwC7uu+OWvafWXdQ4Ks5GbiV2zoavJkI9Me3PvQaQqdd6T2g5SqYFmx3G3Yd+W4h3
Roplp9aYHJfB3HWRcmmM7qgxdIub8rAtFhI2moEu8os4c2up4vE14k4dagbl23pc4tJPt9TR1ldR
1d+bhTZNqg6lxIYCcc20n6y/J1RIQ9mQGI8SwGs1zdvG/iKngyMqfiJ/9sx6TaW6CdJjg3lKNz+T
iXos1eK6DDFKA5OfRDDoeeQ3yP1KjEmxUrQpr31X31fF2tV9/lIl84sMPrPI13Y8LlXyQzII4Y1E
dxHyNK0R9yLzm1JATGdHzVNMtKPECrwNBAyxF3Ivb86csHXtyf0hZwgt+asVlMXNoh2g1vjbu2qz
Hyx5J1WEb3H7tzOrhATxJ2Nswzbl2G01dxVghkofs/ikr+6YoRxSpR+5GN+0+ZtF6NKPcX44UVl6
XZK5Ub64UfulG8SNKz/15G1Ge1wp5Po5PUqKaAvDj24KtkQqdfWsmA9l6pYGLtxA3TU2FAtYqlLd
FS27WpFEpIeQhytyklZfOeMYoc61K+tvW1LsV7N+blPYA325k0WnFDG0RkRTaK5h7Q3qROUri13O
1iF/Vw0ekpMiw8h4cuOuST01fYpQ11ZvieKaGHiIwtEUd+UnA8ZOc2JiS6v7rLxpZkiVsC1B3oNk
SPt0JtujT/aG5WstNzVtykFbxus2m6cYwwz0RmJfuQLj3mGgpMUwddKdCTerIcczlZpo+F42MmCJ
u1DeojXI8I3vkIunZezJ2VltP3TkS+aUkexHazf5on7KQW4xwSQwa8j91tjr9ZnTs+OGmbKjglZT
fJAxllzYP83gmiJBJITtqaZrme8xljodydhyqDGDjD7W5wRiQvvnP1zKvrG9LEj6+sIZAJ1IAZDC
hg3VniPF16KTaREY5dDpNFR8g+COxnlQSs6iQzHgdrtZZ5MqWM1bT8IPCkB47HJXykeSpDiyqbL7
Mg5jOi7Fyr2YbkHO2dYiM7XHtQL0HdxmjU8Y3QX9QEexDHthSHxLwjMz/QMSUmJSWy8efiJiMdNi
9dup5oyr7bQLpjjotAInyOdOxWMnKCXPKCI+RHfIititM4XaOHV1cbnMtRFqMfN2VfkWY8yoym7H
1X4VZtUXCj/CYXF5i9BvdFURrqKn6Pu6/DU4epaKtsOTgEujLJRhVtomsm0mOeHYvhtqOEGur9eP
vrmqqD4qm/nSQPwXJ0BhU33nk1esdvVDhJHd1vpL2Ydych6EN9K9A2EmpMLEJAAzOZ6+ObgEkZrW
SSqojKKDxVU71YjUsqYGJ6u19PvPGpJu2TDGh6Se57vWistdjdoeqNIc1b0g1L4yL0FWDR74ROsk
Se7rpENHA52vjOQ7q39N9lpcdRiyz+q+6Jb9HKeBbJGJpG/XTZJRTOX+sE5hJXXfm66nJ0rgJ0uM
qx1UEwfHpqdBaR7bcv6NYxo3FTuFKEqMYEiqx8ZEPxWZ1qO4Wrq96AndyxoRwyo81PLq9MRR87lc
cR0/zWJKgjiSfgVT8uox+l7nx7w9b73TvCvtFzPCEekHPc/oKoVTfOkYjGVT563jXwFnDIf6VZDJ
qcCNDos6M/gbtph0ZOqpSRH4eYZAepkrzfZaedLiD/VHnfLX26r0pPZ20TiJ+idPCNmxau2lxd6U
fK2PnajzyRQCYljLN/wpKQQrKL/uIB4kELumJQw+JPPYsq5ljVz6V/+ULuqLchdWn3BvKZBGV9Ld
pveL9DZmp1HrHSbH2nXgstZiF7ACJSu+2EkS5PW5438LPt4C2mb3xWnMwgrrzcmpsqDF8dK6KFmg
E54NqbgyvJaYIbrgeC9Q6NTPOqZS0ePUyt5Y2lP+lep+BOtcCtWTAhOx3nBb/DSy3C4iRp4vLaq1
fpcph7JswkwPCIFH6joPn8noymkYZT9C8hFtT/HwNeVb2Eh+hxtV49L6VcCEcYdJsE2kat96VnOp
jY3jFDpbDAaW7ynktqb2M/PDmrJzoeEprPNlbA+NoIOGwFe1cpaMpZGH+U1pYjrQxzbzuEvWzJUr
LLCy5ASbOGj75KiaR/2iNUdU5CZGOtBmGtf6EqaWLtuLjZcSZKK69FMobSTC54zqsQ1rdfrwQ5ft
KRMEZPsiOQeIKq3n0gob7S2RECAW86OufhkY9GYATITUzxxm1ZvaEU4o6J7aHsvKTcTvXsbut/q0
4M+Vv8101Zj+K2jLaw+jT0kD4DjJ5R2caUguURO22q3KT512rFHPQwEvUc9DbhIFj0tv7UJJDikI
tvq7iryC3PKidA1Au8HDDtWWwaqyZfiTIeIIn0y6m/xyJUVkxC3qc9WrHLP+KAC0EKI7nihHGlRm
X9R4btvsJCzZXsvaNj+5VPqX+kdr/bh9KvRQRZNPzj0JHwPKDiyNB8WaLlFZPxDBaSsND5OgevHR
igISGBPzmc9i1A/VTU1e4uWC17CwPXcKlU2SOllanZuBPp6mWk9KqExjoIt8uO0UvVbChmSa8BYt
VPGKyxuQm0NhFYFRZex4LAItV0quwl7FQ7rCOfxYtvWLzi1ZUITJCc1s8aLV13i16/IhGljyJ512
plJ5A1ACRRX7Z4IjVyc2r2t+s7aNsu/EZH3qLtDVbMM4rvW1Up7b6KxR0NZMwQpfidxJ3pXFIUVn
PSqAh7kPbpVVYf9Ycw5iztzLLFn6mltT+Yb+Pm77UgDjDdr3Pt/NCH+ND4XsN5FLE9ng8s7nMpJg
Fok5k74qdQe4aRf1Xkt9TFiIQbcMf/xhlwmWN6g7JqAzFch2TY3npvoZiw+97R/A22EhKP2xGRw1
59298bdW2X1ROrvtGBkaj5BFLV5fb4m7BCyiqR+W8r6m5w2HkPitr2K7VB6yKKjox2PbsJ7VxQV2
s85ZBw6mBEoVws5yDE6qiUYMEKggg914ldqDDu0oTw4TpSzniO50Pev9mHHvjzrtvMSZsgku0BAl
RVeFVEA0yyn7kVQ91kK0oKi2cWYH9bIQsll+xF0Xf6j111y89Z2joinChMa6VHXlYNGrg5VIh74G
R9EvkBimirS+wMiu9E6VzLWpF7ahvJiUFZFTb44II7Z/aPGSLLk8fnPtqtTXsnD0OIiVb80qXE1/
ymOnyMKkC0Z1x5CDa3gynJk4h+YZ3+CswLZMOK3VrScMujmP2TXpX7UKAPfQC7M3oRnIivfFChXx
l4quFWJHp0qRqWOSQ74hYctdYYGD47QtqRh2xZqnehGpR+ykM8M5Um9DHTM/4fNh1EK+mWb333O9
Y6c0iZt1gZntuo7i5aknGK6PfyL9oEf7DRJs4hpFMH23GaUaDk7I9DUveVkIkl1cub+gG6YW7Gnw
5CcLxP2okONr0qIALons5ZQrMNBBSYQsbOPCLbqXXCfOu2TgcchGikYjFPqPzTQcPd2X+B0SAy8a
uwqKM0kbMtdpYJzzxVPll+1HSV9lMsEFmt/XCJk857JeOWLJ2ycY0Y0r1+DEKk9QSQTtuwdufVpV
E2zbLjGN7zhHC5JdB19AMElcJxOB5XtRveGAG/kqQQECXnziBjIiHOzknax/5ctbd625WJJdim8L
ZVr0oxevM0xgoKyCo1Z1lCFy4ehMOuU5sCP4hz334QpbUjPusXLqVRxzcn9OeEjLszwfWAlFC0bo
KMjxWtfqz+IAtROw15XV1xTwwbhOi4v7k0IfKb0IzLtVkGSh1d1pARKDjGHYRvtTR+cZW2krVO86
eE5C2bxbzUtNYORo6ya+Ay+zULvwHu1t/f7DA+/Qfg3xKC4PC5QiWv+mDtbeazJfnJ1acKPe64cQ
22oxfTenMM8qd5mZhInjgzJF9maYQRzjM98/VAs7jPZTI9kAlt4lax7jyeuaXTvvu+eWUFYc5n/p
PSOokOprDFvR9KLbCKH8bvyOuZtITi3iUL+TLRuVjznvpv3A/GD0ZO7oHyXbSz+linM/ZoJxpHpj
/G4Ob4v0oD4p2BDI00P/pqxBzV+keNu6AVU+VrG0owYhitOhi4/S900RHQXKFuYJWmWEXMngMnQL
PIcg/4PsOHovsfYhpZyU3lAeAOst+SeJ3aL/TIsApJWIZ3N5loRD37n5sovEgIZP/1Vzw+numfrd
jB+AvGQe29m7TEl9yyuTRdb8cRqUOihB3otztLRhp5+YY9sEzqvcusIICus3CvjgctOUjxEHAPNB
/K3rR1qJQt+pcW23y0GruaYX+tbQyL9a6VvRHv/wf4ygONnk8vo/wNLfklPt7JgmO6xjLEerd8wH
YHGJAEPJ9qlnoUikofhc8MpnvnlDIJ3fwJttZq1GdBNvzE16Qg71JWiXZ624ZayppMFMHKva+VEN
h+bcKIGxutHig5ZACCMMABPuEnYjvQy7C3+joBPDVvJZb8byPnItxMdB84zIGeMgaiqXiN56vm0J
lgcHq70BFc9fY9w69Zuq3njtYu8WOJXrwdT5QNUzkofPTT9kEbEGOljC6LQUNULLW1tfNMYz6Usv
/GwE2LNwjJW5x+EviED947E5Vlw6SuNZUu2O5TduD0bsZdete1VU8BWJmxDr/Te84oR8RxXdrN4E
X0rg+id+HgoAQX3dJ3HClnYotCDLd4XkWNSuROSYuIsNgWlyRvsFrS+nELnfQrnLx4CtqZc+CLdA
iiFwUuGL1kvysQ506iWzKdmZkp1mnCVofvJpaHeW/DXzn1s4GWGT25XwGjXPzUclR/soe2Zy8tf0
WCMk/Q6br/6tP6lA+t2iOErx0OkHaeIyl5AtP1vR65JACqkdXgK1mkShvWluxkiMk7inctaZkE+2
OP0ZIKVuXsPt5l9ro6JqntSlPCw6TZvqz6ytHBmqLTzpiB3KH1WR7rWE9rYAy1sYZKCu6mSFm+Ow
Vu6gNyfj/17vJDbUJECt8+wkpDTV9YdK/gHKFf3BaOU3AQDCFrTxb4Zdl07fMbXnGjJBnrUyByUi
rSbunzql3fdrEspV7ehjs+ua6FfMmndrMj8FOQ1aRst2rqeO2u/0PPfLWfUM05P1iYvFrmJfpZu9
QmSCQGqbklsn33LyKcNGkA+RGdCCk6LbKaHUHP5guMQV9V9G9uU3Meq7VMF0G81efWlvYxt74/o7
TooLA6Xn4gJz3qn8ZFHxpE0Zg2VoEwf7Nn/SvE7yN9OvGLVoY/q76HuZ0clijvdK9WjG295RzfmU
t3gwD9NhHdjEJZiYjLwGkFpOz/Wj1d9jTfSzGVu3NvdjI38AAvDz8S++S36cpr/GHqB2IdG46f7q
ZBF7f66gpVu8uOV4bbYTmFq0TXfJvKVK9lBHYcZXa5rwqAo3vEW7nGsCo/trkpy4N+fV3yxqrKP2
G88/M0zrGATApsDHgsJwJfUwQ11UcMuKcdRyOGr/il4mw8Mf+rACfA/XOd5V034FiWVYxShBiR+s
ivkFc55Qkw6bDuQue03OKbjt6xWYKNw2pnEnbuF0dEzdV5dbhd92Z0e6VyPQjEgxCSaxD+v1XH8b
cK5yY7oCLoNSTNNVGPfC4zYcibNAQzkZd82MebpuIQelsbOaGG7Dj45VSn2Rb4sSljnefSEhd3ZO
Pjen3jT6NNxq96Raj7BdsJOGTiDIN5mlT53MO5pVd4kPGVWGSIGAX4uJlRoDoxgjqcqeJ74Q8Lr/
LIz7OO8MOVxxKiKua/me4ASWDPAuE2e5OlKtlV7OmDha8BtXkl0/XcrsxdJP63zOmbIC9Gp7dYBv
B7jbuh1T59YvxhS0/w1rHKYnN4o8ShQJf8bnab200m34tb6LVLfH1NOjr2YBwErT26KPd4mbYeWb
x+S1bj4KmGDWfJj+J/d3Tn2GosrgCsi7hskxj+0kUUrcc6pHysjCB79TFtvaWSRVRZciD4rqZk3H
bvKE4iIyWx7zA8HFpmK+rm8tqOePSK8N7hk033X0o5lObtH0w1XORYfnLmrnbXE1nvfi4JyrO6tK
4epUL+lMWpJUekl6b9qT+GnyNWPuLeV3VL+MOLqq+ZUWkCEk0yNVPW115g4q9yeKwV7ax3V/UDtm
gDgSMWIsxXCb6CRAjoH6fPbyQO100ouXfGOcDp1lhBxQ9L7K4y1esb5Z1PXQUsfJumsNx026FK2z
zJg+Bxht+OohMv6yu1Vvbe+LyJzfUZWf9Y9OAaPG8ug+FGgrLcXGX3+TyxQWsEgKpwbxo2SA6WMh
9M3u/ZNEa9I4g7JbNk95tK5T99K+ZpbDegAEBayQYoZbwm9RveNK1pS+da8oNKW3DpglznZiZblr
ZccwZEtXMewmEV35mlaMw92/2u2+rn4U7VACieZnS5D4BfQciTWToovFdVBLPPQ5UId9M9LRWGR/
yId2/ESSezTw/FY3X2CMuX1GE2yJ6mm+C39OMMNRgKXRNQRqDn7KoSGGC61SvWH0d4oVWLF/9wxT
BbnxovG0xed8vbfpW5x4lvguMqJL1Vc9twLtuIjeojN7PBQg8BbjH4I7xFR/tiTxcyyFQ9xy00QY
Pb6YYPtC86ZnHLNuMn5ImKBPH1jmJ7lLr1HBMjSPq4bFlc7Lgaiv/izRvsyEQGR+nUShOPOAsts4
tb5V5kFrMMNhcLddGrh0MQNQiNjTsYk4J2JXZ2s39VeWnFOQ6Th2Okgkcbczu9JZSWejYUi6T014
UsoZctAMJx+5JzskNijeoT5WiZ9tFTUEuLbOLdXqnpHP3qrBxyligAclvwzFbDeScRqZ6OPvLDiK
/DDGNyImmXXHFgQpm3p7Mjra+/wxaXAEmAqtgwMFYiI3u1wn3MakCy8LP6FXZPIMYjK8ms2HKQWs
S5pxIEVhPnX1R2GxJlIAF6pTM6nPkik7lfkg9O7fo54e1OFS8gvj4oOfZmTQGM2HQv2OGtyyXzMR
er5EAy4/CeTHJ5q/bAM2RzS71MkRrHCOinIn/cqA9lbig4y06wYdMpJVt9JfBfLWrUPDUbh91NZn
H8d/33Jg/WewYvSYNuGkGtTdqSOrj/OSwPwq71zZpgScaOj2BEW7NPL3XgdCLRY8bV7BQZDpQCBj
MPAm9scq+e2Zw690u9Pvpvbu/xBVLpt2Hhmtx/RoLWeiaJpvNSVR2r1NRb5XTDhZSbaX+cNj0zgQ
i3koF+k24kkw7yv1KcqvKlzGOHoR+7l3N0u6jMMUeZ38V23W96TIgvIgLHdLAr+G6OaMfJTxJbUe
ZXnyl2Lfb8ypoocqBlFSHoZ4X8tMDh8lYaeZ3mZFrj79dLWXMF3RjVAtHapdrQpT4TmVJyrtL73+
VIGY0iHUVMYtdtaROFmBvOc4wpaPwzycs1J+LFSwauLLknKv/R/OzmNJbqRptk+UZtBIbAso3aW6
WrB7A2sJrTWe/j81d8OPQw7N7mrGRrAUkIgIP+5BjGL2YdTgEu2koDqzzj6f34aGB2noXImx5p4b
63drjB6Fg9ZezuYqV3v0J8hHvS62Vccd3nYm55r90bVMSngCq4OQmy6Rb3447djT9xB0u1F7tMGK
CywEUfVsiuDSMNSuaTAiW/SHCHWfcZpU3DxC2E0oWlamroSrUjPvbSuIrroBIFQF1PT5XGwNJ7gW
Nst7DMDR4kMLkqVm6ltRQTNm8/Os3EZAHDmBwtZ17ZiGKLmAUIZ/IwPpGw2nfs4cVukJ2e+MoccL
QK7awsi1TeeEvlvFduJ2StWvw9Z4D2o7WKGEQi1M4UH6ACSG3rM7VKW6z0++WLXpxlAd/G0evoNB
H54Ez3ffPE/9A+1nHe8diXeiirwcIil/Ny3Ds1mEMC/MmnYqIUxf4oRx6+A7Evc6S4poQrHKOPpw
YUUTIpwK2JCoeMzGVmdNYFXcp1LsK1UMrhT60iSXQ+NGdTzZXjsz8tR8M+lvpkT/0tZpy9WgvdUj
LX4GTVHmaCVolvIm0JFCXOiuTZDRXFbHOiyfLUu9Bjw3g1ZbArMbu1g1Tz3Bm4wJJqpYyQiLne6U
wZvIQivQX4yQjMow7Ld1k931Q2egavmoXQQMh3JdVQo/JoY515aZ7/qiMRZ1ZajLMOD7th1kkk6L
Jw+B59Dk9TnTHFdyioixPOrNqxOz5JygkarvCjY4md7owKGaevlpiju7yLZR0OGN6yLm+9la8U9m
v4rZguJgy9JZST2Jky4JtCUpID/GOoWzSxVpqxuWUOg8LcbggE8pouqcssfJ2ol6pTm7wlwH47WX
e4NtptgDuNvasr1wWQerloUdyFnGzKw+FswjdRgwFTRLXcajztxftR+xqvOYzwlpiubXZqx3zFfo
RovWzeqHkq0ZAd3NCXlb2HsjvLfMZUPUROM5EXMmhN6IJ0tHZ5HOGzoAB4MUllYplx2OBn0J/rAq
CLDtJtvTAz5uuQ0que2mcNVBIHQajWX1FA7Lqus2VapvK6M10N4omWKYQ6Bnzt+n6r5gnNrJD5tz
m+K37d/S1iGwRn8p608GZ36dH9sgOqrFJtWGu9n5MiTD7owOpdZ2k9msJovvoRRbGb7rBktbhIf9
jLSoXao2pevkypvirFn56NUl+ItT+291XrFAJ/aBSKDxRtXwRGG9RbY6U/mwGLDpnltV2WhxeJ38
xPUrybY7wzX9CBKiEHC4fTOtm9om7nMsOuezr0tl2SmT9IQaREvV9L/UAh6Vm1rvGhZKli3YcKyw
byEz9YJ/gXwQljzJ50wB6WzYCGYHzh4EW/dQALk7mi5bJXG86SpnH44jSh7Lb6CYBgT5YgyYjZXm
6IZNsWLUVhQGyFnP+Eb2ebyPx4q5VHiuMLVVjEe6JD8IxDi9VzczJOLYFS+D6qwimZzAc49JFF/8
m0FRZ+7UUd7P+FYyqBvLspSl0uXdyipvhNhxNPeKEcv7GbSzGCxnld+gXTh3dwiJyffDrdUvZplt
HFB/k4LKoDuJ8SYVUAr6teWWr5CX/KymZGuVpdW/9fOrUW00+k4dnKyGtAkpT/DoCS+w7hvtONoO
tU7psdna18yF1vIWv5uS6D/fuksgEGoK5dymSrfeElHRwQjLG7PnvEweVTlZpwmZm1lCSmt+o7fV
RPfS/mSXZyt8EjVT6p2SF7cbLo/Incys99LiQtN/wLSsugQ7mgJBHOrVdwnKn7i9/BEFwVqPECsq
pnCJYjju1Mota4PYvPTdkAnTjNQ4zhWEo+5Pff6Z+O9hz7iTW1hOX0AGAxV2FuPHb5lSTIq6rK3V
3K0a3BHKuTfWtn/x1aPut+E5wbmpQyFezXH+jMp+2MXNk0zXbWp9mVnEmpV+bYKLsctvBSlf6Cdr
YG9AnyKseG3pJu1DZGmuRT6sPbgpNG6it5v2Rt6Rdw0bMjowv3IZtSkjhnNRHaYQ4Al6VWoZKn/m
WWG9sUJI7CXxdvbEJgeursVAuNStqM3RJxSUPbFxUoF58gcPX7ATEK4aCkSh6y5fI5L9MpXj1VjW
+XCch23k7zV5aszYDThikv6pr+8RnZCWhwwhdeXkTN6ATh1sua5QzVWv8FhDoQn75LUX4SmhGjfq
/Sheu8FZcWhfIqNaieHR0A2iVwe8CbqXJ8K8mNR6WQrO0DectOklsKS5aeuZDBDK/2Xhd+im6oU/
v9dCF4iJApmbtkjau4hOLMvmQ6CS1M2cQmcI1PYxsup0kql1o5jUdaZs0uJtnkj8GA23njVXVV9a
v9g5Y8rnwAWbvNk27BT/Y3MbB6JDqt9ZBwCrNQubmXyLV6PQ08hjGD5PFpZTJh3pvHPYX63NXlaG
CCQEeWcyGOAKaHtj8ZVJC4IUuhHQPorXYbAqyYcpGGAn0aYvJ0l/t61kfx6VCXdL30QloaoI2nmK
cG20tJ8VgShWMzFz0Fd9/x1WtryHDKgWfZh35y5kos+xP6JrBaE6eYqCz8NhUBXfKV1cuX1pPNlg
KBg8Css8l7m+jvC57GpcyRhXRL6RGescBYV3N0lu2BmIctT80LslOv0oS3J/p/k5mXsBvLFRWyXn
Ach0pI7atRYcRjY5lbYhF5UWn3KxTAFEuoKAOV2nXbQFyoIicT2m9UbrBUjryAyQQuzSieAa9Kk3
jbq8a8fpbRTMDXVTqT2pQQ8XtnNfqaxOc8Z7Jq5J/VzfOuVGC74Lh5T5SD3rFKJGOSRu4dhnrUFV
Tk+a/wClni6T+LVi4cj43NU8NMvq6suLToA1PGGnsElAPo3Jh0/zVVfP4fCicriF8qG1nkeTqa76
qDA0jG9E0HNsIBbrvI7HZXN0BrwDflhVd/aEyOSbqbqxo1B783GrZginwYwmV/i+51BcKf1KvzV3
HcK5P1cOk1R7O9SJ8dbO1XLQKgzN/sMY9Rvdt70sGdUHRX76nXB5LJhVFD2BSLGXwQLIqPXShgge
xHutBDhQ4remyb6COWRK9lzOzbaK/SfBeEHpHqKRkWxoAdw0ZppsQnvUuH2gegvFy7j8FpxD0rRV
jADBnWFtUuVjClkyKHW4Yv0ji+SB4UU3SwU5mdoEWw7oG+e4WXBg2us8/9ZzC4GxJZJoVLu9MoYq
YcEfxfBsdfiEmMkbhsPzLlk3U7axmOIF3VtBSnoXPuDEAneHQuz5ujkehsduAA01lJxuJfZMJira
jDpkG9GmpYxmgs5sarh9mrhe5dUFWTalk3fkS2Mr90HuvGZlRgHN/NKaMgFbcAt3AHpcZ1n91FqU
dwzcYqs/EEgcixXceNCOaxtDFASzgSAivbqm26njG6bOioxFKJA3ELQzHerFtMC/y9j0fzD45QCr
viytfO/5ZeE41BB0lLC95EyQMWMScS+6o2QtjdvQX3hT9UyuIzSLHrjZwJSTtOQOW5facU7SzGWF
ecn4q5rMy7Zvt50CBDLLPVtOF9iKRxWopZZu2kbryJ/YY8x4RjxPAb9YpR5K+44R5KHuGXxL66wG
xQZ8OguG+sfIHtm8K/APQauR8Gy3/H2O+kGzPM1r4pm2Tc2NZRJtWH4PPoO8YnR+dEmN9BzSdQsc
zpllMJcxyhXmhJGM0yNYe7VtUkduZqdi/Boad3nMtI9aSPGCwqkOegdpJtUa2FjZ+RrFcNx4cWzS
1QVchY3SU5fiRGlM2PTQQS00/Is1WAyQbPMobHm1k8pV/WMx1XcWFb0uw1UjGRZLl2NsnzjUKwhg
QfNcJcApw7gpDP3EUkCku0d0yAmPxXoYvrTK3mexszQkvzD6F6/3wHS3zoZN0FfbiLelNjD8/WOh
DiszfuXg30xFto8ce+M3a5rjsDuYjz7MTlmy2xtqpSlU12e2O9u9C4a9C/0Xv+Z05EIBrgmj+a4M
zFWLum2MI6NY+VgSEVcMbKWxzhaoN3ZrpGfFreYvA1Kr9bttlb867GIi/uFWOQ2wcfmn0z0L49rZ
n3BgYfQWKAgpcGydF4m3gZxuw3L4qEw0alZHJJM3lD0mshh6HM2NEX9inPX4xR/OlKdFywyr5C4G
uhD2SmnFVSvqjRPqq5r4eHe6aTH6GGzp0te6hICfik0vnocqWVsk2TrRXhufSsxIWs9eN0NxZdTc
ZA5LTWs37QXDyNtNP3CwxwS2dB+OOYQbQ/O3iWm/huy37at0PdoGa8UxvOUYbzKAPC2xoMwAEyx1
H1EHGZg3/SY4NP11GKJ1OWH9s8qdjoUAU+CSQMWbD74z+KZEj9gJdmUbC3rkHvt8wbSMNikwx10C
7WEypcvCa229i+iqWB7+IvC1l0l718oPG11erUh17V6KfMYDGg8f01jgrS/zF7WIz2VEiG2jt2d1
tB/DWSG/IJvd0pn2It2XDhFzDdvt5FZlKhbTVd6+hyDkbdpYEGt+JwwtShB+AiXxPN4zO+be4vQs
7GQdFODnCVLmoSvPoX+lmQkLROF9Ftxsk6uqi5etGX+YDE6H6yQeqfejyj/3JtLVSACAEgzA1n5L
v8FInv5/1yZw4OYwXBSQ1BnS1pn6TUtzImWULjSZH7Vq8mYz202hqd2zLwsmVm/xTEbtuJQdBK6q
BpzdqbouzelDk/Z7rr3Z6XmWnZvWAsBFa0CyMic4SnN8g2AvEmfZ+0Dk/qgwVS5u1VHhZ49qzTSf
FtgL4rbjushvSvgt3YHKZiwnel1iN/QcKWuiJy4De6PIlVqzZDGCLs2P7MtZtVrt2tzNZOMbUt8n
GeJyK/3dmOhXIw5Xial7gTNixFiX8VoVkKWg7Z3hafU6j49C+veYIdroYxjsSzD9MINPrL5I+XSh
lik8LbxXzUss9HPDnL22y6MYFdcy5KqwFOveHhNIqNDWVzRxBDhlwwor4ms04LoaSGjLZGy82X5C
2mxfsQw0Hf5fuS5SoFI1oT2RlUA4q7ACdx2/kzmu5hDmCMPkmD9L+Qb5N+sfJWKBDvLQe6OghuFA
KZ+kNT/QM20tnjq5ijbiBMqxxwQl2vdxTo52up8qlI6g8KI8xVphAw1Nm2Sc1qEMjgLWoBrjgxmX
Oy0w8ciM5qorNc3D/7NMzYqpk7KrfKYGURk+1YmyJL+XrwDfSQQxXDSrNhuOQeO7AfJKMU9w+XPs
6dL20mKAoWsq9a2cHStktELEq3hu7NrtHE7UDRscGFxvNeC2gW0AFm41Lw0Y0p704YWDt1Of5bQ1
fH40F5slxf79HBLfArV+T4FdBleuD8O5wHPLZuvQMvvyocwt1JjrbK3G4q6lklArhgZGux6kf+X+
yhXi9MRXASSvj4lbGx13SVoCJjolqFRcCk/VZetGQcMXrObZLm0GsugY8saxV9O5B5FXoddUw7Cz
S+ue5Vul15jFpWmuU7jWdc+I9H3JhFjVH9uqoIQOaASWRerri6rCklasFFRXXY5uektfolvR81M8
dhjHn7G0bR0lXwdqoq1ndf4YrfuB2qycz474zMZn5HBa9JsjlKU4BPOacnb9Il4h16aTCbcpdxXk
g2w2Sqi+900JZJztRgYxWr6T/Wegz+Dn0YetpczCBc8+h1ywp7aIDiMh4Cykk+/hTLPm6/PeQMGf
qSW68YTfhSnKtJx4kE8nwY3dKyZWBHURdeMPLEOt8xnp36q1mZvmnJknlExk4gm/saiOYZ17Oo78
2KwP6XyujXTNztdljXakZ5c6f7Hjp6nmOYjXXO7TAZa9BhfXjzXZVEktGVLe9IpVYWOdirz0RiGi
z5oUrVBozWwfavGtE5mb4hu2amwwN0ipi0q8+XKJgygkl65pN+wZcrMoXCLxTmxM1HDcroCfNUu6
Qd97xXw0rJz/GEXORxCJeLaKitEiICqWxDzdTOVdpt1p1DfKup13ZMYy2F/M5CDZI4bW+ekmfAXL
otzi0I2YSppbBkaGsW77U9W5GWOu4GoEyyqnyIbONr6q224sBiMyeRTQHXASkErhHTD5ItHfJf0z
agJ8legRXmscuuLYhaAorL9NgPEcmnJN5zdCHYhOKJrC5PEKWVH5mRs1+WqYhruyQdw4RN2+mV4m
w4st09WSfRtfmvFgAYxq0alUBJdmmLyUmbG1peTb+3DKcy3ynWWj8tYOVCbWSPFO2bGlLWfch1Gb
OdKySUNvbuWucBzWAmLcosUtWnTt0XxSjG8zy+G6rF0UzI9x9eaoXYZvBatDNage7lRv0lrwh2Qt
YgBZuQ9un6h7p03nl4eXYjqN9a8z/GXelo9K391FyDGdTXB0vRd9gE1MLMM6eAji21URXUwn2lV8
05qvrlBdXL3utq1+kMpkkohKCRsHDdv+ko3SNkfMxhR3DzIofmDUAABAEFixhm0Za1s/ISi5N4FK
pjn3pv7dNHXGRR3jgaBck4vFPLWm8x86ksptV3OmrapMk1cNBpGc+V0RpySzhFRhed8yXbH6YFz5
smXXWkXbW43demZDmJ7UuDuZPHVj8xjVBXd7EyhsuDPJWDFaTTsHQrUeb7l9imfR33tBb3ZbR2Vw
EDjMEgwHblOOYKJYoLCkiOm5mk+gnYn6I6kLd25IKoCHr9CeX2we7WNwrRCBTIwTTr3y4/rNaM+1
hVliwg82jNlX3mB2nhqfGrWD7FerJ5uVw3XWUX4N7Ueoa3d1pe7kLQuizM4l2UVWIaNN0V9qBsdo
arOaLAKGYBLh2FZ5LGKZGU1zVVmfLDci5yget/7wFWBRdkIauNC/OD1lUi6n8pTXQGr463s6T/bP
mnj7BvXk37rHEilEV15S1fxB9JEoum2Wxi96gB83z6Z7m10CV6amG0rP1mDm1Z+HFPBJxdWwbLjX
6u5eEtcDth+FH1O71SKxVLSltLst6sq6JOipTLNrSF4WddMMqka2ICU6mxmg+ybjNUhOWeYF4NlQ
odEE3TCdI1LNF9TZ5AeA/obCPmfz7OqD78bNMmyaD60t19xLXt+E+47OSU+Ea6I+2inSdeWvNSZD
4Xg1Jgoz6yqZunqNP82unaWU2KRjiaz/zm4XXLRibdlat+4Adir/OhgsZZTVuryVF0zdqvIVy283
rGSEm439VBYzcj4r1oNKWwERyQKVmjyjwj4pMHwx/YWaEOZs4T/263GklMDyhn8xjFJvznOe43Nz
tAdx80RemO4U8UNVrTDe4sU/R4ihE93bI7wo+QEKn3oMNHxjDBlWQfYgu6U/3atksogttyWW1tJZ
1eJ1aAFr4lVnumP9CvcdsN9XuW/8XTg8TOq29zdJILwxOvvxXQp76nijdk2r1TR85tnSyd8iVHnr
NTIRp55aVNToJeSsGJ6UdGmzhGo4aAw4RU48TU4/Ozf099l5zJiYS/UGeUZ3gU1hc0o4NJz+Yple
Ph61/ik3rrK3TiIwX0uenak8UgN7Sn9EmmyU7rEKd53zrFMsl8zB094vlo1j+SfZDa7W8KNFeDw6
DRMYzQor/4yhs09ORdhhA2VfpLax12+m2qqSRH4ii7s1GeeZ2lCJNkfHBO2ZY46oOWPGmOmntobG
0otp0wmJElU0O98uOBa6SVv3AFhuhe1KzZ4r5SONp3WFl2Qq2dJbzzMBOH3Ef2TuJ93fqnG9rctq
kwrcUqlYq5gAJIkw2V142wczLsP5M5Su9OOTUrQOI2ZrV6oKnYcKPc1Uc+sg+jeM9crhJUxYZJ9r
FDAW2oa61h372hdU8eDA+9qkIJqw41XZK7lzd6FCE13gCY7DS2/nHL/TWpKRM2br1jrp2knTt5KR
EAqkYt+ltOrNdJCmujCrqt4Zduh7cWj+QJsgcASZuw6JkEJYDPnFe9X4CDS5ifF4JTOKdgKBj8oR
9jq3uL6wNDxZBGQp8XsmoV5DpJlJM9aMb0uDolbOu1pPDpneXCMD5FekjyKI9j5shimCo9lE+kKW
mNDaeOPIcKPNGCJIWBuLySNqo0cAzC9k/yz0+qmM8TMMy0Lc+R2R0VNmuuXNfpSgEl86LtWew1W/
OZWthIOuqizobkvX+ZztPdNtpPli4dMthtqIWSBqskVXKT9E5b+IGFkYZcqySDsIzU+Lh3WdLlXA
fKfZjtHKiihXwuk7iON97kCwY1SggjILhnTTjezM153TLW0wtlDNl751CYPo0MLmmApTilt9nuLA
zS1np9aEOj1oNjFyNixQwmAXZa2tvBhPPDvMTdyFjXgKtNpzUAbaNATYuAS8I7Du2Ky8eUbbzafP
ygEDEUgyhL70E4Yomd3ZTA1rANMuAimCClzo6IFZmi8bo7r3i/xkpeGZ9c/bMZPnsjvEA6FKXfcF
SBOLjRSnIDE9Ijd+qH649zNLcZMQcwJVPjKks2CGdUh8GKd4BCj+7zgq9Q/x98YvgXdJkM+Z7QzY
bRaK+z4/Y3he3CITL8MCz+BfIhP/EEf9647gMol7U9FMCD5jFYqHsr1v/ae/fIBbauFv0rR+XRRc
GaEypbqm7hVlKG+AqFYfJi2MQRFN1CF1KquXLhmwxpq1SUUforl+dYFEVjLmEPrgL+/jDwG3+i9R
x0mr5XXvQOfM4/EWn5viZ0cCXM0efBc+JW1ZpS770tE8fXGImTcof3lp+09fwe0t/bQhoW51a7Zs
ngyjQbAu2V1W4CsY8sYlszxo6WvCek60G+y1WZfue307qFurextbgg4aLjBRrVsHryJukKj9UaXa
MhbOJ0+xJtxw/zKYy/k2rUXF7MFoLpo5udpEpebwoar7cHrOOYabN71SNxH8h+JgMo8D6y0cHnmG
Yn7CkulKHGZ+ObJ6otvEptilRgNeT/L73FHRYpznwtbx4mcLK3hgI4ldk3BWcWe/KT22ynxTdfVG
TdpdHgpYJIMlrVSFnyn9gVbtNP7ZmOK801Fx//sn/een+92ldbucf/pe+zJJiyxXZhYxhncnL9v5
52IdLd69p2aTtAtlDVqiLJ6Fi7UOVnaxGxbXzpMLhtNusP4O3A88SAcFFnr53+9I/f0vzfjxf99R
bg2+2RlqdpgunMdYCK2vrFxpnE43udBlpENF/N+v9ft7lkDS/30p2w/LLhe8VBGH6lbmNVZP0jHG
24j8v1/h99GtuvXL0dOKOg/sKOIb+jaW4mhBQpcHqMu/RHffkgr//evp5u1lf/r1DPCSQGUudJjA
Q9L5PW3+duT8/szUf41L9p2msNKmSA+mtiiOPNkpsLD6djwvv6cHgye66fnPwV/Wq/zhazJ/OVhE
QXxXNPE5EmqHp/pB3DOCvQUTFn95Ac3609l1+wp/+qpCKbRG2IF+F2j9huQzBXJIVD9YXPCjtrVF
6egMvYMlA+GbtAorDYscxQO+N51uj1BQNLG0pebfdYigPQ3NpmKNwnvcPEd0fBk5uea5Cs+Omm5s
/ANdQJb/hHY5EIurmNoRePo8fCjlY2rux29zur2ATQzcvMny+1h/EmRvlksYqeCkhGSh3aCTozZI
bHPPPdRnbu1wURvdEoj2wh7zpX1F65jDx8lcKYSuJITQHgRlcufZNBZwDRxUu+ClVfEZAJlheV3O
Bk7+VT4gpKyJvby/mXSZ/n8PNgQVhlaXfUHKQf8g2LA8D92bztOeiogjJ0v2KTLiXJ5Q8seS9Aix
A/Ot5bgYiMbrFz4JYzlTNWaVw5P9DBRg6nc6xRFdSNdvEMSwUTbD1iKNqkuOt+y3TH8YiWgGTtQ+
m5KjlcmKD6TCNrsZCmd4Nw0o97BbRdl8xPhK3RKG2kJRLI7P4JzWAU4z4ynVjHMUH4IC0so5ZUCt
xFzEDB6bZTttG82ADr5K7dj5X6xIaseTPlZLs3qf8z1GNfiHpxpnn8W6mJJjn3guvFYq81HtmnBQ
q9W1NqKOPHd51cr+XHf5u5bYnkMnrVJIZjmTA9IPSRyZ9onpuPSnUb0cyZ9ghEFfsJDxu+bnxHqU
qxDlng3qZbDJ/LdGOea0ZwyDSkOSiEygmkZGDrDcJkl5lulHKqMZzUcH6M55V8mwhlkG9pxj0nFK
Wg+d1Xv684TFBB9g3DzW067L9xrcSg1BD5lZxYQJRDFPZbP7lkQB+gomWmNwWXRuzcyYWL+IM8Ye
z51xyLIL2UJqsHUsgpeiJQ3IYO+rBndjgt8yeGm06IcMw6ck3+SK65SPSXspc81T++Be0E1kfY+R
ngVzuXTDDr9So4frsUgWIPUlYG2XFdf/Plf/WV/y75MPk9D/3s5cIr10phJQmIwfzE/kgYr+LWro
nmBge/BoCx05pA2YU/UijFOmkiVAHil0xRDWC9CpUcfPmjBJS/3DUNnfwoCaz9qbxeetZHCqMKyg
O+wJ8Q8v4OzEbuxDMHkcO0kHFmvVLnRwZVMjc3skW7VpEAEPg9i16UHIXZ/tHEsF2nlI0XFTkKu0
uZTTZoqbc8+YMXUQgMquXafIAQszDC9m5HwUvukW8rPx9z4QmYJpJGuvKA3Lsh0vyTi8636/McbJ
1UllGFNCqLXgaMyvY77V24M9z/9/Ty7zl4JrlPWQG0SBHICiZhDCo/WiPYDqz2/mX6Kb/1CX6+Yv
tUdSCVXqMS8RvI0f+UfybXw3F3FPo9Wqa/nRHtS/vdKtdvj31aKbvxz+/Pa2pgPAH4ZvlsZx+qNw
glXfawaJ5W69C7+6v+QY/+mJfHue/vSYiYViKdJXkoPIOaztpaOLv/wg6p/+6NuH++mPDgdfm1J7
Tg6hAMUrAiLjGrPDR9ikpCI2CiJyREhGns3mcmCI74nWZtOj1XTHtimMdZG2xU7NZ/8vldrvqydD
/+WjduTqpuzk0u78hLslEjxFObhhswriGv/7Npe//8zGP/n0P33mXHHg91Mx3iHU4RcjirEmog84
mcBgM4gXsjHwiacreKNDDkVTJnci+vDJpxf+DNA3ell/nGHFxVdSoUREyTZokP9qsZL5Lkw4ZlX0
gRIXQsPcN+s9M3M8HXw6uvk9qnztIwLTiZO0mDTyPkw/VPUaxr3H5NTloVqrh4bAOL1hXJ5EL11+
LID4SVRxUp4Z6mvNptRuXDniqQw/1ES51DPib5x5fQilqZLH7cSINqJjm+FTZVx6dq632RHkZixZ
hTG+lhHh9WzF6BDQJmcnHGgvep67If8Y50etRrgLs2M9YmNiFoBWHiNbRmlpu//9E/yhHjf0X0pY
pWUkY1oNIlO7DgURh7iyfwgjeDQCrEw7PyNxmDiE/i8dye9LQUO7/fOff/E8HybgGmXfBqV1teuk
OaFUYijJisIhhz/PCZFJbQ/8LiFAT9rm+S8f9A8VonaLCf/plRUxK5wRk74XTY3KO/v5Kpmsq+io
W3KowdweA6yUJ1NpmZF+ZZWy7EUD7zswVumYghcMVx0lkn+5+LU/vaFfquIhzJo+CCt9Hw6NwKWb
tr7OtoFcvESFQtpXhCr8OWiQ/EZvIwFamgIHY3IYGG1K+IttjB91kt7AqrTcWiTyk5+aN/m+HbBM
VolWX0abykUr/OZhcKwYOnpQ4StuNx0xERGwZjqT/dPJxv/LKfbPZfPvo9j458P+9C13qhbHCsm0
B6uzSGu0mcgVq4LQTWx0bufbyLOIeEr5KmCfTVnQ2pDxNJ0CPbqpdVA9TfSVd9m1TKe1AbCegUaG
7CKVbJQMoI7rutsMNWIePuWhLpFuiPa0o2UWWLv/vlLk7dL/3Wf45cE1Go6vaIlTEA02IGJCXLnK
m/9GHnmMSERIjtTxhsqNqTNW9IBmS0j+L/NaXqL+bXgU9BCove/DkduKOKf1vBfAbHx8nAd8IJbS
EKP0btWEsmzs+I1pNvHD2sJ5br+T9A77AdfhV1ocLcZudEnPNUteaC8/qDkFPM5EywxwJpplsmuI
mMD7zrbCNR6DNidCb1G9YnmvlUV2JsVUGsukuRBjM4cBBOkesSX/y6aJfzZ8/e57up3qP/3W2qRW
xUzs1x1x/it9k+wQsO5gbhche8bF4kGyJM5wrR3bdt1w5YDLLgRb6sqVxcIuiylD4vkLKtINE9jb
/+VlLvZYjyAd12CG96YvsT+uUxcf6gnDyzFdUyTfkYsNRr1GNt6m627T7f+PujNbjhvJEuyvtOU7
sgEH4A60ddUDI4LBLUhKJLW9wCiKwubYHesf9Xf0j80JVfaUFJnBmK63MUtLM4kiVt9w/d5zkk1w
TtHdv9qCD+Y9GcRRKyvuCt/2CjjDVmztdxQtQwbHCz+uAWxt5CWP+Ww689ZQbVevn5/idX7Ot+01
PIDmxFLD2Y8Df/V4DxYE6dLnE6O+QO3H/vSaOqPV/hHJMwIlKxAQZ+l58vR2k3f2x/yrcx2st1uG
hzzfnyvaWQ/lJQKL+/kFFPuq3PyLEVRxMNGEhpShVszqJgopJ2jy20CQt1lOuTjx5o6Mpz8cCT81
R2MPTTDlo7pxrH2RbI8TqckqSPrWeaibk3KgI6PDDy3TT6cp3bAFzL8QUmNfvB77tTc/8X1Agoo6
HyV+i+46IFQTnlokHZkxfzSPn87XV+PQRJryiKFHNgDD1GquCkL04AfB7IzrWuCmKU80hCOLvh9+
k59O5rIH72nN3ioTx3axn12IAPLUozuy2nMOxtXYk/Wcey5apVi9GxqKN8Fovt2AjwU6f6yqf7pw
pYqgkklP7LqtYFvlLbkXeRJKs6LSBiD6JFk224rC6po8rDtnIicg9cGRoXlINoWfsObE/AsO3YUu
0TeGiEcVxmfTYvdkkgvwMTNps1iNgOjbVnotO2Ff6iCxr3vYIuvJUOg0UPMPlqwMPnsCmidO5oh0
xHQJ1U1QOJBgowhYmrbDbz044pWuJ4o8tFdBuABa+PaTONYLDoYv9snbhUxUjCAdsCQo7IwhK3gT
Z8I/Me4f+bDzfgwiPz3rtPUlJVicInHzdNuSSwm3PfE3gyI10XeUvRkn1e3EUEd3adL2V7qgBhEE
b0bxW72sMwa2E3P1sfZ6MG4lc0FigpIT763hyzu9Ckh5m9PmxOr42MM8GLMs6crMnuL5xmp2+C7E
dB6EsH1OiVT+etC1D9bC3RB51eSibkh1y54CtN5uNwh78y81BPtwvWvSQjdkLd/IAMaPZ4dfOgC2
ohu/6iE70diOaQTtgzUsxcDJIhabk8yEMvqMnP6iGq6ywmNFl1wH4XK3uLM6g0m/Fh7pQm/f25GR
xN6/r59aYAP7p2kiMVGb+NQXn6vsRBx5/2z+Yhq0D0aoQLE33jYcN3au8nIPOSRn3qEGNtnI5cS6
/9i17//+p2uXqembstpfu0XmQHCe5uWJCfDYkQ+6fgspRLUFR95T7Ez+MNonXF9HuoF9sBLpsbsW
keVwYL0GAD07a/K+YRq+/TKP9GH7oA+33RjHluDovkrOkJFEAmz/9u1jH3uhBx2YlKkpzvZXHlKB
a1PHtWcGlO8Db0VK69un+OuH44YHvTgpongZNIlGnqAM32VTXwLCeCF2+Pbx/3r+d8ODfpyW4xID
JK52ksT92F6iM0cpcekNwA4xFQY0VMbeUJPrUAmorG+f9a8Xn+SH/NpKE00a3OKV1a5P+69V7vpE
xN1im2tgF1XeU4EC4fjtUx0ZRNzwoDfLvq+og1qyHVVR+a39tBQUiq+sd9OTe3ZqK+3YWzro2XWa
BjVO2Gxn3IpFetmkEH2b4GumyMytYRmc8iH/dYtzw4Purac0dNyoA4pLiQFVTzr9oKZra6ZEsPs0
JPWJOMpf93U3POjrTWFpzyP7djfYQfrU8OKvo7CKLt5+JX/dJd3woMMncRaHcd1mOy8+H9LHbLiz
6xM98tihD3o7+/rGijyd7SyIqYWaoBdvmvbEjHqsrxx091GxonMGnkrxAWZ9SX0b3DkHwONqAZt7
apw9cpbgoMf7bjaQLLt/9mxvDdv2G3sfGe6M6GwCefL69is41iuCg34/B44ZZs1ZMohj7TobEFTA
sjijLrG3riIKOZoTI9ix+zno63lqciTRnIk0a+oUCFhSyxx0Gwj8LcKMEzd05MUHB708xAEc5RWU
zTn8OOjPWnfASF7efljHjr3/+5/mVFP4YTSlRQFI4n6g9hhKeWLSE4/nSI/+Ebz+6eCUw3WuIMl/
5+1A5veU+xFpvrebjVedGAGPdObgoDN7ph+GoeQMvfkAFY5qyROXfuy5HPSHuayDOhktCkiWCc7x
S0f9rDkxAh1pNeqgF5RWO2ZkH+W7TKzhgdgQOkDr7cs21g28wVO64yPPRh10A0/Xcxnst0Uq+HWW
uHP15dtt5siMoA5aPWl2XivTPqfmsqC5EKpTHtF3kmn9Unx4+xxHPpVcddDoXYeYR5Cl+W6MM7Dq
shzmO8cqe/KgGY6chHjeEu+R1mGVbchKHDfhUroXrFi+5iawLpx4GE+Mjcce5EEfCf0o6UtZ6103
3VneDb6nE43syBaCq/Zn/KmDdMmsg0YXeleD1AjZCqVKApDAWf8SfeqoJ0bSdip96NhNHPSUenH6
JCgavctIwG/UB9OdGEGOtQbx6z30bJwtiQzzXbBYWw9cTkvYP0V4oE7Nqft29edvC/dH6ttPT6nX
XmvVJWfoLewJBg7NfWR9Ny3kWTdbv93ejt3FYX+PUyL8PvlIGaXovfeQR6QKkOVQLacU9UdewI9Y
8E93kctqls6UsAMuig+6M2RTW5/fvvgjD0ge9PQkc62wXXK9W16GR+dr/T36RGnw28c+dtkHnd24
ZtDUu+udmaUPD098bD3rRAzi2HUf9HEDLucfSWA9SWDoMT/I8+Td25d97NAHfXaySclsspiehd6D
/UGSP4UHtWfJJPo7SNCRDv/FJ7R/cj+9WFUXso8NT4hKJORlPfCMt+/hyPQpD7ps2eClgwhIizEk
0lyX5/Z9WF7Xz6fmoWPHP+i5Yd/5ZRDT5vGbOo/s+++F4y3V12dkcLx9C8f25uXBonWoqzSx93l+
vX9W3HbP9b31ngnD/eKu4s/BxSrakC799rmO3I5/cCpPdpVxayffNXhkSY/6FD/5+9ylM+oM3j7D
sZWlfzBKdPZI5Toyw135Qq03yW46ONMfxYt6F31infz2WY70uEM/eNhUykapoHcqIfZIMLRq2xM3
cOzQhwNFbY/kvHP9NrHaQqE0zaITV31kweQdjBN24c4t9T80poXsjtKist8d6glS5Nis334wx05x
MFxUtgIPsQz5boDmRZ08SA9JYPjUx8mxwx8MGUVfzvh0mYyLgl2W6zndjsmJSMSR0cg7GCIK2zUo
JTn0+A5kN0Kddj09Fw9vP5ZjqwjP/XUAmprUt4KRRA+cjdPjcE/Gxd4GfWe+dHfDl+7ridPsG/lf
TMOe+PU0uknBX+TcBH433DHz3h1xBsbM2absqSBtdk+00iMd2TvoyFMahVFK2uSO3AIYXL4BNrgd
o7P0pT41qx3ryYelD3t5tQftjikzQW+LcIWKH8a/jWrP2dKH8R+c2oU60ucO6x+avujQLvPYGgNh
yrroGQnffiNHGuxh9UNmO9MSNUTBBwuUG1pl63MFKOvtgx+77IP+7I5Wv4RUQN8YyG8200LkvP9x
5H9/mf4jfq3u/9Fkur//J39+qcCqpXFiDv7498eq4L//3P/O//03v/7G33fpS1t11Xdz+K9++SUO
/MeJ18/m+Zc/UD2bmvld/9rO71+7XpsfJ+AS9//y//WH//b64yiPc/36t99eqr6kPO39a5xW5W9/
/Ojy299+ox75p6e7P/4fP7x9Lvi9RwRnxX//F0hO8/zn33t97szffpPydxmEUgTSdmzlif1m7Pi6
/4kvfvd8WzkqFJKCGTekX5RVa5K//eaJ31UYSqnIRyfO6e0vo6v6/Y9c/3dHhHYQkkboSbJ+fvuf
2//lDf3zjf0bOSL3VVqajov5petzdFcFrhe6jgeXjGjcwfwxRLFbah/ghajb7nz0QFQmTujs2fP+
dmyS/kTY/NfG94/zBb7NnUkHwMXhwlbILixDMKebIm+IrGAYW9aBFUenNr4PhoE/ThQ4QWi70CfV
4faFyJqgsgIRsMU4QWnKmr7T28ZLMdrFoBaJJFlkFUuwhxV8Ihk5VzoP3Zrkd3aiTvS4X7sz1+I5
km1RHq8X+Dzqg/CA56WB8Hxcm/iL84ugceJHmQWIJueFkf2n9vfHC/75hf46xP44V8CLVFTWKqqj
DmMEE7yLBtpZuOmnyWI8b+x740PENUNYfHRMm1yXyZLeW2I49bl48GH/j1PTYm3u0AXb5R1Mt5md
5L4jhxBomjPeUD6avGOSbHdyrJhMgOayTRI4Et57NHR3Cc95q6nhfOwmnyxBu5YRoPiqeHr7gRzk
cfxxWYFNxZTrOrY43A536jIbLM8PN37V1OdBnqiL0p0pH50FDBIYLxQeYTVyW2gZFnhvYAlWeY0t
S65nL0Km9Pb1/KnHeU4ACsHjOQUhbeFgbi+RwY6+2RfwLzPr2CxvJCmYWUs66ViM42UVx4s+cc4/
9br9OenrmLfo8HZw8GZMUcxSLCiqqgnTsNZU/sgSlNXbd/anpicD11b7oc5WQtEGf11OQBPuAitF
xa2SunVve2cwCTyzvC+pg7WKl8kq8vByEKWqL6q8wKT59vlZNB+MZgwqIcgGml/ouco9zKrILArH
Wzyi5/VkSxfBXg68+8xVwhYIG7r+eRCB/WVa2P9v0Hk8ebnttDfhHDYYJLq6eiYnUr/qeF/hoZPC
x25kp/1yjpLLAeCUdjCHIkk8gyIYKxF3pZD6bsyAYID29OZHHRd28zQHRr4TcO/ReHqx+O6V4WTu
rK7obapiqbt6yiherzHpTQ2h06DsZx9YxNzyjaOMpkzGSvKuhcYhAmqam4HAkdc6ol7B4w5vUoJ0
ZmP1OSA66S8Qu4TBHpHlacojnsHyN9LHl1QK2x23legScGtW1YAd7xpfyruGQOIHt1IpnL9pX6o7
dUUTfi2AKALDRXKDvXPV1pYi/zQpMeJVdk6BRddBSFzXjgAkSQGf430n+dubH4YW7sTFYne6u08a
Z/lezLWogHsUyUtjx5N17ia+ZyMJ02w4BmNKei8qO+Oc0SvZ+BhnI76MnmL5WUbJ8iUVprOojOkR
cjGQkNzcjrX5nHthaBg1Cr6hpsnOPo+LNXnryrP3OF+hXFKAnH3FsgD9GGA9I038bKyb2OD0YjA8
Kxo3Da/t1G0NfpQwI3nMCiG5ZIuA87NYduetOzirxVZGg2dd1L6wwIaLft4ZNXro/zrc7nVSU09F
9qZPpXhU6wutXMkyEAQVpRadAfHuug3mSEwAsPTnqiN4FlVy+N5WYQI3gGFRXtmFX02KfBENqUjl
rftZuPiNuGs5JveJb1dYSXVbICpyooxcp2RI7K9L2IZ8pY5tVT7MdRo5177qnHBXKRGmasvrmTIY
gNTHfux5etM29o2mgNMeuwBgasXYgEg+bYg5LCP6AQfWG4MQuxuu59cbQliDxyhZmHHVTBGtzniG
L4IgU1S6VP7ILkufexE2RSvNr3I9gckBnrmHDjDbI8OwQmrlpm4g9UEFoubGlzmEehiSCbuputok
28XXkuTBTqM87SYX1y9sbSAprZelj47a1+bMczWu+9Dz83XjuzHs0TSU8HMDmW2jZkJFA3/bUGpG
pnyLamjK9doxurmF1MX2Vlom/SVDqcW9eGEDDaXRnoHztOjn1O3kvEUr3WbnywRnjaz2hDQm4WQ4
pSVQyDNpm/k143/PeeRScMsSwRGfaK7S3MxJWTrXBvthRWFMiLViGdWi0ZrqbviSuqWggQ9qjL9O
ZYxS3c+mCIW2AytsO+CN/xwqJ9cbVkGTtQ2nJckIltQSqaJXdxRoxxWah8Ud7YkUVnAj+3EM1QMF
1xHOMNdd1nYxshU1qXgSFyQ8Q+7zNZbIXJV4jbPe1BL8/Z4vXTYKS1FH/j6Joz2l0hsd8WRXZQ6t
CVQHxHM5BKk6a/SIGwu+Bq4sndrBpyVO01stepL76zrFjKMBFw1r+LMRlUGQGb/pyBOXY8qOB9OX
59xUS9J+SbLcdbd6CbC++K6xvlvVEFP9284IWpo4C81ZZ7UxBK7YoY5vzNzhRuesD6huUI19sTRY
ZddpEfsyY7M49qnxnlOAZCteGjhK4Tf5Qylj67krZHAH6RUbirU4cI3zqhKwxdMwM+u28tIPgbNg
DI9EsB/IoryuHjR8KJJSkyiCMrYEBjyh42Qz8g5tKF4Ca/24YIzwb8Ti7p0SxhqiNSAXambqtKZG
zY3qWp935MBN26Acwv5m8Pxg2lqoffuzMAeWsOlKrT+WgxbzupjbgU+PeFRbPbvWK8NyCCc9ii0S
5xLhfgtzlscrlspEPpzUoCqNbXfAWRo2EOJKzy03DMOOuU5LMJ0X7bSAxCcLoXMvF1Uk1RVVAa3P
LpBguDlTS+Ll29HyW0VtZIkrRfTCEuid6nLB8FG5yY1bI+MGc1PW7xeXvPg9MEG9a2VI9UUJZ6u/
kV0jd3UwBkAUvIgU5Zb/PcCU6BECwaY3IDrL7Lvl15SHgjPEjaJqP7jm874NdnbqqcUCUNW0DtSE
QZv6ekJ1jSsunQZwMzUov8LUVBx3wwyJ1V7IBe91DxYrZfQjfVhHoDKzAKzkMNapiySGOryzTJbc
Yh5l4WW52GBSDDlDNxXrDSgKXZXaqHGTbr5Tqq7t6zlq/PSjsXRb3TQeuQG31ZInwAl1aLXrkeSQ
BXgAhvpS3FFuM+696IyTVLmlTpEjh3fHEJVXa7IBj4qbAJgzhdfCmIgmKhB4mnGmAmopTe98YqYw
AyqEUMlrgno16Rra1ma6asc06T+5vvCpsc8H1xBSmUSwzXOnuIQ82mJnGRszv8yqU+WdI2Ny2U1t
kS3vqaYaSe7vSxsamlOn/V2daTtajzTbj23NvLdqRrcE+69SjTRnysaHtl3i+ckkfjnthryJrPtS
pN29AuNEdWTjUFJQFZa/s9pIYwwmfosuOSnS+CG0rBga9FI0N20lUXSLqaUycBlqnV1R/Rd3L5EY
GwTLekq6T21NhQiwRq8c72XjdfeRwnf/uXfS6GPqWTq70KBiu3XEzp5P2ZCkcNNN6PIfK3gYkGpy
O07PA3hxLA1T+d44E8956iEgn9u5E4MJQ/53N7ch2pVuqWOGrzqMifg3Bgyz0876U1JHyGN8p2NM
iaII/KKPFwMWOGsiimZlEKGOXmwK6ashBGU2qzp88dJseJryoZSbzgqDe3q++ApsJcFgZHUJSmY5
f6PsdXkX1hmuKity24esSchmWNKluc0iqerreMom/eoNVfzehHKJUX9oyp/Hfm9PsAcmJHasE+sr
zArWfH2uNKsQ7tz5PJZGkkCcFqZ96PzE3mUyoLbRWB47AU4rWgOhy4DKS4RGMardPGJBYSfFu9Qe
9jQFX/FtnsTqow0Q3oLNGKCwU27u4xr3Qp8yi8Bum0t/Zm7fDLMCW5EVIQTLNmUsIFW6JbGX5ADk
Hyq2UekiqLGC9cBQN+I1ZZhBNY45GNlNlOqLPANavI6JRCC7E2QVMNa7yQedl7xdUnvGR6t38aVR
kJp/d4LYwWQ0F1TpDMHyKeslOGKfKQ+YgklIxeINcUGxndlPMlXtc1XNLrXoRjif4D3jCFbJknzl
U602u3hhdTagcRpV+y70K4BUQxnlGN6aSZqPtIcu+JZ7JCh+tu1G9JesHWF1bNpoiFmoZmCdsnXR
eZl/KacoHDEJqNCfL1LtJ9UzS6PqtszYAqNizgVeWXjaDR8Aysnk2kVv4VD7Poc2xb5FGUXbJSA5
lQFNC78lR5p1dsgcWcb2qy/qQIOOUhGP2mhbYCslbzrph/GLteQp5dxj3z9ZaTMWtyHLVYitogWT
X7j49pJ5givcWnP+hCx1cqlFcpGguLOng5XP+rXaSEIYyUY5WlIbOxt8KbYDYEtG0NvPfcDCDf+8
qCnfs7wJsHPdRq+2zyYZls0uvJl5gCHQv8nuz1pfwRiyy6i4mP08y7dQbQDb9UXh4vdJfbVeWs/9
Ered9ZnJxjPwNSMNKCrhM2SV1+nwRXnZQPmPv2dIB10azvuqcFBcRTwxm7hemVC4rlVrzpWcu2Rd
VpnqES4gc4sbi5TDuNqzkkP4BO9KQ97TdtYZVY2VOw8ofyLNrJzj4nQoSA9NvK7tRr3YtBPQwjW9
HFasYadJhHpigooXbEeC2eybn1bhjRepMFqVre9iFauWnnVlnQroTnWn3gG5z+uLOTQByDjlmI/u
HCt1Xo17prCfp0qu3ILWVI3psGzivnJeTVWy412VNsqVCo15diFg9s9kNJrFvjKW5X0m2ud6FxH9
+DYxifrui4w7gL47AwfMQue+9+s9ri1PaR+LV8ubPqjzPTA1zpLLmfyH70631+J1GH85bdyE6db1
JvHRhGoaEdlYPbaSeW8BWIpU3SyVgyITMU8BNz10e77iR2eUu9QksNcLE0y8gNzrBKgYu6PmO2B4
GDaD19R8M5llwKEyJntlm01S/xQKoJQLeZMe/FZlIebg5FtHOVZ6LmCGWpuUD2P7LEaS/JFQSBJs
rMnnI1ZXMS2qadPBW0cEqJ/dzNkjvRdoAVtT9sPnIcsR/ZbjsHwtp2wI1zRVoKvznIE5aDqxBHv+
WuJuZ2MTAXTbsu8uRCka/a3wZVy+2DqY9KX0W9u/SKACWRdJJgVm4pjV9XnpA+e+Y3ySw8rnL+Co
mnz4g5XyvwpnH41V/xLfvqtfywfTvr6a3XP9/0NUe7+Z9+//Ezb+U1T7rl++/vd/5X8Oau9/7R9B
beX+TiRNSUXc0t6HoQkG/RHU9n8PcTn5NrEm2w2Js/wzqO3/7vMXhIYIW9uOo8Q/g9rqdydw/DCQ
UMRcmzDS/yaqvY80/XNDS4aBYsll78/NJy2hvYMYm+nwAyQuzqsiSvlGsUyznaxm3MZqzjdlJ8Qj
n7/9/U/P6C8ir/so7q8nldw00XzW/Y4HMf3X8BdpFaHKPAUdpS/IkG/ARwEYM5JBo3JyhLoaYMou
d0XM4kInHa62RE/O/yoIt7916QtXEudzPIFi6fAqxmlsKm1nF6zuLlOYapGgQCpexF7/W3wpxPIY
Yst9+9Yd+SMN9te7hyugBOHfwHZ85zDenrazNVt+V20tnDJPvd/dzBhQ5vcDhdpwXyJ3eidNz9dX
JFv/W1rVRFsaht+VcnA2neXZNL+0Zhq9L9iMxEfW2Ejw0mxx5dOUlBlZ3aCg6rUj/bK9SPxM6Ac/
l724Yf2IjKaBeurWRXk7hG2fbpnQ+Zy1enlPfPi26XJ0tJFjT2JdCb8ar6M0Nytr7t2PJQW4Kx9d
CdsAmlgX767JLssidPUqm8YAX0rM2L2fzPbzgW1i6DFa5E/Y+8rXnO1TWACWhytbXi6YXfASjPFr
KO0IkqeLDXWEAkctVLgVS35fh/19OCYf89ngP9PGeocjJNrro80DMcHmcibMd8cuAThAWdrftVVQ
Cz+UDzAq5EPsaesiqvcMWtvZC5E4SaYyQaZemW9VM//4QL2TzQKsLMGO7TTtVz6rP1naBZRQSLEN
a9dm4RezTJ33fkO+0/n+NxqnnwXobxAFKBMJMMB3tfxq5uAqLiBaNkC6VnJxytc6kP5LMNQ1uNdp
sN8PsfexUFm7wfp7Pfl1n52PlgzlJm0mRvySdfFFr/la2fV9Wd15ClX1XAzN1mms+XVpatNdUnHp
TdBvBgdBa1jH+r6frC5HGWvEHXxA/3ulfXCYUjc5IjnpjXeja3x0BclseCmz9D5NyQy+KAn6TF2F
qh/VXUJELlyZPMeWXFclE3Y7ORQn4iUomvciXcb2wedFTRc6H+KvfWh1w65pVMckX4biShLcpPo2
BIi7MXS0AHHJTDbcMo1AgUiMVDtrQvyw8tlU7a9jtGOP5J3375M8KwDnW8QgYDP0CPkqiPSbRNhh
i38mLRKuMxPlViUpNemgF9R7kSfSvVDQLMvLacBrcZ4DrX0JJ9U/6aXETRgXFpXOQIEDh1LLwbcR
UveapX6V4ZKhvtyRd94YzEhDXS/lyygoksVfe14ODZh2PJKG6rTM5Wcl3xPnkchNC0GBqN5mTqr6
fW682l8LmZVfFEPrXjJUawufWZ05Wy9NkMtI8tUvdVU69eNg4PRBupmZgQudo1pi8xK1aDOAuFyp
lt2I1dBZQGmyIJHl+WSyKt44PSk9KCTzhCJ8qwz5erJYXRYFg8paezKmliNL95Q7Yh8Yasi9n89d
NhMQbMimWiVG70mmhQ76K4CQCGttykG4Lwpb7xTyF2ClfCsBbyrcINoEdibMhpg/LpQ2kN78OesT
2d2MQxU+TTJ39QPKnlCjRRXBY1NGI3Bx6T6Evj3xwVf2kwZc3uQ84yT1xXos2zT/TIeGBx7nwodW
5TZo1tPZSrKzrk2C8KLI3XIH6QVkepyJGRFpknXyoa+tRr7kwp4xmhXzpK6YHd124xFoK65D2+vY
GFGsa2NVoqjt50VoUolDZ8BsLOYXguZ1co3IhfgvOZ/lcsaup8A4MZt2JHk2XM4zPY7Xblcm7/2p
GH2oPQFiH48Yd3JOKVf5shBum9elzYctTzIF7cuWeP80Z37Lfmwm+oeuzAOwA4S17UtCQmh/eZJZ
eU2ndSOUs8TSNsQ0l/feZEYwRI3P160pp7C6FVOxxzqFYrxqHOQva0/M7WtIoBsXNsJJrFa+P2wt
T/vLemYAerEHr8+3Qyrrx7n1nOJbLXx56+dDg0JEmxY/lXRHtVGeGp7FhCnmqs1Kw8ccBOwGBzT6
iVwVe0XACJpq7Wi20lbYNosX5erwXeWoriOci793VbMPCrZfTc/YmmpzNgMC31hk++OaYjPrTKnA
evSdRdxbpT0hx/MSbCxBUSTw8AklwCGcYaBjLZLo70aI9UMX1nz5sId/NXS5327bGC7+O4wSU7Vz
6nxcdm0UVQDV6zhJ2XlJcYsJ2aV3ah5LvbUahfS+nImkrzrpZjlJbZnn3eYtnKQzHyjpfe7r+s4y
FVU5VV2T7M0uCrxyPA45Gt2JhrMGl8GjtioBL5bqJLYajD812HNdxNlJZrdIp6s2vjdzCh8bTR81
qlzIF8bN+E5o5ENnVqr1lV/YCUpK033yqgXNQkFGdBUzf8E1N+UnBCkTxVyhaa7l0MI184e0esxi
t4ZoT1noedV34nOpwua56QmA8RnoNM5mUd3SbqGiB+9NDyh8rz+71659I4TT3oKIroePYSbwQQm2
m5JzmNn9Uw4E+Z64dw99NTbyvh+jHGl3kgT2dvSKpFw3srM9ZL0z2fbCmmfNR3DPjl3qz/0t8+l+
4TNIoa5ztiuj86aZ2QoYYxzQWy+f2g4UbrTsy+v0N18zU+BbWYpy6zPCwGTwSKC8bEnlaK/toOyS
qwlvCD/E9D0GuVjntraC28aZp/fEltL2OgjaPDkfBxJrz73cg45deabaVjPg+VWGarvdVYCpF6hw
bRBdh6wCu8sODxnrAs+rvvWTPdwEmTVPFz3wgWG9OI2/Y8YeQ2z3vXquc5PUaKqXDuGDdhasGSaN
XqGI2MV1n1bIEFFXoKKULcJWtI1hPDI8OONrhtMAKLUN9fdiwLXXr0XPAvZsTsiMZuKJ9X5nkTq2
XI6v5dAUZ0PXDy9G+XdJ7VjXVR+0G3BSwRcCsUBCnY/Gczehb5kruyaDKBU9/qmQL34CzUDuHQSR
bNBdOKZz4Hs3bCxIwob2io9RpkTbKiGG6KTObhbdBc9Bv8/M4kP2u0jC6Cofk/KS7F7vghASYFBD
jKpqxvrMsgwywjI3r1IV0IqBADxZoc4/x6Qb4FMjvHldUwOrVsoe8hvSIZ1vJimaK8sl26AOG2bq
FEmoCLP0CxFr+ynz6/djGwh2aHM2KIuINcLoDO+XEH6405fnTa1vItf9Uu0jtbrY9zirZks2Nx2M
31BcZDMUvszr2F1MTbwl5n/VdIN90cexWs/SZrk/mPkisU16rYyTbSxpFSsVWtkmBep+q4PijmVQ
tTZ78ZdnB+9bk7MC6EZni+13FYhw1xAGQHmaX/lOuc2TuD6fMaSsA11e9AUxcs+/9np0Pr03fgpc
D61UOhrs60ABqaNJz7yiyzbu1IY7do36c7ZKhguGh+99WOVb4kFfOrREJs6iC1uFH+ymCM/knG0m
Z6ju8oiaebLbr/g30dWM4wJ4df6pihmdyTUS23ymptlnFyrpzruweMcCGSyhZb+LwLuw2eFfxEUH
1UIiSwLknF2xFUj2q2ErPq4J4vszNflcxApvrbyKKpiyaYGfyKHyNTGVteMNoiGWTvY+WVwKgxvh
JwxXI1gOKj/J4RiRaWqoRBbJTehYHaJtdX3Pwn3CXD+MxcoRpmftZ/nPxknGa9GU8pHyJfmMcDy5
JUz+xV8G/95NtCE0Y0ebulL6CjfYvXDRvHd+9Oj4eN2jAWQiX3cre1afFKHbtsUxyleQea4dr7z0
C7lNCgrXK7/yr1xLsY81Ar4Y8mXbJBpvSfJZ9NJZjxkS61ZsLWPtJSv1J1OSCYyTK8SYtNTbus1d
/BJmt0zZpZNMKbtJCQ4A/Epk3iJ5oPSQNK58F9rfAnZGOod82cJKLmqnf6xbyUTHsa46sGkr5RW3
Ug4QswPnIyuX2TrTlD9tymKSn0yrPmQjAq4J1ZQPyHeLtmza9NDemYZiwMI08/n/sHcmSZIjZ5a+
SkmtGxQoVDFtDbDZfPYId48NxGPCPClmHKLvUX0NXqw/82RJZwZZFdL7IoWrjGDaAAP0f//33uvP
GEQJ6LSoKpFFKR9VWdZny1MPy+o+stWnhG61nFtnqryv9sSmZKJBj2qm9sw1Ojw7Or+AwVyaKqou
CbHfy5TdVFKRip83LC1BjDcsBUiu7HPnaJP/tJXkKxb0hwwY/iglnHamL65ltTmRhMSXTCfl671S
6tGwln2ejtWhoxaHQHakwmUpk1dvGqnXkORCysYvXpfKtW7pCCyaLWFb6jZJhoh+IE2NQ+mIh+Ja
0m5ENIoOlMiA4aQkG4uu2hvrIr9HkpbCMuUsxc7CuwwVO0HDN/NdRPBnMZYkFfpNc4LBONVmxhUq
o+GhoWbjNCXrs+lTAm7CXbzNAm3d0UgAjVuDUo9uv2MZe1IEU5GtYaSnKrfkoUEY3LpwFEE9RcSd
10tSvq+N+bS0k3oeJI+7yUM8iLj7EzPvPGtXxI9jBkhb5gWHXsstwsjsaQ6SaR0uefQ5s/S5hdbf
LWVGVWZdTZSFOawDkeJ65y22nOhm5QZ+loRy5DQXF3TW+OlNOeh0h76/n/hqAnOqabBLpLl1nSGs
BUUoeWJoHsqszldZiTs4J271dZ+RsGVE+9TP2Z0NKmVpJsjbEJSSnMTCPn1Dptf47vpx/5DFDV2x
KQ5CnpfRRpH9eVZL1u4olz4zcKahvczGc7RmVU6fWWV/dd35wU97/x1aYU0YLgn+zm6npPHaa38M
IfdDOxyFY55qfjwcyAkEm33TDNiL2C8uX/MN6WEUqrl9RbRgMxCy5Hq0ssq43InFGPY0e1NHY8f9
c5UVBM+RnwhdcE0yzRWoA6eBdY3yRz04dM2UFArUrcdKDtliM6Ic3Ek5OofSRLBdbEaCkpqOc5Kw
jmxnmnkHjg8WKzX6CyI6B5J+usiaLUjeph0dds63AYmT0iWCtHtF7qjcr022m2mkJjF71P428tfm
RBC6dSoqLteOaH+QgKotZ8QEifg8jSBWT4k9zl1Dxi7S+z0xd57sKAyJEjbgswkB8Zj2Y+xTGAqB
oAjMdbg7XNNQtUO/iO4s1vYk/RFauUlbu6P2O2K9FAcTFBkdR2uUcnzeToWVXHEeEtm/en40jDQE
GIWt4nCeexp8lbE6jbczJQIiD/OOng65y/oYQf+bmETs36uu/dRPFV23qZXaCMPZyp/ybibTHAA3
TXvUA8s4mOhNUfhY65iT0np0X1nCWaV+z4essqvD3Lid019TCLXHASnVVUrjBQiUnPfragvYidGR
pUeLz8CmYUXb7vDInNj3dTKjg2YdTaJpmBJnaeySj112xsbT2dWiqL/EXUPMVqssMCaWARuv0N6O
lRVly8R3B52Ku6CJ9N4vrW88dPvAB8h40i3GaFr7pNiq1KAtVs0TintJ5bJf/6ybsdkRSUJsvNt+
YoexXT22Y5NT32kMzVlLNE5GrCO1HCxixjUjqK6mfqflHrCBWJRvUDB6285cmi07YPCNdjho6Hf2
hGIU13y16TqNma+l3ZUnfop6Fyes+1NZGjdEZjIzDuxq6wnvIHFx3qavTbimyTba0O+dM8E5KVBX
a/J7glKld4wnSe/0D+nQSd5ONzcv3prVNHr1OpY0TlNgEzUts9MsjOzOr5b8TRhRRp2fk+9a5dbt
VrekyJAVBqEQmpbgeo0BVIrQQLEk9SxWKBJLmzD/ruwj5g2CI2cJ4TfQJomf7O3UisewWVz5kqRw
USGQSHKy+GpD1m8ElNCLygA9FZ9MVk+bNNHzpe0mh2i/5XbuVH7sB/2jpQU4o3o5sPW4UyVoEMuG
bTIv7VFWHcXNAFeAS/X6oNYpOtSdju+qSPefjMQMDF1w1ijW5DYXTB0bjqs/BdBdvukmq7vofhQX
wyDZNQWGMYRvhx23oR2t4jeTVxo7LWSohVmdiqQo9v7I0RY3ECGP6XDthiUe3H007clma4eJISYa
6amVs/POkp6iboce+26k0lJNsdhXjjGcutR6aaTfHAUVl2yQl08OhdEU0zsEaa60BppZ+yCnjsf8
sMqLuY4/2dBQl9nH9bF3aawn7LM7KrUcskrMD/VEF2nKT/0uSVvnmOa+tW8Iq4I4rGtnPrhSGjdD
R4VrOCFk3EeT28MaclW8INFEWxDc9mCUVRkkynRDA1aC1aAbPXNWzI6Uy3PRW0Z9347Wo6MoTC1E
Xj7UvuVy4InmE2VmAmKwTqlbcMomNGKn3KUyjQOXujBYtCuvY9ClFaNwJu6NQ499yll7jU4W4dL7
QlF/sVXX4qFr7+slzjuDQMSMSEKKi4bA7DLe36g19U311AN6jG+m7Taf15y/Ymc+QTfuBz5kTxit
DUI3y4HzsPbH9gkKVG+mhUw1P01IuUuE0BvuB0R2slDfqwSXTjYJsSvpcmmcdqf9vv86mGrZTIi1
h2yoGQ6Mcg3tOZpYn6r2e8aIQQlKTDy2aSf7nhzYWyVoOhn6qNgZ/srNP1+GFyb2KxKV/AFILR+0
lCDj0jzAlEBRpTMJ5lCEzTZym45u8SvZyut/RtuYtzYT/pfeQZQM7Hj+bFc5gV75QIud0RYEdc0z
z8IkabdGT6ubQIkeJ6FPETxJFPhQV58Xs1r5dF1KhAqK5ohfVnt65mlNjUjL73EOfOo7hl9ysMR3
a9U/445DMmpxZdMrXo5PUDaPixnrgJjVJVyIPr2J6pX2it64Mj4cJaqJws94iXepksU2y9QrCwfK
N9bW2eiFQ75AFuAcxxPYS6nBbOvRupRdvx6imZpjq+phddaqPmqg/10Jonk3x9LZSI/2T4Q6//Ny
Zdtcbf8Y5qi6lynlfq4jOIZw1v7WwPLsCmno27GYqeA0O2LrKzouoIPig8U25GGK+leUKDqwDAhF
TnW2F5/UtdjPZOkfRpVGetDVo01Q8RFfENidIMAbAHqCNGXsiRh8Gn7elde3jz3dnMS7uNV2Timj
7fISBmrt30pLz5REeskFjdQLiyaRR5b2zb05RNS3tT7toZSl5zujBD1bXGrCbTKTN1PuNqzmBy2/
OpZt7Est4mRT15JccnwO3XekqPVbntvOCTKOh3fJY0EsgMVd0tF+5TjGHb6I8WgUBuEzyFeUXUx9
8owMUO0sNg3BmjQE+evhUoqyPKMzAomW6gBz6N2myXSjIbQDj4pcNzGWY992830WpcmhWqL4xfsg
HnXtFUmAfZ0myxk/wQPEVsWBtOB2Wi/UQM1tdyy5j7az9YRsXQW0vn0i5srdJRWfzmTNt8tgDod8
aPe6qthBKPsBUJIrOrFXqgqQoLqbhGz8r62F2wEKToC+QGd2+c5x/WzHXze/oCAAbS4fACeHkOaA
xu8eWzMydGD4ZRMsnNYpokERPjl1VsVH+wMFpaQ5XKFrkD+b+DsHi+V9sH2eWeZ1y+TbVkmhmLOl
ifJlzEomcbKi3KKj3t1ySLfPmkst7WLr2Qr0pLM5CC+yRpL8wFEpQzDinesnoK/CZcSxWhEQiYvP
2TK/WnFa7ciMdH8ssux4FtdziKhZ3cJZW88RzOzJHSKmp0ymGdiXYT9EHa2beUXJeIvStpnHseYI
x1kAh9yoj7nHD9Nukiu1nC1PVWM1XDareKjtud92rsEDOK0J4wWVKXiRqs8elTF7RRinE1Nrn/UH
EiChbvyJldYsUEkLU9X3s1HUL4Ln28ZCTb7S1+QYpUMit9eo320vcBohMSfP6C/DjhDnLpgMGZ3T
hRGsA3B8oRDbvWGh5J+WwrIel8q0H6+K0QP6jn2ysq49LR8wMX0RA0X10sdO4quHkafaMzm/IM8l
8ZQHjqsN9U+sPyjrnB8t3/rSOVX+hmUHQnn6oJWFd/1YSr2IL+sHypykFY8VXhHDSm8vX/pRry8i
9xx8LA0dceWqy2+Lk7J7Gz2P64Px1ANZR33r5IEZ20OhrlN1GmRsXERTtKdMqPGSZzSnRnMxkENY
mSGc97WMkxDN535w672f0YMDC8TvB0kmiMsJCjMnBB15+A9Uu3RgV95BXggB8QLDWECwqg+kG34J
jYkiAOg2fvVSNT16Zz2s+/QDCTc/8PASNTAKNKPyz2HuGW4CTtNob57p9efZ9NS4K2WTL5t2tQxx
JuuMXkO6vSiQ+IDP2ac59C7EaVltB6Gbp2Xo1kPhDzCqYP67WEs32zkIKbfLRP23bPBIbHj+cmea
ZWvdtTkg+6TdMXS8Wu78WVu3rjVw/AenQWL/oOHpF04+T4ZmMcDuxYIczoQOC9MdT5R57fuoNsxt
38z9D6+6UvWAssi6pC8+69ziGJtdtXULjG5S5t6v26fRTPtN4eBCWJLb7NpANPqPzcDaEqw0TNbq
OdXuF1+/r5jAbvqpPXjYJih34goP+1mduTcGKNv5qSf72J5HVgorCjB73r2HHoqyl50mN3I2cRFd
loztsxPbzLzDmTe8sYHHQgdDlLbaZZeZS71z1qkPhpqSNFoMN26tNn5W3dtGxQ6DvoOlT27jpt4N
M40j8zDLwzhYjzOFFoA3VKBh5qRZTtMP0mVvpU/Eau7wqEht2kjAEgVaxcFD84/LhObRZthBvvLP
+Z/fIHOzSj5aAGHKwOyb4IGbjPbqaommrcQh9eQyBW6zZL4zDZIVPMo8KGKkRC6Hdp2a29QcbsfI
pbtk6H76BJWvTBKUCibZA2RUoMfhaNnZTTHaXniNoJy8JGibOT/oxXTvafk+i2IYw8hqoKiKr9Lz
7uzFQqF0bqlEa4mcd3/KDHBhuDbc51DhD+Vi3jTl/K2I9RQ03EkRSRy6vt192dAv03pQux7sPwmb
4lr/QqlaVDHxAu6n5/RqNGFyBx0qEhc6bkhuYj+h1K2VrDCqqQll1Ba7EtkvXiGhS25vQR9LsuuQ
3nPjJq+yh1KivmjNCTZiH71JOdAHcWyWgVVTYFeW3Qufz2EZE3hO+SL9pEkCpVr3rLmF7DnxRTxT
2D5l85zeeJOeXvghEKQuKnxF3cgVuqqZ/UbvTDNlWfY1PEbM/BQLL+anvMg75ldswZla2Pog0+J2
aT6cL24uzFvFwQbNV9CAXtYZNEWFQUEM0bvRlNb2qk9sWHF/GdQgf17vX8Fglvm3iA2MPuUN3g3e
Ouew+ySDfr6JWIzNCIuTQ0+LmhjsptZy1J1bLBQKYg5OnrBP+QuHu8EpcS753LxOXVWn8YUdUVoG
sT2aPwfup5v/1ZfmnHqkCRwSvEHFm2VV4y6y2755/e9JFOuv9jr4F8+30RRtlE92b+avYX3Y6Xxd
m0l8kL2fPBSq6B8n0TI8mYwTczh7lelSCT/yiafDgAbdQgAQiNj70Vs11DDhslIGPcpFQTGBsu3p
EVaxwaAyoWNsMI9S26lJKs22I3glzY9+lQ6QCHN7kVSbv1WLQlca5AgdQny22DZ8+/8wEf4Pmvbv
Hh7o/5pM+/v/Ln50/7b7+3/o+u//8Wef9vWv/UGmGc7f2BNzGZCZbXI5XMOs/iDTDPdvjqMcYikp
fgdRu6aX/cNu7Vh/IzfQgs9hDDXtK372n3ZrR/CPlAmy4goHrYzmsf8E5/4Bhf1hgf/XfuuP5O3/
x0nZygYN4/L0qWug8E1Yv1gxs7pKOPpUisbKtHvowESPikJoqpbT7TgutGnotNtaAwHM183F3iIy
C/a8sE5pllc7oeFCGyd5ivHeHdY0ufUYwC+m0ecPHL5+g7R9RBn8+mr5XK4WdTzbPDD/yrRNXhMx
EFSooLgqP0dVIdygAUF5btgMgGkAtTLx+kfLQgjZTGqgP3DU5bzp3Uwce4pBuy22aGqqE+kdOPbS
MMa2pd74/kCBgE2wO1z5QmXJnPW3bKD626x1o02zKJpeLZWtD4ljMWvVKwO8FzE9slqiIySLMKQE
hhV972IP+cqb/R89FPVj0tooypZj5PfCimiOKNzGgguOii9+Tqfub5y1HxHnf/2E+E4tmm485dpK
/RqHAwaxKrtsWWqRSuQPfkdHbT1eRhGn3SGZrv1mTerSMu5N8pjGFvnbgCLTY8NwwS2y4rS78gew
qbOU3RJKZj2kLRb5jcHIjgGZI9GffjD/AlP8aMr75RUDbPJiQRRdwXf71+8UbhPBx4Ge0hxNn/oq
Ko5mbSNeFtQCYhawk5NpNdGn1MYWQ79DFB+KIf6pIsJ4gjZZrg+gQt+4aBZt4DCWGZuJsHT2h7L/
HJXIMSxTckyefdQlj2PTzQ/zOAzEiK0LFYvLuADcAWuTPSXn7MuK2QIRhTXIFjOAizenR3mgXoI2
SB4e9D1nzHd017NkCthJLWyc57l54PjUX+mkAS0Chn4OJzd5Bp6JXgcpsmB0kvKxT93mHVmFRy5T
uBWuPuRWNccQIZS2Gm+JRQnlIrzue1c0xqafi4QXXzMHhOPq+DcSGfJ+8t3mri4XjLZ+L9KH//7r
uN6o/oSNXm8INuXl9CXy3+sP7eqq/lPYlNGWWhOFjg9WttAZbpRWGzfjI5GY41PqVzS2kcnCV8rR
0NtWKOc7d6ASPZtkYTMBXI+AxPkqPd7Tqu2qLS5t8QyIddXNPdnexeySu8BhP2AzzsfZDW1ieGPa
NdLJdhLNcjNE9aFJKkgi3aR8SaaKxmDuBjR/MV6WqMuTwC5YM29ao0/xeSTFNkk+ipWNgU0YmWo7
OhM82s/i5KbS6KOb2Mmzpx7cl7K/aNGBNDOmGGa/OudN4TqFRTcw4GEKE43CDe1FS72lhg/nqwn8
l3dWeTbYId+4Q207O6uwmls8FGbIbjc51dPEmjedqX8J10K1FxawCBmDk8r71KJHpPPmEKFzSA5t
/mAxwZQbf012ZoO+VGEgenEWtHEmFTt5ottPF6GbUglYxzy9hd3cZbObvTltMV8UHMyjtfogXb/5
7v/FV4+w6Tu2Z5o0o/9ydy0gQskM6S0ECy6udNHmJScS+LZFuN+vk6QXxC66r9grzd8EVYq/JgL8
cdX5PCOFlBa8769h5WW8elE5Ieh0VlNvbaOZ3zJPclK18cF6Y3EEIGj3EFsUs02Yo3yjCS3G9xvD
b9XWb7hU0JSr3zj4rX/xY0Agsn1+B7zzf2ovEzMp8F6xiMCfUrlNIL/2WdMRVZPiJFmzaWWri69B
NKzN6S7wNq4RF5/iOuoDLICwUXI093jJZGjBh52Mq7MjyaP4MpnFjDevkt84HrRB29m/i+y+wuu/
/pAdXrnvcVYgdeTXKJVlUCUgENkpkaGyi1Nly7yNhLVUBwCmJ6ztPdG4mfZfzaJkYMxyfZc3zc+k
zEg/ye2E0GqXBvYM/QS/NJRjad6pXLRM03PDMFZb6e1iIriyhLeScJp4wjDiTOxVxLXEMSWuU1ZO
G0ZqabY2n+NLYbuYdPyJar6afckmbWDmahy53y0TOZTSrXU6dxrVL5ruVkdTBga+nz4TKMAO0Mx9
fUedR/2GpL3iw82a+WZYYYYm5qSzzFT0aBfFfFtWKVeuuWwUNyvWGbE4G86yXit6fO/ss67PAk4I
6a7zshXbMncqJbvl1eq95IliNfFapgJxKrUSahUNZ4U0yDvQcG3PR3Y3zgWK5hOxvP27uxR+iO3I
CaOP58a4JMn6m5/lv3qmu/zEyLGQV4ryV4Z+yFSVC/4TyCmNnq1BqENRVUNIR+C47XqkKnu99hXz
GD232druhJmY1IWt7Z6Zosaqbr4vMD87Cqmh6kqVhhrr2aZhjfIb3P/DVfDL09x1Yf6F71o2i4rr
Vfmnx0cXY6UdEpPHB6vfl7aV3tkwyo2MldhVmYNvHmZwbzo13ag0Qga6bd/aMZ9OvjfR57OyMUOv
k/gQ2XpVjrDYkY3teRUeHadxthNeoj61CyRxB7wUdqvQj02SGVs2IfYbppvsti+dZF+6Q3nQRmv8
7sv4pzuVIpPCckntFteKM0v+9Q0aaRqRcjrxBkVu3deN8AJWodOLNff+RZe5uxU1c7ypQmjF0Z/T
LdQLL36wcS4NzneTx9rvfuu/BLNx++RF4XLhQSpNyzN/PcU3XhlVplOKgOTc7F651bhFiRsC4Y5I
qvTisoWGbvZeHaZFDvyneZj83X//9LhOCn/55hWDriIbCgSG282vUUppmvUzxk8Tl/70zU6Vcxj9
8bp6itff3JblP92W+VehIzAFwKhfB5e/fgdzt2QG4hdKdDwX92MJLcYb4/ztulxDQ2R8SVdO3JRu
2c19Z1Xdl5o8js/CcWIdRrNF4IdtG2cLML1HKCjEV3TJg4/LH2Ica76zWReG67Us1n1WM0Zj3JV5
ti+5Z95YDiciLTs8mBp3ANuwWr9XBUkpG2HS+0uE0+xtlfxd8YX9Vynh40v2JMSyrTxHOoTb/PVd
M8ShGgIOBwjpfVgRIxUoy6kuU+Ktnwb2UUCl7vSo68I7rlmcEXAwqbt6VG4ZYo7nj9uZvikRnO2w
8io2uaA+xPgtwvgaT2n3JIzmbA66fi41ptpN0YzYAZbS0++tWr3PnBvs3WjELAdgmzls2+OVUozA
tjJiK1GIUhqXRIPVMUmnO1muzfdJG8Z30y/Tt7h2vFe8Hd5ZGpb7FXWeU3Xj2/YlR8fBHFMPztkd
CEUiFoFK15UEDegcEjhAIVhBjcVrM4uqoOzvE1PaKPZNgr1HiYx/E6ycneDN/+OS/h9Z498tm9/U
f61rfE7//n/6fyNT7s+axsff+UPUEKZPVJzrmTwsyQr7U4acMK2/kbeFLMFFankfgsI/RA1LolxY
7KQx1pmkH16VkH9kyHl/sx2L/ClCklx+1D6D/f+HqGGZv9wQXda4XIweeVZMM9Dbv9bOcvNPuojk
hkNTJPFMXzRo2/qpbmTW3HTjYk93w4xz6/PEOChvy5YGdK6zPk/IF5lB3rTYOH3sir1ENPXPoIX6
e+OptXwY1wTII4LaX74wHDXGLU+u1g2TSGeMhb4V99VlnKQvBNU6Rf3VTDN/2LZLyqhAaIAZh5Vt
NhzLGj2XWzNbo/jkeVVz70VjSYJFZ0w8tjstSNkp5q8t/ton26GLEd//aEw/hxS74pY0lRI6ygWO
uut7Eu5Ia3FUBJjGW30VdeOOnxpJEwjpIGmJ7JHj7PBOIHmkf6cFqjh6hljK7tmkJKs5al+RdYEm
2X5uUVHsQy25h7I5GqOGIA63y49J4tTl/jrtPEGmV9FxxD2f7t3J8oAOvWsWBWwYSHkWjXDniLto
q/sIT8D8dRCxi2+/bFds7zMENAFHBNxtCdVRxm6uqcFWozV5wCrSG/dur816a+KxtYOlms0iiOK8
FrAO5qoeR8tpxLZLJvdFVVaynhXtIdSvF4phHFudsQR2TTZsWCY6iYMh6a8YXqZ0gk3Ko+a8IkwI
viCafD7kkWAluBmdJJc+K11OHRTUxUGNEZilZL0YNMVmejTqU+kwcwbskqZhW3sunaMNRmla3NPI
5l5cGGIJvJJ42o3H7vW64+7r/sWo1+aHaUPYHeeMQh2OAlZDUk8DVLzP5CK6JoikJb7XnTA54Ijc
j0LLJTeB6bRW2Q4gYpqPK3+Gu9ycch9nmYh7Y6xiZeHijNspoGc5eY8R7K6LT2t9n5NSLSg5nOM/
17NOsZSsc/I5XVoUDR2R6rUznWgtz8li60s7qtx+67Jp+SoQnvMjm4WrEZ5ZIPmiWLFxtRK6RPS0
6LKUgviIU6Wenfop6ZKB5G6/mavvrYpF9yOr6rI+ssGN150wcBqcKvxL6uS1hkkAh2uz/EqozdlY
WpkZHnpl9Fufm8M3u1hrVnmtmF0beRvPNm3Bppo+q0lF3plUJowKpu+v75EcV8KIrDYRe3aEkTzL
Cshv1y8jj4+0UKm4rGs8LXeANcwBi2bbe19KOxHmziGkajFCLCNj/UAqDN7JhAdUxTypiJLAKS7W
g7TIlTA3igCb1d44+DEY7mo3zghjTOrEuaa4QCleJJgVuIgzXgHKYkyMliiCoqyfcdUQTL3peElk
t6VeL0p6n9RcnirNCjlv6857jpQdcwIR6cqdIJ/jbsCIYVuCo6ORNEHVLvBlV5tTfeao4j3l2TBY
wZK31NLzdK3xa81aWE9whOq9Wgu8JH23An7I3hzsJ8yMZvV5wcl3Qw2rvR7L1Wim45iuzcF3I0Lm
ihVyaj+YRgEgEJGbEHT+mHoSCmqw9XcoyKzYODNjHjlzE3ZUOM4yDpQeehGueV9Gl1kzvG857uXl
icUQtn1uuQQ+ZdIu3QBtFcOVLGRs7qLaqq/uvDHL9rj6Fww5eJuojjUL7e+ztTac56F1Fr1Zh7FH
owWALEKPbOPndYy8dSNVXaqTJctiCmOvWUibMidFq2mb6eRVe0t7/SYsszi4VlLnB9Bh+aOFe2Jb
vdb9OTJNVLWsXOlH4hjfd3tfmrgYXMK5wJCNkqUnSRNk85YCimc3FoufnJ1CwAnH9lDWW0Os8j1x
Wr4ipf2lIIYa+2VQW37zRZIx0ZNosVbvvq4WkqxIxcoeFqzAFAwtVJWQxeD2nwqsITStEs8n3OjG
9hfOaYx+CcIGzQNeptIgt/xPJbnsCNoxyZm0AZNQRghWPz4OSXOMsVmecjBtZ2ohJfXabXJdo7PJ
bKfbarum7WdhDsbFMyIYwnLhynS+C0imO8uuSFFOiujGwzf02s5uDhOXGtyIAZyTPG8Otk2lDY0e
nzODQu5sZR28jarq2q+LjvozI/Q+ZPH4ZanWV+n1B9fG9LZJMX8+ZTCcm0ROC6aFutjCgW1c23lI
q+oNuhSvW0bUPB6HPLQN+Z1EF+dnbLo3CxvzuHCGixqYoZA2CWpr23Fj6PImmvmCjTl9ZZEGDI4F
MiDgLd5Xrv3kthODFUlzapT7OfeiTe53L60z3sbusAUBdEK3cVGuo/kAs2xtE2pUg8GLQx7k+YmA
0D0DRHMgYQxkvZLmxrh6RrQHHR9P91bqFhvY3wseDXbea1/9HOqKP6D0nlp7Z5sQafilro30R9mi
RRpcFsFKS0+6WN8IfjkT8WXdj0PbibAjoo3JG8hJRsvRKBt7s5r2du0J2hBDHIW+1wH7RDw12qQL
Crs8C6L6QhsukhW+rIKBVeZxxX1wjj0T9Suq5gZqtsNXYi3q3JGTWMBhdvCsLasIWfFlm8SQja0K
tRWfwKII43HWcU/w2gk3V0h0EqaSftnLuTNuZnfNDuOSh93Ivw076bkmWOBYDsb62GbgO6OOOhDB
ejtnpL0McJCbrlPnRa7z5wYFaQfZvW7shXtTRZPUEUEPaI0TFwTuGGNi1vnPyNbp1uOGTx7D9KYm
t77E0Wh/ivwuOjYCz8SYX4OLyI/74YzE0jBjzM0rtt7qu1ORywr75zHbrtaTz4SwH022+wrbxQsf
cPq1I/AqxP4A5V1Zj/aETaEoUZs6V59LlO0NP3QeyPRjkEcGXzsDwc1xn5+quD8Ty2dv4jHOj2aT
DOEM8vUeTfXq8hpy3izRI/IHnKIdmLWosKS0xXlV2IXtWmdn2EnicbyO5lIv2dUEIgQYb9Id7BIO
57X7gbuEhEcBxs1tyIetXjp8uRHGK/JIW7h1KCtEwHhJb0wt39KBSKlmxp3Eqss9qpY7GnZ/a35o
SVrgckRq3gCTHRecOJi7iGLbZq1QfCes9btofe993/2CdvlizLrdrB4T1MadG6gnzC1gnZ+9UZHu
mn1FxSH+JHLZ9Ov5rkvM+jRo/zgnRGICetThlKt71jB35Dw2YdwSHAnz4X8i9ik94GPstrNJSBxk
kc/Dz/k5Fg75WDJpH+bYiYEf2zsfv8HWK4D6pFoY+HyoDlgQT79Vnhg2JlxNUPL/vrU5G2xiqjGD
2Zh/Np594l544ukcY3ath7BTmD1d+7S28dO4yugQ10TVRTVJjJE+xWq8tVNHfyGTTH2HPHqfzGXd
zzhIvEIefCddQ7zN25qE0y8N0c8b0mnxdDmEK1qzolyrwOBtuOyCrFG0vMDcCjwcd9wvouO6DHpH
H1cXcDSmTzDP8U6jZiMGyJuKdMYg91gfFhV0PIpb3xrPRh0bRzm070MZe6+WKsYzO8T7vNDywjrr
oVuoGjc5nbp+5Rwml5uslbnd3pSWHTS+v2xF3HjdjSpX+zIM7h0xmClNTuVVDnUG+6EGtyOQIVU8
g5oudN2WWZ96rZZ+hOe4NmUbVGYXh6AJd806x3sHxuLAUyAP+zY6iKbZQQXYyG3r8lJKzA5kvgVl
PurnGNzkuxkVQ5jDFp271h9Zv/E236LehrDs3qaiO1Mg0vDZp/OJJY3cRtE4b9eCMComdi8PfEDQ
gwHdioNQWfFLl0efeJ4+phoGuV9Jr+KU6cwc8Vqyx662OsPONUxQV9SBxL4W8pA81l35yv3JOy1N
iai1zj/r/8vemSxHbqRb+lXK7h5lGNwxLPouEIGYOQ9JcgNLMknMk2PG0/cHSdWS8qqq7l30qntT
ZiUpyciIgPs/nPMdqR+MHk9uiPv2YY406xHhtnG0E7yovsvGZdn1urtNp7Z5qprG8VMQ1zdWOnlX
rhV73yHOeTcR0v87Tdhai9cYdDcbb027nYSuXQ9oHLfM1W+xXzFZnIV+h8PyRaSF6/NXC2xsaTvT
pd4zkUMe5tDElaPcMyXeu2B2s8mhDZiHKLVwDC83jRY+Zp549lT+ECVe+A0V2jjuvVFNHxxfmI+1
ZmeneErmUADQVJw7V1QxOQpJ8uMnzXjOkoj6htL5EeRx+MVZMN6MY65/zvXwMITJbpxNFOMRO3xk
UHAidgNKryY1fpSDdWDd9uYUjvXq6pyqmegdCJb9cKljnW9UGTfNTSF0g4rDnYMsmZB0QWl6axZ8
tMi2PdTgbnyMJjf66GZN32AIjw79Mn6EkSjOTbhKbixqxrce49JWF90DvGK1LSFgIPcs72e7vktx
BtJJYeAhN9OXLVpr1FagQQFyOu1j2XQXKxpuUuyW1GF1+5QY0rzJDEfbVpH1UCjkLX07bMw1O5y/
nL7PvOTRsw2qDuaweBj0NGjTEgBflTm2vc/APe71vN2lPaK0RXMptc1mbzcY56JmfdSn7r3Lkkds
u1qAUPNKMj3cu44bf6rBxr/QlrCuVm3RbGczLuYknD6mWTpBnM0m/X0o+AKMSf6etUb9AuWMrqxg
+l0U43vUp/KcmmDAN7hU8/0QohHPSeOlgRvAmPj6lN70XcddMoSjn9hdddUJlpJd271OlEJ7FvUv
41Lukt4esB47OsgHIyYYgzG6abx5RVZvGxdhEJmT6KGBkur5K3kl/HrXH8L0DpTYbVIClkdV9SLz
AdyPvpGy3KaqeLQ7MCEIwT2/mmhuHTIZG0zXp7nj4M/nrNwDWp5OiTFlOGZV/DA2g9VRrrsKuV9E
nrYN1YYE3pF+LRubkXHectaxwKP8nrxNlZc3kSSJ2zaOMm/kOrNsj5AIG6Td7vtQtsUDSlFediag
Cnbt2YCIuTjZN2SyASbVZxAlXy39LRvbEkNJpJ9sGZErk4FlLFKjZCeMscMxPJRRvLJ0RGAbOIkz
hH7F8wx9o2rnKzStRzxK7WvRThgm0dbJsLvVK852UsQOAjvjvdZK5MSQOfk6tnGy12J38F1IKJum
i5evEDjxjo/vRMC8vcmaHESoORNzZqETtRlFX1o5Fi+i6PZFN3KkmtbNbGsHwEvIfFviqXkTd7NX
oiBcO8HGgMa8sRN9ukIwG183ilGDLI1DpMpNJYbXNlnUycpTXa5j2FOTqGpbe3btbI3JBt8G0uXD
yqJTH8cfiU71NkTcS86kYhC30K7OYQ2kAK6bnzhGuAH5SyEBbH2rO9m4zdpZ3mRdU394WoYTq0vG
7xVonzOTZ8zSfNah70To9Nk8y2IH1izGqWLL/lzM3MTc9Ndz3DaY9d2c0a3ysj3jrfRYTO14LEXc
4lsAryLgq4GKoO3HRJWdm96sPkxRXVJ7prVHDrIFiXdOo6jbhoytrouIrimZELelEPHfQyTozLx6
+yWhVMVw44ynCcPdBdjBlUpV/mZz7ODQKq8jTGEoSjX9o+d7e+AMeh6ivP00xRwGoP76jac1MExb
e3rJrXlf5ROAOle2z1AWaPNnIodThE6bziP2jyngvpnxNtux7tyZCYWTjUBgC+2uuDA7LJAS8z+5
id1NdxAkA/9540F/yevoq06r15Crj6QcfJCPpco4pnSxQ9F87yT1fKK15USM3lkdmrdTaWRBpxfH
2MnoTNcQcC3ZFCr8Sgp0jkZXg0iO8uVmLKoKeIYTXbCjzg0O5GjB6oBNFxSNeGSS522HNryIVMQ7
5Mn9RpPsZhuhUF3Y9ZMCUrKHR8q2EgXNA3xWnQ7VyqYYTasp/cEMta0FKokWNq5aZ1sis9f8QprR
eezMZZPXVfXNUgM7L6YcAQ6ni8GA6OLGS3uSKMIDTLUqyL282oGZVteT7MzrWShIrWiikepDgUgI
2p3U7Jwix/ns9Tzd9Q0dmjlkaOVJxonC+S53QUsR0ONuR4VVTmHiYDHDRwxwD6ylJwBhMZiG3pdq
C1/vmRK8Hdq69usoEscJD/t9TFrRvRk7oUCrbCFDzeYaaI+lpbt6rkFnLLk9dQd0/RMffnJA79ER
H2YyfeTuNKtj6WKBnbK4bDeRqrSdiNwtRvw53aVR6L5lYdUcIgd6xIQoDiNipm8cN/022+MHcQ36
YynGrPWZ63g/eqg5MrCLLL2W5vIWZ9p9mc3ipciILqdAfLLNRgsQSSe3UcdSfMXyhjYwFQCJAtLl
WxfBT+6V3fpmBnjTgso4OP1RjIqim0eD1BI5BibFZ7jRZ3x64NVstF/Nl0UBcaNlWX9NTStutTJW
j25dfCa4KRmNOZP0FQTOY5OUy3U1GrLckF1MR7PYR7c1+/uqG+sNPEOXkQ98TdY1X12VH1I2NH45
le/2IO6Jx8yv4R1eVyqejjRpEYhJySE3VfIzEuNyaKM8g6uhnxP4xcyYrV2+oPOmSTu6fJpNVUZB
UnbpI2oDJF9AaGKxHRzn1JWZdDcLS9Rbx0Y/7Fs4UQ+s6kvpy0b0Pxy7Dc0Nzc+6omNsYJt8JY9O
n2Z3gztBRIU4gU4+MbxpU6VaOrLYq4pbUo6hrCV9aX4lQNdeuSxyC0JQg8LZLYajLFtw+jzFu8Wp
cvgkRgKprpEBIPGJKG8z2fZSy+LtjP+dx8rKo+qgKoOjpAl5FvyspRXZmJIWwqrjfFsCrZo2BcQ4
l6tzrO8moapzXDJBzSqwHIkumPZ2iL4CNSVcTFldUJmGqcmG3MCVLyo1gFnBkednDkKhwGh6+7Ew
U6jUsT3D7aiSZBj9IZMYeyNc8tMu79PodujaZ6iwzTmxtA+3mCREBZFpm0FpfKWpqLRbxMNCIAuc
rIeoiPRncgn6T9MwksE3w1bxhMQDdv6qlerFrPUSl1kOSxnoOprQKjb4lnLopY8ZsqhzRgOxArSW
O9twk4WlYEyJFEHFvXdCM2QBPV9rpgC5byc1hB0YMOxVuJMqL3VR1nslyVicsUHJxK1ig9nmw7Y1
Y/3YVBWlpO6018gRt2Wo1y+D6c4Jqn2dCViSR1m5ZXZPYt48pfdZ2DPLGpphBwf2LLCwvdFueIcK
5dU1gavXLrdH4A21eVYV30Q90x+Lxr3q8uSsYanjm1iQptXcYxZtA55wEB+lEE/LXM78T9EdNMLD
keEDzpMVER9MkyO7136kevUtlS35LhrDV+rnj7VUwjbBZgEeeDOhFXLMFpH2kEWGn4Fzw2u/oNic
JxEHMa3PIbPsrAGMVh/MCaOHyZSG2N7KvTQWrtWV2Uj4M8DdoPS8ozZq1BVu5HrfEs97VVN0amrV
HFZcFU+EnW/j3IRE3zMRBG6OD7gvmUDYtNm499Ce7wrsRjvHyK6Xog0ACp/M0hq2wOjiTdtBuBId
9WfqzVd2yP4jrB9agGbr1LLcAfVCspg2D/Gkv4iWGelgUNwX7LJ4okRyh2fosUFcdC8MM3mNnYQx
hr3kBC6tAtU6C3mXyzC61XR4lNgWS/UYdouDF23xwF018Npwx6SLdi8GSfhAPsZHS43dnVDZRD+Q
2wPfr3qGKA2AcWfhuCDFLzvio8wCJVnjwyqbUWbBwTg0bt2G+9nImSaT6jD+yHQbiAvG4Xr28ZwO
jAAwMJYMakpzFQIOlhNw/rQDfifpvploD79padcSypHM7pUYunWRFAFx0zAaOf6oy2THyI9f4ihv
x6Yr1TfIvEk1IZOCKJo6N7cyXkZaerM8k7ZeMvuzTf4OkhFviYeeY3ljd2U07CQ5wyFE3HJfu04H
48k13npgXaY/sR57ji1hvtSkil2ZA1fpVmf8emg7ciD8roTwg1E9eWojHIGbtJ3077IdP3otTf3e
U1xwjNU0WsGiLbp3kie4eezREsueq8/tNhZF3Y2bug5WFtiEwVy7yQaTG2TsyUrbzB9GZdzmWRvG
R7NDjdUmVOaJWx1559o7pY/Tt9TwRERd2yYAb2pzl6qamrEB2HG2TY9BqaXJ8h3zWX/Lq0xGBrEc
9X7pwOqF3ZuRX+NgjTLEYm0YA2570x7Pc8uQE+tcbEEj8DwcISnqszhZkNtYCj2Xzc/K/D5dkmBq
4nf6uFNvZyv1scUkmdEp9EHB9BtvCkElYBXLcquZOrzNLjYP4BOqm1EKeDc5k6RNDJFf94d50F5C
I8yu5g7845Q6zpWXTSitmBB99lzHZ74eG4DkxqV2e9ddHWLXneoxe+pj/+hoxJG4hgv51MiYDiYz
oIJJtE8MlIuce9XUzxzAm0XHckt6bPit7xdWmkvndA+a1oQ/0Nfjyu9Urq2PM5ErRPPo/Dwy9Gbt
rPXGKnfRC/ddx20anhCQhFoBrLnu6kBDJ9ZuMI9ky2mYxuFWTS3rKo+kF19P8ylIsrG6E0wz3uNM
HSO34F1m9uUjApT3UVjKq9hOjqD/nTtUV+MmH7GbeKyKyLxtDcIXmkryWiYN1ZNWySCGuLlRs5x/
lHDQ5Y6E3+mSsn0ny6qIx00MhvMpL4vsHey28ggsqLqgseVTzqiI96l60MGrnfpu2YeOs7oba+4C
7MMay6vBau9dCdtRZyF9zcQc1KFJ7quWfoPvpO9mAYfM12tF1DLPeBDPbD89h2QXh+IAwXL8gona
g8JjIY6KR9YeepEERl4Ab60Hwq60RuUtcBr3KavH+6ycTazqKrnOSv2SpvpWgoEN7FYeXQMNwDDd
ZlqbMGKN3Ntwar+5TqpfZeylN20pfuis6PyinZ3PsTJf3ansuJDUd28eHwlnejFkWgWkf9NqtRUT
X60wcMwL4XGhNWIPXEP3655nReeqCnLa36DOJRzQMdUYhsg1csMDBcrJ/wBeTQuWJlvodLIuu7AK
fzUEPRW0y+eqYOy/dIt5jRUo3qqmFconq4YSeTa6BkATo2+suLPQ6kAt1ZolUrgJg760uYFi+5q2
pTwi8Bjw74JoYgZc946OkZY7aMPsl+lfNRkMCrtUbylKbOtJW8pzZbXnKgISB48XYi3z3vaexpC1
51j21lOPGg4IQvJVcolaVxgUGVZruq7xk600fasak/3tgBc7dYkJU7gb/C4NQ/vUNTP7fx6xg6FF
JcD+0GCtXiEwprWVOKFHY3Gwx1XZtML8meIh3IayMFNhKDU+pIaOTEt2SAZIRnowVUGHGPd80dDS
EfBbON2z4WopJJC2tPg71NVR03oMgQQmm6PquVgobbhMrJcO3du2nhl6uKvENRTaCyJY7zmONM4u
nZmXDaUMdq6VommdZwaYypZBFgHl4SiL2CKRebVZiAFZ0Sb+MtTpLUOPjHrJDCJAewNn/MZOB7mj
eMc73HP3sqS/kUkdbgFjq20SDuZWWRNB70ny5kIw3pl9JCE7uZwDnuJMkiL8xi0jb4piaTbCDqNX
azLVi2UzO3dQ7sM/kxvaKv0KKKp5P0aFdwUrX2ce6ZT3rSm7He+DcVyUxNcw6dOpGgyHnUH4UITm
lzmRU6yJQ+8MDJVCs/himde6/ti34yUBZXFn0++ynBKAlo18uUaCcVF1GG4Tz82PRBf5fAui+07P
+pk3ou93C8Dqm8kd0mSLTLThUdLD6kmYVoI/O7NvcHI856bIHhDSM5eqpqHg39BQzn4ci1DcNX2t
LvD06NVcnHcDjvfItXZSdoOzbSsbsUJiNLkTzDRXiO7rBmsIY42YviJTqG5UtHQPPcMTA/zQlF1L
nWggvxwh7vlthbxuq4aWCwDrvGxu5zqPzEtYik480urVEQOpyTFZZKU9eYMgqzUugdIqHptwNhCn
5F3HAWgTt7afgD0QtITieTNg8MGCMNbjyJh8YiaALHlwycEylndLdphe7EVnX10uyHeYHLSj3Bga
aU5n9p4LkUzEe5zrxMDxv+QmLlqxyAZ3M49fkCg7F3CDHe26RoSUbwUubjB6VhtBm4qy4okctgTW
bOVa14PEdarNOsPE0fUAhVmxeiYtkgEx+MtsO4U9/tRIIREgv8B6re26LC5eFOpHYmlDEtHIbUUX
ha7iG2v9VuzdsJ8/I2u0bhriPvNNViTUFrXol+Z2QPx7rKEkYS+ZdShpqe1O9QVXgkoOFiEZdLu9
1ryXCNAmIDmEPJAgpqEtwhpmDYhf0NSjyITvFCjd4IJTFPPviYNsyS+6ArUOasH6WDN8QJ4f9QPK
AxZhiHVYhXno3g1SpNphQiXl1o73YowSABr6xj7csjitXlqV9ZfOBajKBVQsaAW4IMKdZlb96INS
a17RM/Kszdn4g1fRMJ/kjFk3aV7ZbKJfcDJuTxITp3Ilmq0hQopuA+JVEnRO7JH45dJDrjNR44eB
YKM5KXepBl4gH7Vfy2mAfRGNdrGfM3eKznyrabZ1FB5QOIzGva6LuEkPynBMDhLX1Yh301EQBU1h
UClFKWCKoC7NWd7hm6K4lowJvkhjnB6j3iJLhOoaO3k1Ns3VbFZmfqibMbnvLat0D4urt3SjylSz
z+K3++CE6y7km6AFcPQw3hSo5mrW4wWICGGw5vUHWF1fDbpl8V0H+pFwGE/2uGtGmrNNbhKCeUQD
B8Qi72MC+ZDM5Zs+nexk4000sBO9+YvnRGbMqViMNoEZMAN87FZTzZvUY0izwVYAvdJVSpdkAL+4
HhHaXdDUVd6B9x7x0AIqt92zX8HgbpJoGbMD7M38O7MuxKZVVBrd/TyKzgto1AcWqFURxw+hMQG4
WHAQyo8y49i9b8eEiShKnrhGFeuZickAMtRitgRiKe8geHBCAyJzjV1nEKQYSNVjNgrlyMZNaoT+
4HDp9OTmD+rMvzDR/TlgwOFttCComGiicZrqxs9h0yIWBQFt1XyU5+TE4R/+Kuv//0LY/yAeYU2E
+OdS2NXi+7czeczfP+JE/VEP+9sf/U0RK+w1TILVm63bAi8j+tpfbb4YbNG94sAxcdk6jiVwFPym
iBXi71BTLBpD/r0DbwXJ92+KWGH93eaH8EWxsB0JzzT/J4pYIkf/pM5fNbU4tbBWCB0Hsmnoq6T+
D76MpsLvpRmAa+TAbISUpysA7Vpgy/S9AoaMtymJt2ga6ncQKt4uK51qS7iifWWbdf09A/wVdE25
7BI3l9doPBZkkiUjCmBgVwI8kg/l/1lQTQQqK/tdr7qe2FDlbgum+vthspLDAqorkHqIZsQbqwvE
YoIREFTsF7MSWwSHdzCF7R2+iu+WU87HgiXIBjlVvyuGtN4Udh1vq44jE2ZifigcwJcL8yHGxPXA
GCWvieUhdauuQ5SPVXyuusrdGkQ1OjOFhReVb03LOeotMJeYUKqj4+bvxmzduVxYiUp/FEhIyIJi
BLzeYKH+LOJVhdQWO7daXlsaWb8FA997+UXT4TRC4k729rRwxmnVG9Qlcq4qxiUwGmq2EQ7FuLBJ
TK2x1IHN/TLd8CQAWJ0c1u2HRGbv8UwwUBtXDzS6Vyw+SM5LOhSM+Eb8ktByVD/puyPU4McIQ/Zu
zOuvlZ4+NrWRH5MiiW/cDmESuLxlPocSMY89D+ZmJd6UFkGdnMwCvITj7tcECV+J0LhMtX3dZ828
n+3ptm7e9I7fBiDqLR9KSL0j3as+8i6s/6iy8zdQUQ9se8/hQi9pEh7rs0EswC+kaFwG7cNIjGrr
Gvqw4RS9irn4tqqIHShniICh7T/2ZfJDw6CxEjDfGuIKdkAbphMq64TPfmLHhTsp21YAYALmkjPy
FbSJU6KrK52Px/Qi9TLpMXQNNdBXZukXBfYpm9fX2OOj9pjEepFB8pMOyG3h80jSGIhP2dZvdeqh
ZWZTgb/UMi6o4arD6EpxPa9fnclqrzz40b5XDf3ll1LGYS5GB7JgbPVbpzDv8yiv3w1Db+5wh78A
y9pjPHTx7rJ6aZL3mnAZACxIYdmnXtdT+daG6oElfrGx0vKh5dWmTftCeN4tosI1oXNiQaO0LEjN
4t3psx8zGDZGZTmUXmERymi106ms4PqJsrZ8L143nrF2ilX9QD4sQ1kE6FtG4z/MSqIhNO5kOIML
LyomC0mb+lnGqJ76I7mu9KJdE0byDesH+dwnaXlJQ4ceO8w0cNFzfmsqeegmbZX0lQ9q5jlD8/gl
ZwNprDtRued87ZLyS9awfPIY3L8wC76Etl7C8REz7QXFaZuCffaK8SpNYohFNZkeUVkd8pS3dkKK
XkLfMxDgdGNFEt8cXeyFVmIIpR100XI1Sr4zk+Tz1Fl573JyKXkvOmYpyJxuEhMA7tKizfWykGGJ
bAlA8Nj6AHyXm9FwUWRl/ABpNQTHYekjf4SgAzQNLwCFWJ3M9hreFbYA2qL4R1d5H5DWmlOoJV+h
K/bgphj+OJA3RQIvZ2jkrcOxaGHHO9plIbZ5u5R7L+IN6NEwYeXkNzYeMh9dW555J4GLevoVy1px
qNxM3w70t4xnTSrENv4xJOPVVGRfBEgNz3mKs9gEhM3wKnR9+P3RtvXiYjOmXbnvI3M6OjlbW4uu
LHOjd2Xq3119gEm5urFLNHCnJuyzncHD7WNK5OATrHbdmR2/KwdO2nIwgwqkN/0yCLt6ls2pZzLI
SLmsb0jlXg7uFDYvfYVn2nXr8lIMpXqvK7v3h6RBUDP0bMz53kgo7+vDFtOz80h5ihE12+L5oCMC
B53P2kxzZ5anSeLtpeh/tQT/Xyg5/mkm1vq7Pqoa9kuEMes/fwnCAoux5kv96f8EzEi7+a7/VPP9
JydG9w/vyfpf/nf/5d8+f/kphKh+/q//+KBe6NafFiVV+ceaAZceJQDG6n9TcDzECYuf73/9Z3+v
OJgLUiGYjhDUfBQP/6g4qEWIvAJo6RgAiVZ/3D8qDuvvoEgoArCLyv9ScTj66qdzhU1iuSRc6x/v
w28V6L8Ci5Bi/VPFsZYtgp9nUgzB1LXWmvUPFQfoYDQAZbI8QXL6JmbzRK9xlyrjg7yUYptK62y4
K1rOOptZ6AQIvj55bh5Ct3ruLXllrOdK2pqXQbsi2vc+XAaECmwjy3Ev8+Q5qxb0F/WEHTlMWfSk
E5fveptW0bH35odZZXfeWD6DUD46zfzmolQhSfJx5hCEtY1IxVvYUHhc6rBsP9nFlH6a1kwgOu+R
ALkHBKNBgoZjVVb4FSGyXLL2lzG6aHasy2Q6jP+cx8rRHqkKb4hA5DlJDg0z+N7VDnh7XosifS8r
WFWIKFHQmIjg2Hp8KnijzPR44DoIJb4oVQp5BFCdHpqnEUfCZqjmt6pElBxP2asGRtdXaYH0ck7e
I2N6wFnV+MqQhM211nZc888jq3p2oXvwc90bwT9t1xY6MzuULdohJYJ+LJzn1piiTbw65kmL3wkR
HuDQ0e4qrOqjGB+ijB4Sce3Jm8Mvc6zu8zUAVRvycAWkeJtpAFBEAnlD7o++g3zEayaYlhunxcNO
cOcewuCd6bBLb2h8Qdg+82cLnz7wMNuoZ2YIa7nL8SE7/rErnGsqGviEWII2bto0m8JtPsmoiH30
GvlmAKLgOwKuMxGa8Uo2bf2lbZ7TaPk2WmEw69oN6ptzniKJKZfmXhv1D1mt8IaJS9wwDciWrbo3
2JXqHltw+SjG+bOt3dskSl6ZRWEhbcvPCL6b77k7aoXZx977uRQq2uouZg+GMYDa8pRtbo4UrkZd
d0CAQU6IBVZtepN9dFslznXuaB6dtPbVx+2eeI2HCFMSU4C25vrQkoAEz4PANEXKBcwzGVIJp819
Y2gHY9C/DXnznBkSomP1nOvdXbj09N7lvVExGRmr4png8geCJqOtpi0PySq6QZ6zXZIu3+RzypKI
fc3GjgeQaOhQBlehBQvJUcj4PbG4eEyj/bBFvotV4jMz+ISVedZi1uQeuUTEIjkw/kI++b5Rn6hX
DriGAzctroxk/QhCl401qxh3UIHTIqlxB4lgBgG2s8rpjAvscCDPfYjCErYHz9grW7I9L8+f5Pxl
Gu1+MLUDy4aDDv6GKuU1rPW3kcbDHc1LP+Z3tANEyY9MZbTee4Qw/+HVxkfnyWPdFb+8tFG6j6Wu
fWUxWEkCJmuNN0eMxkV48fusUwtZxnkeCkLgR3HK9ezAuOi+zaYHvdEOMiVp1F1LOxG/A1u/R0v9
Bt77ayi1m7GxgMygRZqXt7Syj4QAvI1l8TmxHR4lc+E/HOh/0a4bf3k24kxE88pt4Bg/nY10adBs
xml5Ktd6IWzql9Sgf3FLMmDr6GOcqNMce7eQUxB17UtaIP8b7V/drVx6/4T99HNPuJ7QkvLWowmV
BvOgP5/Qhdcw41FK51UUdWAxm/IxjB0atgiRmV9Q8jykNRl9RnSu5/BUKWrxKIHXXAS/vB//j9/1
ju7icuVW/td3ffu3w/f3qvie/LFO+D9/9ve7nksb2oDk02La86fpAlFhtLFgF2j7HWz5v9/1ttQl
QBdogoQgrnOO36cLEH74iQ6sHXyyoMf+B3f9yoX53fn/i1+XMoPKZiVyMVv4KeNx9jKVm6WunuwQ
RgtszkLY2xomRqWT8EMDnhU1Pvr53wy9DOPnLzB/1iCfyOY5Eh74sp84ALZnmE3XWd1THc+BIqil
Q6BB2EOg5dwxOtxFbTXEzMtwBXIPyT7QWHQsI1sEOgfu/v06lmtFexITRJ+4eEuXOYiT+lCaw32q
9CAHyB8xLx6b+nas3o1C7ueiBDMl74iZe6zq99gF2tMUF4KqgrawH1nCXXk2RwZUZDx9FS0EcbDL
tLdS+xUPJQIo4T0CP8Ui0RDPHY7peyzqPaZjMplXnVzy3UL7chzAmkVFHqD+eqUVeRLCOVooOPMk
+RFzkRDAc2er6X6we9Zqw2q7V+71mDugQ+f79Ue2HQlBtOkso8djptwb0pzYXMBu2gEO2KKC2k4d
b1aGnceW22lF/Zti24FVDGyCo4lm+0BcjlhgLA+llv4grSQFrDSKvTPWL15IQo21vE0z9z0ZL8CM
yC4ylyEw2f39At0VjIgci5jqTjBzaJjBo4fcskffciyu+xQcWnl7qmt7W4riwroNEw1W2mQO8IP9
GzaJ92dCxS/fU8hCui1B7fFd/TmGtWkbODFojJ8Y3mz1SWLrbndeMwdNIqE+w2mz7PEGTdXjYEfn
2MsDgRyXvft1wsVKO/RQd86umadVlNG+RPn0nAMZ7qp6H5MvZIYddrkQvgbamUQcGB7cMTLZJ6F3
nBsL91GVXwPEua3C6bkgaiqO+dhT+2IhrCKwGPllSLrndG7YZmojjdf66Sx8i6sqZcnk5ZvJ6O91
uX7B8WgmkYvnNB42eS6JY7K3gIjfkK77WS7XnIFhM2jFGxyWTdEzs1473H6uX3OpTljwgNzKA0re
O88ubgvTuSAEuIms6aZumgfWN7BZNVix4olQyANr36dBRTuDemMOi1uHx2SKSYcz1c4R09UQfQhH
EBBY3EakZFHpg2jKto3BN8TodlZeHN2yP/EFvZA1cvrDkflXt6n+F+eAaQBMdFhVCIu56Z8vsiFT
qihHu31SuvdY295jCubEzV3A2upF6Uy1RoM5wiSDukuh6SIVVdV9OOwrAc1bTjcoaveqSS+J6wUg
t3bo2XyzNq9qEP8j1nzEFI9i7rfQ+y710hx7rIV6jvxNM6azapqjnOReMMMrphI0+rDpnDFo6+5b
yEnYhoQPWGJf8rylznxOYMjVyAbDHKA9EdmoVt7DmHiXNUkBz/u2Kcdn5abburd4RYRnJwVyA3w4
XbejhN7jvtyZVPKzbqI1Gqi8i402rW99fTsQQTTL/qr2IKYR8V3qGQvI6lh1ZCzU7VVkDTeF1W9T
RgcFAjZTLTQDOCSM8aogW6Gs0S0gUd80imiPnsSzCqlE88yG8iYc60OV/YDIwoiTvmByfN39UITb
WybzOKVOfVsfUNncpuugknbpWFuc/KH27ziQXKI/3zjU7ozHuW4on37m3VAbFTab7/aJ9xroN0dK
JPfRvMaflIemmW+8UYIbju4YJd2yxgu0tN53aA21ibeRL0ddVq+M6AJPJDV2WHBzTJ4pondKEKFu
i007ZtdugQ2w6r+1bnk0LeupCZOP9SkxeW5pCncKsXw4e0d8f9cKQfK//lr/1d8RIiJ0G511ts0V
/af+WeRm49jZ0j3FqcPKnN85mj2g2xFwNVkj//qXGX91NlrgY1lGSMge1s+PEPI1vOFcpaLqiF9E
Dug7W4t+24nOXYND00F6NcgLegpyZ8nO65kCkmUT0xyUv5aD/7QwXQuTP328FKbrX9g1UEYDe3J/
AtFZMoscaxzGp5FGZ0mbowZZOF8vVSLTLoNrM+SnysgFfELS+er6MHb45cDTFDxPiAcIQrKv0866
7nJuVCbuce9cKgaCE2xo0PnnhhPVHMpj5fWo56pbaXq3iVTfxBKdGQBuysR8KrTh3u74a5bEXRR9
em1p07PKrYvCxEkU7I+iaPZDRADe3F+hJ9sSNfHZcmubNjbKlF9CCVS45QOT6sHHbkSajNMA2A7n
Z4P/Bq3w/2bvzHbr1rIs+yuJfC4a5N5sHyofTt/oqJcl64WQLZl93/Pra1D2vZaOFVI5ClmIRGYi
kIi4vjJFcnM3a805Zv6FUMsLUMo4amLmeaFcV6p50kt/n+Nc/eAlTyPm5T6NMozQgURRuZyqP9o0
4l5UZHLNpcnj81hNRW5KVnEZuz9e3X/3nTwuTh7bi0/qt4z66yDJSuXkqaqfXu3j//rJn/t4YX2S
OrU3C7KvbZvTketnzU7on1SdTbruPNfypint5z5esT+B/3DYxtPgfYYBs/v/uZFX4PDQ+Z3AXyZ6
JfmHO/kfLLlfY4SMAVhiz71k+o78ksf8WIQOuaGPYPlUVU+HuScGZzWg7lj0Ck2tkPgD4uqwIuSh
HZHsopfbEd3/LbAUyarQVM4qzWz1ru9c/5F+enXtRML93kJE1WeW6aNKJdQNQa+PgWTObtg/r8PS
3QWgDAqKSaLkk0zHA+jrBmkFKVvnmWWNGz21zG8mlN3TRgGBkRAjveRsHSNxKudEgjSzWNfLC1LC
UZORnVJ2EF5nRuMr16kjswcDYul3N6NrP+9yh95HITOS0im/808GnHnlMsHJftYNown2QthPz79L
5Vqo+UvAIeR/dZzQsRiOF8Q85Lip2uAiszD5EiqibtmdRfytdiP1pes1yALgYmQLg4rawarxuY+k
xUHAKVv/UW00bo6IBm4kM7w7mdMlBIlHbmqkIERV2KmOUz3rELZhpcz1MALS38M3G+H9zNI4EJdj
VJon6PyT6zqBWk8Im/tF67We2IeG6Nb5aI6pcS7cfDzYOjk2TqiRlqJ7OrESRtosPUDxixyRJ9Wf
ADF4nvW7MGgSgiXTtLjVRObOlUq413VvJTXZSoG6GUqPaiEx3yEe9iK6NNqOYHjaQfpn5N7+eRcJ
Ar/GUjagI3WUkDkWq/swV60NadH+ud+31bWmucptC/p+Y5H0t41aLyVHzpaQXRI6o1VPsCvluhzd
1z0Kd/0xIBAa6Ekgq7PeJPpQ6M4XVar9aU+qITs80tetlJ4leVKQWAo7OdfVzH+0o8HYamonvmBr
jc77vnG/dE1E+p850I/1OHcsODYPe89t1lRH2tXoG/5pH4T2AWJHdgcYQL0rfH+4Qdlsnqs49mal
zb+iR3r0uR2pMjaAckEZTKUv6qBLHDQKm6kEvrNi22s9HsotPMZ2Pigwc0mWaG9Yf87gVlaExrbp
kqxccCItvInYd4kfa5FubQjocmHmmDSlikit5+QZ5V9MjIcziB3Dwcg17zyJGu9+tCFFdeVAabLm
2xRyxEo2ltGBXX10kHRXL0jnJSw1IF9RG+tgrfuOt6gNyc4c8/jeIyZnXSWVfYgdX0EKTAJIF/P3
taTcXGEzJOBVNOo5i2d57pPgg1EhJhZJL++cqeEUoD0+SDEk32Mn7U/NevAPLjuaRxeB89qMSKWo
0MtugiiIDpOh1JsNUv8cD7DGZ6NiTjlkxL3OvbgENup7ZVMsSGHONr5X9cjd+Uw1/OQ+5lIocGiY
PbjVboRB1hbuofIqiz62zoKvye4QUP3cKT024NpuoiucudleGMYwldr76Fr1RXaHv9C/8htfXNRJ
V+1L04vgV6TeLsNJe5OVbhhD8u5q+Adjs0XuTM4C8N+DEQTNZCicMoBqfK5VqY/nhD0V5+BHm5Pc
GtPLImo1wNSRufGYZ7aJq2qrPpeYqdTCfDBQye1M33Nv5AD7yzP0CFNQ0m1erDlvHIXE6yX+efpm
qQLAiMcTFuPxxjh3jUqD6B7tdc2LP4OPoVVJIYLIE7spinWtuXtEbyY4aklbPNXauxz58Noa6ubO
CAPIY0rdrglcF7eRXpzmHT6pUjHFFXmd4R1hZdFesn9ehWk+bnujwMJg5ZxvnCRz1u/fCwzwV/sV
26SgxI6Ub4+Sl85GcLrZF/sVXZBc0Mo83zc0Hm7tVGfWDGiBfu/Hsbn3p2dYVkWP4/X56U7PGZsf
X9/07P3pLeQ4PjeBIngzo5Jeipguv9775Tl8d/W8Z1k6tEQTsUcsNIJZPAOEbTG9djHgsFNoUu90
kCQxCRYMECJyvF01DZpmGj7gh8WFPw0pbRpc6Eaja+p3jDgqK9m+mYahB817xwRGMJ5WdweBNpuE
YwZuHvjKYVBdNn41cexBPcWQ9GFO3zvSH51CMDFDPd9ZIGvwTWuozk38T0UyHMyxVsk2RASAarwD
nIIye1XS9jLodfNFe2GwbVQL6MbMSvcp8z7tnEVqxntfvY+CfTg+4Fk0wDiFOXyAy1DelfTL6/w7
unKlv/dYTU3Y6qhb5skh8S9T+Jb9TSHJBUu2IgNF/dWx85mMTxHyznJEqMOdhgilAacGSCW4dVpO
fxxTWFSxP+cnaThRX/oHimylhzLXgaNhXZtduayDM7ioQClYO5sW+8EycOehEWyjZDX55sQe/f+l
9zW3NgHH7ehOkjeQrNrxixLfIgrX1fMIMyC+aEI2XeebLTbDV4sh0wVnjbOyhwP6bEjBsJYnYXcR
rCAALmLpLOl/2P5trWaLNiT3Mu7mxiCpwE+kGhVtjU7QWqGKmzRtT5O2J0fP2LWF3DN3LSPLApUf
zVEz48m8NLBL+4g2fHK9aMxZjr41oZqhk4zICqi7Tt3ktl/f4snIl2nDM5G2dqJMSmVi1pU1mxON
7UDKyc4Q3UxAsB9G/ZTcK3AjTrNQB7Bu8H7uHKM9aeJxUbHXqj1PAQijrexAPzi+tgpxahuEGtf6
FzKZpjB0+X3sujs1Fd/iQV2w63mEGh4gJbhO+nzZlOlNQamzL6p9VyK3r7NdlzeGPcvdO63Z9Gl2
Gusls12gnklV92ZMN1e4LjeWIOU0uRq9Ffp+Xf86NqC8hm6nyHIem+FcQ9LfaC6cqdGhwInh98QY
u3TXAVQGRCeGcjkmAfG/LgUsoyg3lp0E6swN5bLGPH4K0e28bGo6ccOpmvVrHOIn4ejAWBiWXUpf
sBmUTUdizxwfDvL41LqKiR+y3a9hsuuthwpSoNDng/1VWtdquRCUn215knWrNvyWgVhS6MlaOV99
iIMuROs+G1NAsC5oBRITq4SATfxndMUiq0TAtugSbWHn61i5HXM2ZsWwqIms7MKLKRDJWal5QHjR
FzrZpDoYqX6LEnyluBNO6rRSv3i4QuF0JU6yt9wrg5S+nlIj2btJtSPcmGyKqYJRtO1Z45WzQoeg
q6BHlluOkIH84g/n4NHErS/suddaWwKHVmqw9VT2HwNrYcNXwpcSUviob0dn2ZtkditEw2hnNjad
pjABVz9a3laPD/Jm0M7RlczKhzKYNOmP6F/GJ6phEDLnKGrnaXtSkQoszqHBH/LilC/QqOpN5hBX
sRfBWZtmM9ldlUCL2G5uRHhpJ9GJVONFAwgtnNS4hZj5op1j3EYlu4TUzEZEx8VhYMOXQbmS3cay
lrj7txLQR2uh1hOwEbRVye5zLKqlJW/z+JQYi7XafK/HjD9UsI3de1TvRxqzZILOOlKXJJiVtK2W
dn1BMOOCDM4TT4EgMLEgi50NpIBcOwGcw/eujfLc8YZ9qN2VJcoZkvGU5HseE1oVs+8Nt3j5l3Xb
LMg5+SxLUilJAc77hRb7F5CilnB9i0cPc7yHrnDSBGqb1DkFTZbF1ymhhkm+Kb1pu6LNfDu/VSmh
IgioA0q2bMmVdtORfyqtE6v/olWE4hrKdlDtzeQM17xNF3Sgu75DV8fVtcrVbZ0WS+E/FCHivCUI
vQ8KLBwOf19aOefpliCQxiSl6Kjcgzgg96SWxfs+cxlIYdnhArBtBlLgFHTNkbUMOa2COj0r9YGQ
kNxS23swFA77mZ6Th0wONaDNXV4HbC4yN4YBguEmInGDnYDyvClAe5TikGWnYIkaKFdlhns1Gfju
QLHQuNeysxoD+6ZOK31HNgncwok3X6HjXpct/qbMAZiUozlaRF54wRz9GVs0Y2TaFfsBI6xeBZYD
WILWjz/sBvUyj/dBFWyJ4+QIgpdORk9W9jXLl5lcRi0ooGhcYGWxFg2LxA4xxUnq4933SCdzET3N
cHpuZDKsWuFvyLmk2T2C9DBxY87IwOlO1ahMVmN+bTnDzKNerh7IvDyY2dJEYSLvwvJC6YCm+eVM
x4xEQ3qhYSlOLr0h2XO4fSKM0ZEYVjxa89SYjbxZRpwSHURh/nVDs6jYR511KkpvKVOMtxUZ4nUJ
gFIqGyUet6ZD86ZNb2rejoV0blkPO9ulzVA9jgHLsXIOCRJM9TYz3IvUuuHEA2dEWwqIAE1rrpOk
JA8cmk9R70fbutJQfsSjnLV+RezfdQYqkejaez/L97K/1Irv5vjZIhuD2F1QF2z5iRv4oM551Axn
m4dOxlAtqVnwetXf2odw8Mq4NIp2H1odW4cRQk0eU2hs7tkLjYcIx9B6TAGpd5WXs+LTaBBZqa68
nA3g857zP6F8dZ0l/OdZUva3xOy5hfrrf/1X0qX92Gq/q0u7zL75T2X1byfBQ4q+raxf1rn+/vmf
dS6pfbJ5o0Rb0ZwluoD55Weda/oT+tVCpRI5lavY1P+sc0nrE90by2DSo2lNL5t27s8y1/RHktMA
3gaVahd/4Z/0q49GnGVT6J6w1cScWHTUVfuoYY1oDdioEWPYT76H+k1PG7aMJnqaheksXZIYQXwH
pe+45FSK/pFd+vtnm+PO9W+/wZEcn9N+JGGBZRcFae4xrqQqZV2j59MdMHHQI7WRGzf3iVnPaxOm
r/L45wP9/2UIv1RW/sctB/j86TF4OP4cpu/u7+/hX0OAiRBCNdmBv3hfv9Vy9w+sOkH0cnz/+rEf
A9yyP+G6YdoSP6SX00H7xwDnT3TkjjqVWjTvhj5llP01wAUD3JRT1psQhL7h6fh7gE/fi4kUg860
ysB07D8a4EfrOwda2q2Wahn8Wi+PzC6BSx3MK3ftxd2BzHVoPgrENAAeX3FIrD1hrlug0UXbzIPA
wvnIqc1Mdll0BTcG0qh20XkD2uHWLJckhD94ItM2VgzwBKUS9mBDQ4qNOVp0idj3MRVM/stSVuld
ZIqV41zULSw93z6xtHINp/h61JsbLQKJXcTnY00whmYT7GFFZ0ArkFqQ5WMDqpb2pTD8R9BW2NGs
hn9W3URh+q1I5NZzNMIl/TA74bGemloFpptiGLEExSJMQvayfrHyyAoKG6WfjUhmF6FnUhXiq9Kc
wWaHR2hAPckgvOpJKfNLJ+7Wbk1IW44XNcuDfdfVt603nrmDuSn8R4valpJivFVV62p04SyFdy75
tFAfxtS+65B2g9oKbgPtrJBGvtSblgJPrQEGvSl18WiEHIBoVV9oKuAEDsbY3sLrKLHFoTQidYck
7oyaurIEjJPNgYIBDB/qe4Ar6jaoSUYZRPcZROzpSBdsZ5pGfmfhGSYjLGzXNflc99hh563o2RfV
ZQkMPsiqfAYTn262Z1Li7W2xDInTWgur0AGBjZV9PnYgthqz4F/UquuERLQdsKhVgAhs34xIYAdo
9jS9RHBjZrBgtUw9iZGTLDLoB/gy3NWfT0H/cIl8OXH8x9sT1b/u5MJm+x9Lvs4flDhQ8JI9KFXV
vDHH8NM/5xjnE4KqSVdFm3tSN/0t+rKcT0xjtjCxnTz3fF4sooQs0D61HKyAkh+ZJqa/FlHxiXWV
XZalsY5aUF3/aI4xuciLduKPOYaF7Fju5YghD3PkQJss0wNQVSgNUgWj9CDG8t5hKz3rBcAvQ+mS
jZoF2lpgVuC8FxDaLAhF22YN1ojItoMHqy2zXan23mdDz4ydN8Z3cLLv+6aoqD1ayh6j0bVZtnxO
Njge4qH5e/1kQNya53MK4CQ7+GG8Jkpg5/uxdelLUJmLzEGOAWD9THGb7iR26uizEUX6HSoRnXrP
EOB14Jc/FGl8T7PGJipb4u1ycxdhlKLjJDGuNOOBbkY5bzX8m35Qucg09XkqcA1pVRVCEVWzAyla
wybL3X6OgbeYZckEDRr4tzcGmitScFL3ykfzrsxajdNpN5jmvaeaYudFo7XMC6tAI8fWfKiG5KSO
AWEtUhkHdJLd7IlAq2wTmtLbZAoA43xI028jql6YwiYJnTQZP1ukCWPEUgPKUFG5Uwid2KReIC+K
bJDLyhTjKo6jZudrHHnIb58C4VX+KxFkFbUmU5ubwNmuTBzG3cyt6ToJzmIzmpTeaTdVuFJYw1vX
AFguqQ19q2iB27OQsRVzzlVhX6pltyt4mJTQVXNpOJVc6zosrwXhheGhzdP8QPcjPY/ckuCxgNLa
LI5qdeWbUbOWEIUPwIXEJg/V8NS0y/a2CVrwnYprXYJDdc5QBSsnqZe1N0MWx7syA8zl+8VUlkni
Mxj40anTF3KOZiM70aGwLsyc2GaqWa5LjQwTfZf5/qHJmdPrsJWT9L9eIA7LZr0h8Cjbo8Y8X4zK
MvJD7CxqqRIPFNRzu5fMhjQGK8cePnetDL96eLBoBrQX6GVh45UsfxRw7DOrRAdRhbXLssLrkiKA
zz1U4Mfc6LTRUUNZvvhZ6///dlb5150/6QP84/nz6iH13pg1+Zm/Z01dNfC+6BBGVDAATFt/78yQ
OWOCJSCLfZg6/clfOzPtE2hLlf+jiy6nsOZfs6b2CZnslK7lTE125uI/mzXZ470xa2IIfr0z6yZO
rlkH7loT/V0bNBr1qpqOTOlqazggxYwU7WRpEC61C0YqdLnaw7RLKXU0XlCuuZtmnntxfBIr1MAL
kFsLAgsSHLjpPdoEbdbq6rgrwPs9lDDVt4HiJivNGGvo3DocFJtOSK8TbDJqRi9hzFK6DyODtT74
Bv6iXMGtyE+ZLKBdRk79EDgdzT0VNSb6mWCVF5EoZlZpdl+HrobNk4bqHJCcuksLJ5uXDa7Tjl3v
LocJuLQBkK3YhsPQshMgoTM1C/kyDQDDXW+bF06kU2uxMvNzEcCopwueUxqE1TV0Y0ZMZsd6obnl
PHeShCr72LNTJaWlbXPoW059lYH2oMhYDJ8Dh0BycoeHJxSlzQqmEbo4O+3AXsfmXFST7DIKBalR
qTE34/y7AksCSwvbIJV6BBz2xtJI9sC6oqMZHNRo3hhatvLphl178QQOc20aZpoFsI2yzGWsG0Da
ZHroxsbhJgot2TReF28UEHNzpx69x7hGNR+HnnVppy6N0KwbAQsP7UKpSwpOQQUh1gIqadtttaOR
uklNcWdDm1xqlU92jd5AM6hJm3fgg8Ez0slQwVRJKmMZWaumH+01JfZrKA9ru6fSj/MTf6JeHp5b
rkbpEZDptsom9vqThOe9liBIyAdSr0fUhGYXutvBotQMKkHOBrtO4KcBnSlaGg8pSIlNgXIVJEgz
A8pVntBTilAao7BiR5Nyi7FzX0kaRBkCxZ3Xc4LVxwwdFki+zy3K4Ku2xbDge42FgNQ2qTDJ2mUT
SuUeclQHlDsoPzdN1aytsauWumImGycR8e3zvPA/EySHw3cmyJOHvPYf4jfmSH7sxxxpq2SSgxsw
UDU9bwRf7ixhBCBM+qlPmvLC/5ojVayDOA0d5N9sDZgKf82R6ifDsqak1GnPIKRq/NkcOVU/fomQ
/j69PldNXjR8K1rbFGkLZS002hGyyukh2qQzRME2nUg4ee9/SRk2+qB96anvzOjD0pLPtwb8VzzN
IJQamX3RMKxUSf/FzLw78irwWO9sce9DjluHzYUoEbG0WvLdTcZrRQx3/thd11qYzltnXIxqlc70
OjfnXgUPuJL+aeZ6216hyF2G/sqpndOGQiREMZi1OTVa38JDkA847JThQQfo5KcZOyzkOWM+pcI2
bFTj705IuEQWnLjtcB/X2ibXcWSN2rWoQKVJFPFz01Y3Jh8ZuxQ6ru2lp5V3fmV+62v9y6AGTw1Z
NMgxoAMIcRu246ZBldXU9te44NwrJxeY21u0TKyz0CaUumj5QP2rnql4VtkmUBuyiUQIaZOzSRZr
1x4ZJQvin54q2V3GmasdeFgpTlr6YxeiJ2DUHqmNE+d0GJw2mQV+3YAuAnIofHM1FO2pShuBCZ4E
hiDwHnMbVhmL0AKv97rIA5xcAHqjcVTYOiszAWBb8nfgXLw0mDTmBuSrWWvWF+BtIO+Yp8CoIfhH
ACpVy7+JnHHuBM6XEnjK0qVDyiJ1SrKrvezzyFmMSMqWwzDQmzLrjUfi9rxX62trhL89UcpqVstM
rgtURsSpBf2Jb9BoL6porbboegenac9GrzQee7sgM15+8/vC3jD/Yn7qqbbjbpALkKqAj9VzB8P+
PBd1QB/ZK7Fbk7ITWnG0A3JVbPTI5lxSR+Z3staXLbCt0//2M9kUA/+PN3lzf8jLp5dT2PTv/5i8
JNAU26YIzETDQex5r/Zjgyeprz0bkAgY1PEG2Ux4f01exieTihsbDIzIBtXqFxs8/j50sSqeaEp6
2rQt/AMvlHg9d2GaQHpj66q0qXFTSHamP38xh2WO3mqVC7kkaUdIr7HTFRrSKgJG560dN1el0bYX
+Oi1EyfX3a+dn9CPzAjD/NqH2AzYYlUC64ie30Ai6mjKKnb9AFk3v0OMSE+xaDQLWGJYI1y02sBP
V5BKR3314nG/ISTiSb2Ygae7wAuOpYrnRXKf9azQfnEXZU4ZUS1JgTcgi89LiGH0POF9hCP8FXLQ
sDqh2wqbL39+Wckm3OL/SZ1CxeuH5/S5wfmXzOoBGQapbwtujTNmcjb24y5v20M3YbDfv+ZUEv21
2Py41ZfXnDbsL2617ztF5vV0TbXfam5uYMkChloU4v79C03l3d+uxNPUhWB1ZdwetR3UEu2IkhNy
HhA1ThJahnSSKSaaNv9pq1zXg6PvExRFwyxrCrrYCjvifgQgtewDzyRIOcPVYKikUbWRMAJUtJJz
bBc05KVmQntQjQRlTy/HpoGj5WTnuaw443IgjuLF+zeDXvz3u9FMSY+dQ9bUseGLevnctCbVRZqF
IyHi6hjDj6YbNO9cLH8Oxo1+yT4ZeYybNla/tBJZIjwh/vHOGXMrWHedQXpS12oH4irGblVqDTqu
GpPek08gw5TEU9hXdqpR31AsxUWz0+hZQ/BsrpB69XyfsMm0ByQ20baOcgzgYwMYk6IuDEDAzTyq
bnpojteNUy27xmgP2Bql5fR8q+lRB9NDL6LBIwjv+V10CunluCZdbUEvCt2GzCVYFmzo+tMQTiDJ
kfkj2xnSJsku65u+WNhNpiy0kUwanVh02KZcRKOwDfgcfKsjv0d5MCpElGtUnGsI894M1r5ezHPZ
uj3Uk4509soviTwacQ/V86SakHyyICUBqyBMPh7LKLQlqAeflzuwl15EgmyHK9awXeEBPiAKQ7S7
Lg3duWaO2JwoXoscNGfS36Z4yqdEOZFgHvKaS58Mveshku2XwshV9cTX8CScq57DZqB24+QyIbNv
i1R3AEA8Vt34aIzgIpeI0wKkQZbTo7xlp0WAS6cExZIzzHCZAUiCLGAOtImDqnbJGYojSXaFHpJs
MdR6Ak6vNixl3jQl9jjbq+ItprRUnyUeoQBQcilVVUE/iFWV1gLTutmRsUEA5tQcsIwI2qPRXQt3
KHdCDZJkzU8xTEwLZsqc0zaBTMNoVFemqXg9ACFPfPfd3ulmzMfyKYPapuF9F7JgnW6bB1owiAm0
rNNB6POiY68gMqUKM0ppPabacK5gOFv0bVsQHcZb6+eSgtOwdP28c+lsqMFUkjTpHzRZcVdNkzT4
FDTa5jR1m9Mk3j3P5+k0tWeVYJa3pwnfnab+aloELDiOV/8rQSUR1bit4NwrzjL3cnPZe2rAvSHK
RaqCqdJemJVKSRUquHONmI12ykdf8/HHbNItYgE06c3qfNbTx/5iEuxol3Y+kD2kONYZdMpHGx8r
5pUajmcTnPRNycokxPccDKLr1NViZH9LOqZDw6G9HEh1LWicvv9LscK/ni75nSjVsJJyIGFRPZou
fz2YoLK4Y/F88wRQUQJ+fibG8/OJawU+RDE9NmRCzo/f4T/hDHmWP6VXdfn0VB8e8v8SjVCWp3+8
A5s9pI9P/8Z/1g/jw8uNGA34lzsxkzejwr3Dgfzca/i5E9M/CY34ZQuWDGWeVzsxDU4e0mQ4OCb9
C3oUv46R2ie2TJqYCm0TDV3IP9mJyePlFvs38j9GM+0ODrVTI/blmE6r2rTc3GvmU7bPqm0UKz1t
pwo43i+XkshOcWUaz73c2ZIRP/M6/pFlGiVJDk2L9MsvJMLQSMhD1YpobxSOMqy0DkMYDtSxguhJ
flMlB6Jw/dQrmSFZdRZ5RAYhKDNFOatUUpPdWAGzP6SBEa7TCqmxm5tIvmrYvEgOUwp38TBW2Y/9
2/+M239nxX9v3G7RIr8artO//uPgYE6tMUGaIUYqZhNKw39VhnW8V0AY2XjipKKOMdmy/jo4ODT6
KSU40BvV6cdRsvzspwnjE15rWgU62/3nH/uT4Xq0nZKkFsJypmEnTFWbYI1Ho3XEGhwWQhCM0KD7
bkmz3/thpbkb6MfSuTcyMr03gqRKVZm9eELnP/a6/4auGBBNWlf/+9+PdsDPl+ZshPsMsyVFz6OJ
Ni0gIka6q9LIDsKFkobDdadDjG9aFTzs+9c6vk3TQfxDh4vtr0MlyZg+2hcLTZtUmoFXfVj4XdKt
qko+UmLsV0QGmrdaUeenPoDak3/imhrXwthGcWpCcry8JkktiDATa1ggNZDwCPriSal97xZcpHIa
Ffkl/S/9g2tOf+eLU4Wc7pNmq4ZJAZ0lTtajaza1pVZkSSzQARKW49ahPIsGKcRMSfv4Cr5QdvH+
Xb51RU69GAWZ8ywEVq+v2AHPLGM/GxZGV+DSUItwb1ooa9VCdp9RgTTrP76eg0ZrEqwwXEHQvr5e
FYcVvTO00KUEltBGcxuH1CmemmArVdHN37/aG+MGTA3iQDFBa9Bsvb5aWTlVEPRiwN1boM7qhzNN
iQ8B8bQzMzU20vav3r/g6+423XMHOQ41AySJ9H7046MoegvPxrM0LAJh3lRt6OwMUl8+eIZvXcRE
hEZPCpcLENjXdyWUHgFdhb51dDV6v1WX4WmAvW9v37+Z35+exZhAkkQBBIPpb/TXKC/Q6GnDwutK
BK1mmbTBmTQz4a0aBefpEuCBz4EspGxqfHBSPL420+pUUJ44t0j30PUd3WMSJmnhl+OibQlpab28
vtH8ljjwSiO4heSp3ZjyoD+YZ46f7HRVyEbMzSz/vL6j8TJGo2uh3RsXQU/C1QLW/RTmYWuk0r//
aH+7EDMZczcCc42xYh8bZmvFLDPfMsZFbaFF6nwgdyJRiw9YN29dxTEwxUsq74z+oynMwuoXK4av
siXXhvsIyBYQMc/XzD/8zCzO+bQGKOLzRU8Xev2y2sKEWJ+548IgM+VRZ05dqmR5nalm0uxTVhKy
1wiG/eBlPa8wL2dLpKLSENScpmKCiqLp9WVJLovJLY1aGvNrzLDEzKK87tcm8XYVZJUudDA8NWsV
78b7b++3wUkWK+/P4NgDQYlv5PWF9WaoFPg3w6KwJPqMSOKPtLNhltspbUxPzwLAL4NWn79/2eMV
F28ejm6NgB7DoQF2fNxCc9F29DhAf9nlAD60BNlPwoU7FP08TkkU/wHT/IdEhd+GD9cD6yDQBUF9
Yqp5fZtY1zu1cBV14ZWFtgAfl21cJwo/+BSOVyDIERgKUBexG9K40NHDtFqNbxrsCrGOg7HvAwvn
CinxlPOVidUfjB+seL89Ra6H2Ekwu6hsmqZy78t1XSn1DIaaby8I9K2WY+n03swi0AXvU81y8cFQ
+e0ZcjW2hip8GTZq6AheX63R+6QOgLktKsjT2/I5msnvy/0fjozpKoij+QqRRzvHhdccM6KhoMxf
cHSxvqVqln3T8feReEQRYvHPXAs1Nd+cZUlx9L5wdlNvjU1r0RLzvCy6KjhQKQ+gA/XDBwP+zYc3
ibo5y2tsptlFv3xVnoXx0Rx5eMIL871N+38+Wkn1p7Pk9PD4qDT2XhPkVLy+iqgMpyP7D+i41WbX
Lal7u8QL0w9e0VvD/OVVju7FTGRRTUSARWIKZU/9bTgfZOMvRp+Amkjx45v3X9OxWHwisnBbHD3p
UtBbtY/eU6noLmggHl5p1t1NnofBVUdvax8FAyRg4j8nwZZY2VGl7sC4QLhpG+CQoqHVHuGY99ro
A+TSdMVX8/X0G7EPQ68/DR3tqE7vR7lFCiEjx6raZKVoWnmCBMVaVV3qz0u1eVS7Unx+/zFMX/Nv
1zSounHiosEyCRtfDqEmScesTzQLaLcAFN0Z49qJlWQdW43yGf4pQVVNR3xfb23ev/Bb04yJYYDN
OSUuFozXF/ZLd7CUxACHQ/7xRsM0tgwa6BVxoFofnBqmefj3e/x1qaN52k7HOOhG7rHxOzqWvnYp
miCio2zkmImSjV2p41WBoXlFOG/2wUt98xulPzG5yE00T0cXz9Du0QvhpZZhR4UePO56qJz0n5l0
fl3luKoHBsf0O8I9F6Ns+z2W7nCW4iaeG7lefrCZefOGpimbGYGC04Rdfjli4rFTCnZOvDjhtOvU
srJ7C6zI1fvD481xaRqTdQkCmTw+KCjUjw0v5LH16K93jhytHXHe3i0RMvpDRqbqjvO8sbYLXXzw
KN++MolSpmYyRxyb+Hw7VVHfc+W4izSI4yTrbUw1UFYkZ/q7vtDLhWkGBCOXbfTt/Zt+69Gy5WWT
yCeBbeFoMRwDlT6M0nJpGaCRR1a7C0CSfTDzvfXlvbzK0TQzWFWnymq0Fgopfyuqa/q80KpyBS64
+dFi/7/fITGjvbzU0dJR484FnceXl1pttQ2L0F1VNdSJ9x/bW0sHvc2J50VQCFXt1yPSStUqywU3
hICAJGZBSGyF33Kh0ckle83Oqg+GyJtP8MUFj5YOVZYqsgdhAfyI428pile0v9Czq66R/8TXRvkK
jdAEn4BY9PreCtvTyThiWWzLUn6zynbYll1ff7DEv3VDVFPo4aus8vqEO335TZNa5xeewTcd6WT6
ctx19wKV4Crj7S3ff1lvXkpgYtM5mMMXPBoSpa96fp6FNjw+aAdBgn/eome1aVy//mAn+9bnRLkc
/6M+NT2OxwVtsrHkUEDAI/SouZoX+ZJO7k934x+NcaDcLNn0eOC/Ht2Q7URYBkpif+EQGEQI2PkJ
AYnN9v3H9va9/LqKfP2GhqjiHKPwhoYyZJb3oAkHwJb+qavAr6WciKfq2OhEeIIa9C1zX1aQ8lcN
vZhpEZiJP78XR+WAaFM6pMFxtIJErUusU8K9cFLWZ47wEuZ2+VF15o2BRtGVVRdvkkFD5egqxOo1
Tdjl2sIJQyeflVA+e/wSRrkyXNdzPvhOf7/aVATCJcuRm6OnczQljGBTmsilHYp1Uw1WsOBMckzD
TlW2amZU6Qdbmt+HAzxbivY0iVAJPIctvfxgCf1FVAt9Z6GUibZiK1XCOLXlBxPrGzeFtHvajiJY
mQrorwddRWi7Iyk7EhBUxMOssHJZzlDCgsYvMK5FfzwucPhJ6hQU08BQHhfr26RgS0ETntRt1Xik
wAUrYkj77qNyzPPv/XpDaE5cU7ROMI6pYx3tPXMQ9kNO1sNibMnV+eqmxf9h70xy7EayrL2VRM2Z
YN9MSb7G+0aNyzUhpJCLvRl7o3ERtZF/8C8iN1YfpYxKyTNKgRgWUEAgQpAj/L3HR5rZvfec7/h9
cLACw9QXxLxMmE7C0XXqJ2I+XcR/i6OwrLSEWcaVnVFLUAvwk0ea3nZ5lBTnhABaNfHPwDeiKuFn
loCcguDOPmQj6afJsliDc/r1c/TvXw+SHty2HBTY+P6tds4H9E/T4FAvYEIPjhgrF6IPHRcey1oL
+fjrV3u9y4a4H0Hr0YSg3OTxfXWH841t1D0ezBum/gQVtUb9PPeFbNKc/y/CZwtA8y8+VbxmZIc7
uJJYMHpJ+xX4Ya4xjySBNMKN0mjcovCqUw7e/yl0jCqtZ9H+2Rjl9VPFqH6faOLx2lGOgJ5+fjkv
Ktc+qlVGQ6cIwBGTSfY8+Iv9J6vsv1/JXQG2C5a4joxrX72MEZJNIaciS40m6KsU/XzwotvKjnMv
6z569Wz9RUYl4Bu8r/s/7PH0JF7bJOgEK3rFdsaDrIZzN4rqolNEiP76DtkfH67Qj08W5Ry/HhYj
OyI91W8O2h++sHFQo2AKJA8K9Ef9qTF9owdEw+HlsbTRvRzz3lxRFcGF/oDFTKXFbNd3zdCGd/lC
ympsFJtTxoGOhJHmspjekHKefUIrQ27JYCCqZzWUH7Y6R4JkAQlBIU+SC6E/bpU55G20UXZrtZzM
fb9V9xx0G6A+dF7eF1s/HRANVW/s0BwfyfftBVLhYsivUFrtbCOvHtKVs1Vx1qCxoDNYlr4VwQDl
efLL9q03zerkZKV7YSKjgqkUVB4G12g4NVmvbw27f+lso0S7O5Psg3nJ+tJWPYo7kn0+Wjoar7ox
aO4VdGPmVfAd3zozfKXAQROc8U5wk6DIcj39uYYFW8azq6c3K3kB5HYsWtjpWgkri5feCFZSQV3C
W3Ue5lBza+XnB3NrCfLotoV0qCbsFO06l9xu1YZXhIi0aGydAEGZsRuVvWm7bUdJiqoH6dFA523H
eujNPaTNxKCyzOBhoEGSzkKUPIwVtzWrgzs2hCsZ2Xijc2KEk4jo5ucAltz7yqUjghrKI8R4NGNF
Pth8NIrCeXHtBWoNc/uiJQYYIssgO8yCuT2dq4Lz7vupC4wcXZC3XymR54SXVAoDMzqoDcY2oZLh
MfNbAtbDsvCCJ8dpFJCjqDffK+kG+IYV1GRpWFGbdoRcf2oqAQ62xvr/FUm4uEIFls9vDauRyG4G
RLAEQkvJiDEnE3QEA7AUc6de2i0orHuyWkdceYPt3wXairJLfu1Ic3KDTkhuDLF9R+ZXjMcqRQTm
Te/M9nLQzdCdsxys06HHpYKiSCK0tNvM8q9yE3vxJUlpS3fXs+h4p6D1SvPLMrdldxRRHzyRb25c
DsS9l4c5zNsne60eLTI1Uy3n8YOt7aDdWfMBxhFZdc4hnzYXAs5C4tZmTTXhuPOGEKMprAQBW32j
DDtb46Aa3MQ1GyKaBui3YETNzlcpTU9EZr0ocwRdQrVyTaZS6xzmkK88ZHGV33tygQBjfUMlurq7
cLutaI+ijJpb4lJrkyTYdVSJ6sfudoJmuSYQhSFP9eSqNGnl21OdSPZdfVN1Ze20j5Iyhl7Lmmf1
+s6BFs9zpDqC+KoGnGsC8VcXj2yQIDBtW23eIYhI9Hr00cjxZCt0n3mZknu3SPBrldHe5hPpL3PC
5bCnZPVyMN7bFCIyjeoAJOoshvF9r8I+TIIxMvKP8LqFcw7wXgZHv8oN41KG03hnIK3bZYajGqPY
zbVZMPLs2iwpzZKZyQKnZkkjGcgQueS08IuRymXHgKyd4OCHePpTdFbI4cq6jwhCQHd1dHlW51SZ
opJHocPuPlx4ko7F2mz3ebSFIs38RTBnWjWlltPn/pc2IyooMbDLAZ9jGbOOsGaQt4S9ygiFI6BI
HBxzVl0amoYdHoqx3t4buUEUjuFEWFKDssoxXTVrcVd2ldjicBAdIk7TvvPWjCz2mawWnUprdH1I
aozlC2srnTRUqr4AfhoYl2Fp5V/ygd0P+p+9kcRHDg8gJm7rCB1tpaIUP+b2WZE47CSdCJfnZbPr
4ORWQPZZzsb8kz8i0ExbmZuMWwt0DnDwAH+C7q+LJ38weqSfvVLGgRG/UR61464nhXyxSOCgOm48
rdKH8LqZPUQop9dXetoIucN41804Q3CxHDpzdOBUA0qyVzLGQHGlpb9WwUWgLOXfsLfTo+UeaK1L
U1phfSSEPriudakjLFbGrA5zFGCWct0V9lfeR+Vpcsp1g++VVT7AskV/NRFLFBcLHIP1uBS5fx3V
JVvW4nXAC5xwte7tvtNlYg3bCDpxKoKvs1VHtxydHPdclLP37PvTZl4607Ax9FqrqDq7HarLhKh0
1hFZudZLp8plO7itR3ZAK3w+lNJSxq7Og+C4BtZOHZsguYUQ+rrzxNbxgObVZoMgsZi8xq1xVOxl
QZQlE3Xbdcbc5otRywCXrqWUG1f9BIYoB69OcjDG5TFp5h33GxVTjlS0N62DtWGNiztHLwNummp0
Y5JAm+pULITSFLKqvGPRG62Z9EquX8hLYA0KfT0W6YxtZDriSS6qVOSrCpKuDQimZEBETKJpA3qP
Q7fiPDpyN3x0+I02+oIMICAaMWc6FMNoPJuD63xUTUkXeGlbQE9EX0PJmsa6PlkMmKHeB8QXWv26
31GtCqLYhKx5bXlVDlOrG7KX3nDXOg48JQMAiK5HYpaP2eZY0+iwsSWX811oATmPsQbSy6BzR4a1
q90mTDI6s2EiCowp6Yjv5d1UboBYh9apa3Zl1c9Hz1Xr543wvvbWt4v5XbbVJXbIulAf3YAsj3pq
TICEpMXLeBJ5+2LMrI3YDKciepC+2qokLA0IrZYeSXyaW6IacWCtRQhksGB/W4yeLzBqI+UAr60D
kspJgljAVFW9OGm5lbDwuNhw2GvNR1RW3plxtTbmhuPH83/zMFQ7V30gQXx1YodeCCfc8O2buoC0
p5pQJjxiZZk0qzGH8QZQFZ7g4oCmwtXpAGyvLXlbwA7GCUmHIeIIUeYR1QSxXedBE0kmB9laSRCp
Yf5gZ6z0F0tXgw8h7NOzP5E7XkEqdO2xvpViY2Af4w3v9AEhuBIYFhunf9h6b6tnkCayIHrVLkv5
hXxMP6P9iAW0ObnKXzboJHXdbPJWBdNs1Ecxm1uO16nP3Uo8IJoGN31cvN3ce4B/qDqqesMiDdcH
kewBB+P6yflgkiXh47DyDX9s9pCYpfxSNoVdfwhQdJNyPY2eYiniwObypOGWP3atrzXRpuWQpd5U
j3MMnXjq7jK7qS4d3oC/L/HVnvblNi+s11N+CPqhwzxcFBv68ZY2VLxEvbRj0u2LF0D1RHVLe+3f
mGC1naPrbd5JMGlojsXG1BbCIH9DZFlg37SMddhUF77Q2GHhyxPRcRC6gXpSwQlv8+HZ5XcDRS46
4+T0pK6fjHaayIcdOJTGBJHU4SFrV/XQVJPrX62qNj7ARuA5cPOAHNlmww5wUC0q6ehIwuw6ME/K
cfw6bTUjq28rnbRGOC/HZqvySzPvLXExy44srWGAYpayZ3ThUyMNItA6GZSfFrSAW2LVE7vfBl6M
cGMw106iZrqjidp0+GZtAO4R8FZhQy7AuGbHfAUTnDg23l9Ma8KqDqG9RI95r/tbu/Mr78ooDYhl
soDjz8yxeEZS7zxXlZDFW+gYIMsw+FV3BUA5PkFfTpeDVmqOgQNBCDeihnzYlmHXc9CsdpvY9Cty
XBCWrLjeoSuOpjuE90KPzVerbnWALWCcCRoOELmzDtrKTt0qWB+boBOfWRHtt62w9JR4djbkp82p
KgIcHMtn4Lr5uKHFBMAGlYV7amt7/qKNUcKnLELam1mnu7PGUJQd0MFhVZTs+0QVkDMMFmta7tfd
4BZ70speKtufqF06n6N7r7f6ZQ3Zzg5EKwzX5rJpkcyGzc4spwZiBp7C4VKIgmMhaOugOxKMx2m7
pl+UOlblQMGMnM6FvLDtVGWCUT7IzXsi7K5LzCaH2u6AX2j3D+760xilZLB8nXpsoSpT/OasWe4s
SDx3Qzh/wcNTpjSbqps1F3yAkiiGHKJqJsf7gmf9badWAl9Lz54vCn8WaRjM/dGH1TewHoUWqU4T
XkFN///IUMU4VvUeOuj0W/t5bpb+qTLcNyuFUBGridNR3CHlDGJNMPwJm4BIK3PcUkw+sD4LH8gp
fS7fTDmPU8sspY+guMoeWxWa2HsqMvPCzLjYqrBIlV6tt66JWxuqO7zlSYc3YRH0R+D70fuIAeRV
xBkhGQOB2X02lfG2K4Xx3Lq1eAOWwziW9uC+HWy1PCxha1dxFpUfBc4yitANT0u8kods71/bkHZb
uMEDsTxyiQijYsEKnggzUW9aONFJRnzTTt5sEtEPHKoM/BC+177dVnHGydoiWJm2a3sh+UQNPNkg
XvWWLCbuNo4+u8Wtcp/KvinBB7XVB7Aq68EAYpu4qheJl63hDQaNUnJv2pkHKJmPJWv9ZgzYD4t+
di+VLqeLgg426Ufm9bQ1V4FwTxMApBiN6gSMzZVshbT6Ir+Z4xoObIxywX4yKbHPgVzrk5Sr/Uz0
tk8HsKneCwGJPPZzkMhbsS3HYQ2vVp2JdzuYhPdel2mt/eEqc6NLg2nMV72M/YVayg9R6xa3jmm0
SeeaePLLRsVr4xlPhen013rwxFuipKdHbUzaPy5u1lCxKts8g36fDia3orMtztGpg+eFcjPetHnB
mEk+DTNt3a0R1cHG3xfrBQYvRSjUdBWZ0XPZVwEZXXAXkmKM/Nhth/C8ETmSaiXLCwR7/lUzttvX
MCTJo+4bjtQ1jK6IMnpT5kefsOZHApiys51PxhWhzOW57GhHxIVRwudd83s5eeO921jlWzKISe9c
5vqmWFfjgr7EetZBx1q26Bf46uOxzVYr9ip//kA/qj10c72zecf6Nyj+26Vk7HjdePKT4OxFZQGb
uOpcNx3h7FypVgBCylv5FtmvfSmMYTz02Y5L0b7PNQ4Bx7pdvxwrjpRNkrkGAZAeXadjRVFPqhis
AqRYD4CEoyt3QfaauL4AAUq6wakUtbIPhb+QNsdg9tIUwoA/YV0ujcouXF8C6ib22s0c434LLSLV
R7e78szC5H7cVvnkF11wixznkQUjeGkrl73Bz517Qh++Tu74NPMZPlF+yCFpwQV+XOHk78iYCtJN
XY1v7K2dLpsNhKljqvtGzA7PDYsqOHESevBGOPfIMTh2uZN6LpcSb9FGBUwUQYmtyaESYV9yrCJp
O5TQMYU+ObG128JfdjR8b0TsIb5EUpVg/NuTH8W4iTbApD1bdrnWMLZlOazDCWYNjCTOb/i7hCR1
JgutxyWX5nrg7XsDkDG6CulMdLSO3b4xIEzTe3hclceplbRQ+8qXNG7jTrnOh478H3Jgc9/+jCIb
ELcbjdmRoGn8W9vsV7drHok5pj1EMCzuaZWnPd9WlXQsESJxmj2QylVd+JvFElvz6PnE5kWzDahp
WTNEWmTIUV2OxBvQahG+E5euoCWrCro9RWS0ERDfjqzOmkBXctDbgkaxN1RWHbfNQEZ52TmzdVGL
UM3J5nHxYjIvcMErwhRyzGTFIlO/a4J7Iyv9MIHuE3gQpxxNLKmtCyyLfkaikJE7T9LILUlYh+UT
HlHZ0xSHpqdupNsDJq6sNvoySGP87E/TdN8scN/xFrp5ni6s2r/BvQrrlL2tdY7TEPXcmGjtcrJs
A3skPVi670RnsLShqSzrVBkQjmKSLGR3M9NG0Uk9qbojCH2gczzqpq8O1eiPb8ifIIo8Qo8RxOy+
E7cCc7tPja0rl0nkEABwURM5dEQ4eDTElADz6lnQ/h8m7WY302jhNBEMnYBxlZW6jYiNMFjTc9Ai
NQy4d8Gk6RuLbcyeXK9e2W8HXeYpsQHT13moMcDJduk+SXgM7cWKawedt8rs4AZMICWODqZwS4TM
JGpiFygu4CjNkXLm6I+5Puv7524J+QytpmsaLXSOYlZarp6dgz6IQ/yWOrHXruvT3qrDm0U04ePW
L6Dh2yqrfbo7g17TYKUWTwO3NMyLfuGMjeBgUISh1EwqNNnD1dGaF5bIUiDrTxF7gECIROhjE2wG
sz1JczTOOvOeHa+1i4PX5FV9ULRhJ/TIje4TTTgTLIU2n6ZDw7r93u+d7CWv2HkS7ffiMSzLsbi2
OdRhG9onNfR8mvBLx2hyOeTBBNV6y4vsUWZLGCSGbW8bTT/UOgejdLItcSm33jVLRiebG7Ci7Atz
vzig9JIdhISp7WOV1xDm3ckdeDpt7dTHMIuWG5J1KMiiZaSB1IUt2IrSFEgpbRpIYTJ2xBgSrRnM
9lsZGnP+tarqejrMTWuPFxZNtxuh825+YwJn6U6G5JGiDOlRwx4IW7QLyPGm6uiQEMGcYp1nAzGd
xfPScuv8PeULtFXiZMqAwc/su2KAoxKS//BKWcOeFaKRh9z2tag+WWsEP6MHw3MHlZAFcPZNwhqy
jSyZQ+Z60+0MJqNMC6cxuCOL1nq7zEEenKZZL26KpA9oYdOh0E3cHKZavAyUZJe9sPji075Q3eTH
xFfN7D5Tt7rvJiZA9cPQj4KQHIQ9JLYVdtNsHN+aPWyAKMWvvSZd5LARTVHGZKiYfpy33dzsDe1Z
vwunxmgOgrWOfq0f1NQ5TK7v5dxAsSB8enXiPrJVT1zD7KpD5Ksmu+m1By2Itig50QXku5G8vHpE
vI6U3kaZ1Y0KQEevCFsBLj/jwA4m1tHYXbwtTNqNFIl7XVuDdWNqAVU7WiZJVdIOs0lv3AGJ5iO+
phRVPdcpc/I2uFgXCJGIKjgpPGnagxChFafDoydRoQmo+b1tvl8royD+bF0ZCFxFOqhW+OfeMt2P
I2LcA0u+vbzxRljtw2G2HRBS9DLLyj/JMhv6t1XjuS13jqHUQ6YdM/86SLM1LgtEYd1luHpo+1hY
+uENEaI2yrQONttnWTidXyTQ3py5TazSNbyTx2RIXIyccqOGBcjvRMyTV/a3JT0/cFVRVyyWTEyy
0UF6rN2spJnAeO+0lRDK6n8FTLV+rj0qNXIgupU2nalHv3Evl65ZmwvaM1P0rsE/iIS0bo0NBKCI
Mp90V2pBg1Z5M1qj/y5aa7Ist9EIoseysWn+WCVW++wMjg325u6spg7QkVd7h5VCuv1A/7xRxPe4
o9HGvVWBVoorIkDqW8IGTVpTjCud7WR51lCfpU23KMmN3qCE9NQCxp8wnNXnnCeYNoHzHcd1xN9H
yvepK2SgD2YwGMGlyjLDIABCO10GxKShFfO+7VcFC6lfF07bBlu58ajssiAEAD+Psb5DeFwVfWpW
7dQayaAjqU5j5snovq0mra8yGZX5lU+RX8b5vEDFdpgUlGnfLQOJNgM9mxp6+DB1j0ynMvvoidpb
bhvflgzio7nvwss6Q1C7xfMoQnHXTQRbfRIWw643ujH71mO72wPAvo+F/8+l+B/AF3+YSP4bYfhi
HD794/81PxsV+T/+STjx/k76IclxaE35F76S342KsE+oKXHP0hN0CMXZERO/GxWdv2OcdVGQoFPF
WLcrx383KhIShwE2DOEuMOD+q+DP6NU0H9kfpCfsErvoEJbxayW8W7RjGQTTQJt0rap085rtw5C1
w0O42tuHTM4ZNU+2jC86cLr3wjZ0c8yVrYKHoCgGwE6SoJSDrlvamRuNz2NfGCMApKz1bq29ijfr
qH0L49bs4nz0tu4AS1K8h71/CpgfinRaHJQNHpbFJl6caUS6II1eHmkM9Sy2gUb5PDlyNa/zylFb
mlNYwhCuS8M6lmHYkI4kx4smqGyivoiyOHsMDY1UuS1s4gUXBp0QQ/Yv7uiMU+yRliKuJtfFjY+y
wiXegI6WzbmldeUb28ns/ALIZNcckMtON2x8mbzIUM5aDHynmcALZ56I0iujeYOfZIUwvQWjxL0k
ZZWXtU/aikM/sL4gGCREV66q/vPqz83KIV94+N3BNdGrzRl5pguK/cvaXybqQD0CMC5dk6iRsKNd
nGRtyBZJSjW5bA5Mt4d+6LMiyVeSnSq/wRy4iSyak3WeR8JniMklcVYJ66bPRvF+7ETQnjod6Y+U
UoFKaDtT0pcbC4Mdtt61M61KHCNTOfImc+ZPzEUndTazigCctfUGhk9uGBSpX5VRl4ymQGFSDQ7c
aBWANX2YaGp+iYxge2wd2ncxI6DsnOe97QFgKsNribia4a3kKJXM69QRNaKz8IolX/jx1OZ0Nrqs
jAZOBNVIhVL62o4lUQczaNil3VJbcd8ldjDwuSxOtJzgBz4q/R0oHck2lNEL7jrZcXTMbRA9VS6/
LIv0wsOka+Mj5SUqhyaQ+hQME8rkJghrYnFZThNHWMZv0VSMA1Ot2RzOEd0B9zRuXvihW9zuUhHW
Bw1Mq9yBkFoRNDqThXw7VqbizpzLKUtQgxCIbWaW8VVreKXztFr65PaFXun6TQNzKO1Ey3B2g7xZ
zqTnyeKukb3j3VgwstRVq00OIjuQXkPcNvs5TDEH99klYpCNBAdPROap24LMP1EbzysjzoIemG1t
NICZUK+XCyPdPfJplWTQRFoYPDRToS9nUzTF2bbZqUZwgK4AAG3UjM4HFeZgSmqa7HswU/SI9km0
ZyVsvTEm2uxOXDtEyoxf0KaDCZ9K71z2tqB518s8NWlm2dRivbUldWX1bwkitsF4reV1PzGRiotA
QQqHz3rcEFUl0RK1f00yynKF9wk4HeumaWGteaVVJo/EsQwkGwmHmfGwqqKMx0hvMQ+f9d0a8n8b
2n9AhPrVhvaP/2xexr+9L1+GnP9+HsrpkxBlP7+MP+5x337J9z3O8NnKUOYjdiVZ9Tt265+c1v1H
0K4pHlC34RSALPHfu5wFdx9fZwhfCzmfCbLkv3c5frT7ztiRUCAzy8aJ+Rc4Xj8rnzAEYglEX+yj
JmS3xXn8s8BKb8PQraNPVe7SkmW4NiZi9AlHOc2N/vrDpbr/Ljr6n/33318rDL4Zo1wMLuYrvZo5
NhvhhlWWTsJjepjn1cHvze4QFeP7X7/SKwTVP18KehqSsW+E3FeCrnUTUURLhJMnwhXhRFdL+F4w
jkkt7dZH0PK0qJYFCF8GtE91H3Sw4k0mArLM5cfW+brkj4blVgePWSuIY5jZOoodp7aTxaXi5Zj9
6ze8f/R/qbS+v9+dGOARiPwH+scK6renlEVgjUZstY29mTiKujlQqH4JNNapga72z9Sd+1X46VV9
MAE7dwbtIOaK12HYDXPeZtZtlJJy6yFuICikX742dtQ8+OtwQ7atiFtDyZuiBAy0OhZzWj+6WWiw
CtIdOHgz7C/Dh8JFX8K9zCB1kQy4b7rl/WrU6lgi2Eo4w3lAi8jCBITUJ2EefdSeDx67k2/gnD2g
7FoPk2vAaC02OEU+U2EPdlZNBzPNWto3VpfpZBiiMW3z7kBXqXnaQYUOc8Q/UfF+U/q9uiS4Fvgi
IqyJaJT35+UHuRxK/lyVzNDSImRbGZAGJbQov4imLeMSPWaKAvIDkz5IuWN2bWbRJfUGE/su90+/
viVe2eG4J9D52jwnCGN5S2hNfn4rWtaBS28qSs2IQcKiWtJUu71Ya8M22SDjxU1jRofSTuvC4hww
TlOiMRcpr39SC43+X7+ff1spfn47wavtBS6zDGq6LQTsMZjah6Lp4gBGcub3wz5W//Wr/Sz8/P7h
uS9RmeJJiFAh//zhyzVvXWeJMCXsPeBITfSgOhpRv36Vb67111+3h2QbQ9NeawB0/enrhmGlmQ0s
EcJPWHjLOn101rVJmIDftAbTlLzaUr2GziUIOiPOLO+SkQGny9gPCu9MvW4mFL3jyV/bR6aVAv3U
cuZM+QUJIXj16GZurOyGWQWCOmc+ZvDLDp0sTwYwYM5Qo0Fr5NbZyiXpi+jd4Fl3MwPtq85v+nQb
a3Irc45nUdnJQ6cqhgntdEuLMrTK+aLPiezLCgkj3giYZBftgTBiaIlN9skwqy+1UM/AkPvrkLRi
I6KnGK4mHYGIJaUu3y0lze/Q3+FictwSXqc40GkeOZoI+SfX+Q/vZVoNqPAti23rtREcrVWv/LpB
stQAFyPjQ1boCBzhyfPkGW+LpZBXlglu1dck9AZ5inlvTRsvJMGVWNJff+s/S2K/31sseIBoKOow
Ub7a84Kom3E1ZyH6qZDB56ho35qMic3fGJ3T2uIcXUzmn9zQf/iiO/0C9TSmztcvam6qZZHgRUV+
v0xTdMypbWJ36G+Yq0CNq+Eg5tXzrz/pHy5n5KaHPEARpIid9/7jciYU/oilr9jevfli5IAI+pvJ
4R71KhcjgnQ94xWE27fI4CNQ8PKqXWAvjijA/uSd7E/S6yfNd7FowZ1HifzadZlNHs0vxoEouYHR
EbW3JJlJt5xzcZuYPTFUGwaBpM/X4TIbqjXtxylEl2bcdpxKLkM/pXIkzGAdqvOv39orwuP3+4H7
Eq9ViOsWXdvPF6kumzz3MOOmUfvsBH1z1+hbzezPU/7RxM7Ew2N2J+k6F45D4Himb9yZWo8SYz5U
rTeR2sceZZmICWyG7LKLnkd6fEkzFi1Rkeish5EBZxWd1mjjt0FGSgLhA/wDX7lUN32owkPXGs9r
CbkkGkiuqT/55hIx7eHuWJvrWlXniJYaEpkc6QEt7ngyQLsrv/i0RwHs4+kjcaDbdZDf9YzPE+TF
dixyxq1UTwR7GhVM8jZBY4q8XffkyG55TRhm8wAS6U8KkT/aKQIyp/dVlWPet77KD3uoV/TUoVkQ
pvAsltSZjSQPJ7r55TuQzsP3peUvlSK/ZNL9FLFzt7wMtCJe/ga8bvzbcRZfPk1kPP5v4Njtyv3/
mWN3JdXLP/7/9GMVgvXt906bS1gXJz2k1DuhBo7k74021wcKvLfLOPxHHgvzv0oQx/w7EGHKAiY0
OxBi9+z83mgLSdjBg8RhHnYu59a/lrDz7Zz5r7VhZxCBOmJB3s3YbMR7YMWPq5Sug5nRP0pKS40r
hDpOGfRjTGxJQ8Lhh7k0InWjQ7bhYT4ihMFXa2x0Zt8TTT+YVrKsedkmIq/BaIaTzCAFlEV2aYMZ
KolOzXrSFcilzwD9Fx12yrmgz8ScNc9uSDKv+9SmkS3OvNL625BXBCQTa7v7G3B+OGmDXeFyVwcu
cbiE1gPUr5xxGYp+GtuI7JLI7Rb20nkOGbaibew4D1o4CkxZ16grlw7FZNCLC0wLq8FpdiBOMwv9
8CzGprgeytZlvuHaBXPJ1S3vW5ug9QuFf7ZIsmocllQJGbLri2w61MTK35nbdLtNdXi7SpMQ74jB
Mx9wcKsHPInlc74aXg5tRavlbKBAWRkDlPfFGmXvgYyaCFQ2/igmJlYJc09XP27Z6jOx6Q3nTeYT
FfQlmivDOzS5aILLQgAlvUTJr/Jj4w/+eNDbkqW9liVilSDbI5MLPXS3uaElidtLaNtJYYKtvZ2X
goGQjzCCjdyKzojerI02SOEUD6KI5pVphjNBiadtdD8NqPcPykFs4ORBKM6VQz7n2vfC/eyjuUZg
YE32V8H4l45VVN03UIQ6+MJ1jea49N+QFdRcE6tKLs6wbpq/XTiaxl3oCDR+a/dbUU/0Q4QduB+8
3FbnhqGQHxP0dOs5QO19IoMYUjGjcyYPlaZ7mTVD8xTUxEwkSD9gAO/ZvAyGTe8wV2RY4z1pJkT9
Vnmw9HpHZATc5llt/pJmZi/yJAIwvdC1Q4V7quSfYlS+gXt+fnSYY8Kg5BmygYa9di65soi4RbY5
7fKyPOa0Ck+2iX0uZqNrFVoAf0EML/mKegdiN8GveOKEEP7ZU053hSY+eOgC6WLK7oqbTFjIhfYr
h3pgTX9YkP6g/Hd/PgJ8Q43xmEMBgvDBafs1uc2ddGbWJK+kHEqNMq4qJ6vvs3IMQ77pqiZ7nKYf
Qs/VbLBE2eRjbZu5XjmdXUcHpycjth7wniFpdrchpsGlvvqTn38lBQsBPGHXZyOq3Td2UXPgrdoB
WW1QVfKqsIWfikJ89avwxlGBvJU8iEeEY3Re1TjXaU6b5iXSXvXQddv0sWXSTubTInSL3t7iWDIW
Vva+9QzjRecZaZZkvdy2PkYEstYdtPDmyK9ImqFg5LZiZj3NbU2XszAaJCK/vozWzyfJ75fRNwP+
wPgDa9z+8x+2V3DpwaIKewZ6UnqPsh2WD4Rfv6uL0j7rvJkuPJOtXQyFPvQ+CiOjngJ8X/N4HxiK
4AFCn95lVmGkdbNowuGN4hj0U33Uhr38yVf+B2+VCQ/AVFZ2CEbOfkf88FapJAokWriptsGenwq+
jYOquu0oZ9NGvoAhF9sf3ikeJflnl+nnlsq3ywR5wKK9FewO+j1M5L/YO5PluLFsy/5KWc4Rhr4Z
5BsA3pPubJykRE1glESh73t8fS1AkS9JMIJeWWZlVoNnFpPMUAiO9p57ztp7vzu2VfpmMqBD8XpN
36cRaJkUlhb48ZA/mEIrnZAs4JcaVMkGZ1KAggyz69GiiZ2N45rZzKubeMK1OhBmDKAkH3okRxcM
q5Y2+ry2JissFwfGCd/NZcicGaZ9kul+s4pNIitwNqxWjVe5ZyBD1o5xqEKnYkLrw9Q1Mo5WbrN2
W2V0CiP6anlVt4O4VL9idIK3dCELp9IVqrVktslOhxHd9UbcbL1Ulu4k3/X/9DP7f1R7/W0I4nS8
H0y+y8BDCPBfczHmvWbTNPHd/0A+EiCOal7L4f61auL6X33P6U/+n/7L//U6/y0PQ/76z3/8yJq0
nv42UMz3dqrTjfr7agv31ehdqTX98d8NX0otumraZMRi0FalPvpXraXQ0+V1ZTEgU+Z3Efavmabx
B/d/Msr481++KbWIQKRJy4AUP0idGuk/8grWCRB+uw2jKjf5+LJcaIhcWS7MRVMJjF9jMRNTRksC
4Q1lSVyWxzacjU0Kj+oG8c7NGOqtPBI1daQyZefvNJhM/xG5AfSO2Puaf2dIRRI9oKmFL8pQzyJo
4arIhMlkaL7EqsLhNKlFK9wYwDneVqSw8zYW5IxOOaElxkEfyZzR7agqleJbMxchbpYzvtFIviKr
Po0E9Ukd4qqCr8CLDzGSnkjm1kdV9yz2JM4B1CJHgEcTQF7cmVtpZoalnHkWr5zYFkAYOJdmQl7M
sooDG245paMyUzFePhEyLAPQMi6LjW6LM0VTzkSNNcE1oa4rxZqUoCbbtuJQA+C0LTaTR60x1OgO
bhBKB597xpFDUdAXpJsSgBOvcC/tuoM2Uz7JTPyEMpSE3cwkUDdTQdYwSA/BzAq1MzdEumFzEn7T
RA1Vkq3MlFE5AUdVPDzGkZZR20wokpn3QOETvEqOWKSkdjRzS+aEMKkTzBRXamgSZDExTtLMO7kz
+1TMHBT7BPIHSy2Q/E01s1IenmyAUwzgoKg8XyUpEGaveFQLKWYuOnFW7YxcRTN+lc8oVjxjWfWM
aCkzrjU0sduvixnjYjYO0tWyIYWFnEgvZoa037UZAOtnGMzzGsAw5uAcWk09xV/HVSkWTu9VebjX
JqaspJwdnXxGzTxlws7y3wiaULn3TGYB07A/ojdoTryaG5H4sVZmjK3KlNq/LiC57v0ZdDMm5q03
h+EpGZCMrItGqMddaFkAcmXSSxhoRgjnyHSYIDrGjs+eKAo7ZUbs3Bm3Y6wLegfqCTIlz0je0PZY
DKaRCUlH/gNdb73HkDM1ek/amzPYp7j52K8aaYx5xIoJ/usmDnDodOOozHCgNYOCChNJH7gwJAIi
7SqkYHLi04/wh0kKN9GGDaxKs5JmCBGHi8n/QEuKetvPoKKnUpva1QwwDjPMiP1BmezziXFEDQfu
qEzkoxk0QNbaDEQmExupz5gkyqX8cfQ14El3Binjtu5OIaumyxAijgh/nKhL4EkATJQ5wJiCP4GZ
OTb6LjTwZHiRzPBmBKH6YkkefnHujHdmM+oZTdSnCKNDITDDoPFvMHSGRMMZGO2InWoRtE4gafIb
Kp34UmtGTRUT2YdTzQhqM+OoqNZAU5uJUnVlhIIrv9To4BW9Wt+mQVN/jya2FcgWzFUU2+7ITB34
Ne0iQNh8hmI1dJNfohmV9aIJm63o8T7rQQFMO1XUpjP4un4bz7htp7sGmlw2UHwLZyQ3ikPw3HBG
ddMZ26XqAuHVZpwX1gy0N5wxX/aJIL/9RP8GTQc0EMxQMFAIgLBieX260mQfYmJQsa7dodvsEQBC
vPwgJoRCspi548BtY6TeM4+c5VXChZ85Zczbo1M808tsjMgxDgTE7B4aje/FTDoXE/RszPyzOTby
1TBT0eMESKuuASvdzty0Fg5JtlJwisocBJZYdacTZk04tr4KYrO+r2YK21NwtN5CqEJn0++bxFUT
tN24IaLAAUF+6+DICNetEVjir+IJ99Zm8jsFZFZIcp2IcFWZ6PC4VnnmFERSe5mMWgjLsV3LoX+T
slIFcmLrkss4m1itR3Seyt6Ic1pecnjClau95nZ55E+Ld5HmdTdUmSsvylFFxV503+vqVRwWxW1k
pmQaVsHNkGB+ZQpXWemfXXbkrAjyVT3kt25HLmxQCaqjm+2tMkzxIsVBj7BXgVzNRdqUQ53tEmhA
MGJdWnV5UdzBpx3UUtz7HlSAVSWBR0f5iTUu4ge490Zqho/R0D3lwCmUkem9LvpOBK3x0xP7rZTI
T7gZ793Ax90HA+3Oc/UbySV6w9K+d2P3AFipO5hMcUdcOd+1+siOV4qODIBg1Sthi4HC90yPHitS
kxyhqQ+FXKmvudRvBj4mxxpnuEMP3zOuGpTvX1Uv6G3dbwenbitvr3f+Q8HfIGGV41Fkmr5HzwGT
BsB5nnfbbZpi55fKCQmCZJdIfRNRxb4g5ysHG9QCq9wQ+WhulCDR6YIOEY2HVvNWrtybd5T48m4c
IzoibDjQhYsvBipN7FgyGqhVRqB5EF+5XXaokZs6ShvYajXcxEFyF9fRtdAONZEyhIn/bErtGAlJ
eDV6SX9npKwoetFHK/6i207oT2ETNA9JiyZASgZhpw7hY1cG6ZHbTtcGcPbajSq6EnyLtiamBqCv
AICRqN758L/bVtMHbWtBXsmpYOwENXoskjgGhGblRaqIdCZsrmTVRX2UWLuCjYBLauW5QhGFDCqh
vm7YAHaacteXhUVqe5d+02QoeDMpzFtXYDkZdXEAImWphq461aZVxk5Ed6taacjWzm2Xp780YyDe
18zISm39YTM0on6shT67Ecvqp0z3YV8I6SobwC7tQYhQsGpyZTlkur3S/r2p5FAOoZ5VEqkHLzvr
eUfKKftpO6nS1EabENyGXt96vFRxe8oK31jlfhKxutY5XZygu41yC67S9x/K3v8i5rVwJ9EVdCyd
zm0Q5F/cpm3tuPN+xHH9DXkQJc3kH3QWPDF70AVN2bhFpPw0JPcxFJPxMcaVxmY0Qf0y0h2jJWV3
atACb2E5gIaSwVcc7bxc+YbBpWz3jfoTpamjG2jVZVFfB5YnnA1sCZpVG+srbaBpLoXudS7jTtvX
A7/foGYNsuuo6LQTukpUhkp/rBCDE+WnWeHWQLK4r1VrL0RskyD97rI0HfeDgO9FXKGOxRplY0pG
fNvoHrH2SnzvduPXQfZ/BY1AipnQDQ8ySphvXl2grd8TmopAJ9AIFODk01zeFplapXtidbAkXPNB
lfH8rvyUGBxxyMVb+jZtdJRB+E1EE3XUa78KjBuIgpKjQFVWnVvU3KNGrar7smY+cJCTsmsVR/Vb
K/5FrKCMawrZ0l0NlZ/JY76i8wd7dSoYYWELF3dGa1BNR+gdf7QmCGywzjB07hNcGjwljU4I5BoF
1U1BqNCBzViDiXAsJ7h82KaJDvUu9JW6OCO9F/pnLUk8Y5KnUkcpB512X4AGPfEx6XgoE0GSMVHQ
E7GPrsl6hKG7hXOJzeq2jYjCDV/covSKZFW5rftLtHyDOEEsG/hJFYYX31SsZO0CwGxEGKFLqBla
Ve+3jZLr9yFpvAzjyije6DlmCLBeLZTMqRRCQXkMMaj7qihyLq5T2ZfEL3ngq8KfeTz/0a72b/eq
b7eq//Xp3OH/w12txl707ze1v9kmnFbebW2n/+ZPlAnP9D8UUCUR61QN1Gwyou5eq/qf/xAkXfsD
FometWFguqdO+84/N7eC+QetSVz/cSGaQj+gef97kCDI0h8gtjJhhHiXKmw65P8EZpo2r/9uhsL7
MsIHmJBIN2HMyi78fcvH0Hrs3EtXua8Eet5BRISlynh+W5N1VzqeCEoyMDkgxez85kL9VWvz44GN
yVJehdVAGTG37N70uZJBV3FqKdV7JXWzVWb4lj0ao7///Chc3venh/EqDk+yyASZWbqmvD89LW3D
Jmmoc0ZBOQpG8Qpg6aOG6w9R93NS5B/gz9afH/N9v4BLujjmYjSTVTjp9KEo3lWwr4mPlEWqkmGT
i96tmf85y/tb48b3LbvfB1Ml5kDQ3cyrlp3NTEjctmaOzZrciSsralTse6ZoitYez4nY+ZvPT26m
2949MADeNEEkIlPw2DSlxdm1bCFKtzbku5JSkV18dV26Bb3CaO8J3UOpDsI+kAmfU3duc8Kiyb9A
IkjvW+LzGRuYs0mGqRm4oC/zDjKFrpgFZH3HoZTrRpVPgZXl2wJzoV2XNQySdJZ3saXU0n2KhGjT
yg2SbERaX4Ig3Qv7umrrC03JD/ccWyh1Sm6kJzlFAi1IHzrZJoByYNyO5KhTESNJRuZu2UZujDuz
Ly49Yx+vAgdkNkl3auqj0ux6/2CXrV7pZjHqt6lmTbHmwbmUhCspyYtNHg6dI9Ty+BCnfY/3r4AP
VegYXRc4AoL+PU2VciUm2dlrDONCD/nD94TfBf2vMBmVJ15k8btEuY+QCY/GbSYW6zbW9mrtfsOf
oVhPQSdbXxevm3IMdzBEl2irv7wmCCPoCtItlE118bKXsWdUuG8bt4ZXXSdG+MsaWuVR8voNv7b/
YljNDRnD6XbUSnVNNI+3t6R2mxkKMHk7DNdW717yYf6r54L5LJ9+PnUMjBc/SZD5vgKxc5vyMrqF
jCC11WteadSRVm3KF57C5cW3pg+dOeVuIvaYLv/7h6ILXFft+Arem1bzYhXyvsyFDe4sD31PyPVY
P/ZTZkU6uhe+ePNL//ajQFwTChKWMez7DdQpi7veMSLO3XqU7lXrHBgZMzTmsgnGPQdPO7UCPPe6
bSa5xCpm0BwGATKk5wsfpuWnfv4NjNhl1hIc76eB/dvhReaVioq5CuJm/H2OhsLG5bsqbxr9hMiZ
Z+GXoW/6YKeDVqROnjn+3h1tNLMXfsby87T8GdMT8WZdi8tgiD0W8Xvvl65uyh8IOCR/VbZYYx3w
FJiyPAonfsFuwZAO6qXchsVwk2dsuhNvrsLiEagzL6F+5vAd3kLSzpOZdqyouVPjphN23qMq2T6u
I2wy6BJ8TeNbGmb+64VrMH3tPjwOb37E4nFocD2dCFrpvtETRyueabPYjVkCCxJbMc1O7dIaHBpj
Fz4+cyzFhwPDZrDoM8dWjeXihMUGQ+9YvkeySKdNFZ3RxWvDoVZux3sXQztN2bE04A1xDKveLrtv
Y3ZK1cPQbbr4wUAQoSq7VjkzXUryAy6JbPQ8/SjLu88v0VxXffilvC8KKzfL2DJ4DKeIpsxo59xH
5aa3tnASN3oPbehkzYpem5Gt+nzlRuv0jIlj8aP9Ve21dC1se+qyeJOn26I5wSHKTKaxHFyJG+2p
QsXvO43ByN+xmp08Xni0F4O3388WCW18ZKgWJ7fo94927ptuIiitfB+lW2SDw0spX3stqWXPhrqO
E4c+jrELVH48IdRruj2jdzd2j72wbtNVf/QvfO1mdcbyGr79PYu73WNISCBOw+9BzJMQDO0YJ7M9
ehHOBhvdICvVDqMjHRv6BX6/SYrHkJAGJLlmc+N9S/gQxXeJiOvDbhJX4v0ofpm9HddycTCMdVvS
tVG3ebDV01X8NTLvYnenl7Z4j5zo88fhr75db89k8e2yxBqvqJorG4zfamtnGZs42brmSzM8Kcrt
58f6UMEhG8RfgmWS/QUjJnVx2dCqEY6FW8S9VTv6nbJJdtnW3VlH65txuBROpU1/2bt7tDjY4swA
8lUDi0w+Bd0qV/jHrmmKYFeRGGuDuGRkv+kh8rdqdNW2SMppx3lYYdwH3S4bDkp40zanWsIOy46u
C3+dZLZ2J2KGg1jHruge4UcW29I5OEfwwJldfVU35GZG+jGk+Zlngq10D5WyG9ujj4ECxn7DNUFO
/MfBDz1b+cK9nF7IyvhQhvy+vqjiKQPZ8i3XfKpNVVDTQboftkRwM5hJcFT/oXzFArqSN26wrbBM
gyZkzBLh/3ThLZ3ENx+vOIswF57VgAL5/VtKGphq0YLg9nrbEL1Z7VgErPEFxmHUZdFZD+EJh5Ss
W4ebXtv5uHD+ZGzZmatastPs2BUb39108JJy+ISEWmDQh+A8uUvblcq7Fl+P1ZOJyd9Z3gWwWtG6
fC3ylZx8tQhaERwpw28PE5iHUboS852wMrNVeinz7+O3aHquqKjYAaPiAld4f5ZVXlnG6HGRYx+h
nRP1K/lF5Ov5pHs2YGyDbtHbyD1GUE4OUsUk1AYB6KtNqK/Easts9PO3amb5Pzzob37QYuF161ZK
qr6X7s3BCQrMHvCTJTVs5d/AkbbxsahvCNZr9UMTXkn6IaW3LNjyGcc3f7Ql+lAh5p0Txo05Vpqy
dVn13BTIvhvTB5h3mu/Vk/EjXw33/p32Qt/YOPN0ueN+gyHqwCTBtMt7XGa/4hioPDFL8ZC7/mJp
gfzqnpITNYB1Y91i/1Ykmw4lJGKQydxtlR+En59fC3W5KZ3fACgSdmgM9OlTvL859CAZcwPO3Atn
60b7Ef60FEf7njAzwHZYwld+gynAcF0etFc6jh5G7Dece/JCIW7hqGxnL4K0Sk71vbLOn5KHYq/9
Kk88cmJip18bkza8LfwI7tNr9wqfUOGuuq722QXtxvwEfbihkyyQuhZ3dXEqtt8UcrKB1y4p4bzG
6ORbxMSOW9rJSchXZbllYi9FO26b8cosBxPmdAtA9vllnCMElr9g2uRBA8nsuZfyEfxchUT3ffne
/8n8vXpkHIDEp8HLaet2Nl2ZuNvEFnpqhyGl+FW2zavqIb3nhjb7JF+BfaF1Vdpj/dhhqzKuMGb8
/BcuWXljutFIkQwaSGy42EW9v0ZWYpS5js3bfbnBuoyeef/A+q/drcPAqW7rR+vCOnnxgIuPWxmT
6qlPT1ZaspWw9Vf8L3KkseUKf5TxyCQ4papLL9SVFw+7eBbSiHEeVgnSvfs4/qixSzs1r+aDdBe+
tC/WU3yhfv6wjXt/VZciekHHo2k+mvc0GaEpjvlCix35+cj08//qIfv3LZzlPm8ec2+sdR8hPY/5
6Ij9Xmkcb7jJsoq6EnO47Ovk0Ndjiko9lcWbQNyoAo4zm4AV2H1oDOwubq1xl7snkWGYVj6p6VHl
cWvZeWk3bnHGde3CT/7LAubNU6cvPi9+KNCXD/jUwuQr/mp4TLMdkp6OaefAus54BT+eC0/6VKd8
eBffXKZF7ZvilK17PsdEMw8TOgwYNW7S6kyNKbhr5ZEgkPR+Tvm0tVv3TzeMv+3y/fUpG1O44NT3
Rd71/kUTvC5VmzGR75kOvHjDwX22pHX6Pb9CxSbUN0Fyobb+uKOfnsF/H1BZNLRkr00rKyvke91a
yyYib0ezNsnwkHLuzD/geuyg3qbylUGdFYn6Rs4uXPK/WkTe/oKF5KhFu0gkNafcPpR4ozcrlJXU
6UP08Pmt/VB7T+UDmxsUw1NHc66n3rwA4Kcdln+ueO569oylHTeHodi0MAK5L9uB9fz54RYsKgda
HG95XmQ+GGXA8aJhHZvYS63rdot2bdCdUXTiZFUnK7m4i8kxYvP82N5Vqc1M7xJGeem0Fy9RZ6qa
27X8DFM6mPgI4/pTHSTvOUgdcJkLr+zHpWxx0ovXRwuz0XR9joaloRk4Rb/Kqg2zchFcBK2ium71
m+Rodo5rrr1+Lz6nMS6yR30a5xFLxRwPhHwzBCianFKH6qClSRvfyeXN57dnbhK+e9EXv1R9/6Zp
EaBUnvFL4wbGwvHya19Zj+02pFN48qu9l13l3hb4CZcJpdymvBB9K9va8KNQTyqeRq5L9EOWrBQk
nyqKYPMwFie8lVrMzwTZ6WO+o9f+iOMtyDNgA35Ro064QOzoReM0wyoWdtnkg8RGtTDOSfvz8zNc
Cgt/P4BIl0nonsYiy4QaTfCZ/JMAc27Tm2+51Tlq4PT6viTKSHlWor3F1n68jfHUv5hZ82FvMl3c
N4de1gtmYGGxyKF9dW1A93dcBKepVxYAEa+C7MjupaV7ep0+3M83h1xUDFgRdH/ez/g6E/ei07eH
1tqI+k+kIqN4VCzyhC/URUuN7HyJ0YkTnC2bmkgM+vuHyMcbVRfDQTrThauLvSpuCYbwFZozGzxb
rGbatA5PAP2RtSJVNcSq298SnuF3G1m125pVc5/EW7eZukDY9YWC4xrQPSsVu/T77tk6iubeVX8I
34Znj2fR46+uVxhQsj8mGqO9LzFrdrfwN9bRBBARVpVEwToVqkFq++Y1ek67Vr+Yxbb2DiYCaMbN
5oVXabIV+nDpZXBtcnhJVGGg+f4qxFbYTCaj4jmAP2xsFH3edftLd9JxY7g3lupAKvEUgIf632FF
gYF4fcov/aF3aBCYD8J9lJECwgU4UuCpGOOZO6XaNOYOvc4D7iu8l3avrQNzFbdbf7hqqk1v2pAz
XgPf8WgJ60b91QgHJMdKhqvzZjKWMW15S6to5GJ+8XXa8a+4kpns0egKhxe+ex8qOZ73t1dg8ZGt
LbLpm5DnvZLvahz22m0g7PT9S5GYtiTsP3+x55jT5aP+9miLj6wvmIOQ6lxvmiz78ofBrTaTdYd/
wAtxIV7uIN0VXuMYSgSj961M0Xxgj8m+6kf5LcRSlY/X9+iCsvFD4TRdgulTA78tKnggvn8IsFEQ
AxJ+pXOprBT03fiCX9p7fyxWpmNoIgFNEioZJHnvj5EWUSwlZKOdDfJnEJFZNlvj+mf83ZNJznbq
SSWAxhRx5877cuGiT7//w0V/c+zFeqH0iuWrcLDnoLLVJ+OL+EoiII+g9qX9gvwcC8F6wNXU9p7p
9lSS431x6ansIq61Z4sXoir/alF/eyEW3TYPL+gu6DvpDPk4Jk52hxeDWK3gPy+Nmj5uiRbXfNGA
Sa1xEJJylM7VkO6mUPaMt3EFWGxK1zMEysZlI4jHobnwWbl45MUiguW5Lw4uJ1kWKxpcRW97cDdY
UrFDQe+Wr8DLUBgbF3eB06387FYvlpIkClUQRw6sf8PA4ZlnTH8ZTYJFbOFJePVJmChWGHNRmXz+
jP3liv32ti6qf61KQpOYbOmsKfdkh6kttmVb8UQBqdygwXtt+m2OeFocLzxOiySs37Uq81zG7YDO
DHUXX3ArNmql7USJeQh2WSu03MKwKd2tZtWr4RvMp91AvWVfU2O01fBH4J2HxzE/lMozMUFEeNx2
CHJcZrGMAt2Jc3Z0eYBJLR1FxpkkX39+of768f/3z118a3w3l1pwM+kMaExwEKopo9q70hPjx6a4
1Ob9q8KCGRM+I+LkfjKJVt72hyY1RJeruXROgeJ1bLZRyUoqswJQA1wwsb4INrl/uNj6nI0fPjyG
bw68eBoKITPzBsv9s0vZHtusgYyNimgVy2tyiEQCftpV0q7GLwxCInlTC45O7ne0SvGpQMqprBtp
VRGYgJdotB96EM21WhOBs1H0a924a9WzF2zCdo/LqtYcx37rVvbn9+kvl8V/n8E82Hmz5TLTQBKq
pOCxUp2azvRkWkw3dAif6343+tQ7F/NNp4/Cx4sGM4JtIuvREtCIpVHNOui+s2/slVGzy/C6khAh
aulKjfcoAytvYzRbTIRKdTegb+vZA0qKowMKloRqPGnJMY6PNN3keqUFN/14NHE2IjuJsIx8X3RH
g12TgX+7+IwTStWux/hrrO7LFDx7R7aiHY3XOfBpHhfrNKRfLtNTke599zqozp9f3jn68d3J0hpH
ag4NhG5Kwe/2/aM5BBqioZ5CwMqPGaWdCgnaIONFC5Q8ldbeqO/C/Ia3NUmuvGRvhJsxZix7p2Hj
gS4IJWTuELhkvdZ41fyShrWfrCJ51VCrUYRRPJwEYQ3i7afs267qbR47xQaTkr7cVMa++ypfiTZL
LxekjpFg331+evMU97PTWywAgjYOgNicntqvUb2rbB4KJ3sxHeFg7duIeD5SAAjnuaOLbBAIM+LF
fKVqNKQ2armhpZZzbqpDdCaOzS6C4+4XFo+lvG64TMo20zH3dsDEMTXl3IGs+52ankuSJmKnq3Y1
IT2mg9GSdkoMRwodLg35LZqHi+8GG4qkWdfykRZ7RWYVgXc8bIndYNWESXNvk1BTf+sLO//G9rWU
N3GOM47rqOam1L7k1iVzpg9r1vQo6CoOrRifYaKy+CSWUiBB2niURup6kDcivPyIysPL7RokSN2S
m101t15xGKfauz/o9euFu7V88RY/YFGbla3c1XpB/WeGO7N4zGtc9R1DviKg8vMDfVwlF0daVmK5
psBEUWyL7rpmazkMXyX9Tjb2uH402cFyd1F5ZQSrLFtV2e7CwT980hYHX1ReYqIUvTs9kwXO7Rh4
xSuLh6E/iMK2S6+rdq/5G43oXvcQlFspPHnlVp+8920Ed0hHLvyaD/vsxa9ZfADGUiVkMfSlc4I7
qbEzmU40a/VMSrV8V4APVJdqsukufngl3zxmi1cSokctR5nTB3BMh59Fu09M5AbKFzG5TweMae6a
5CtXndLF7av956f7ceMD9YIXIC45WH5hCL58xio57tNRjc4EkRHnkZPAotZJsK6t8dk1CHcd41Fl
c9l8IyzNv4qm7VelKQQJ4q1kEwVLBkHpnroySR11GH6ZuGDYkiRgjKJ/o+Ybtkoy/PC9TTt2xpEV
62GsyvJCsfXhTeUkFLZvEh58CuLVxZs6jeoNJZCiM87uzLeQauBti/PD59fqYyeZ7TjiboKD0ZZD
4C5KuprgMiH0DP9cmPpznyXjWglqAN+sZsQUEUoFqnxt8VUDT2Ny2jBUV9pL5/pxxzb/CvBRLG+w
VTAXDZK+JMDScwf/rJNZh6KVMLdCDx0cwPS9WqKPBZuyVKUjwgOzip0gXFehfDYK6bHpgvHC0zu9
DW8eXhMTCKgpppLoITFKXlZyRd8XBNm63rnnIKsiiM9kMxm2WHu/urIULhQ/8uJdmQ6HOTItKSZ6
eMIsEUnkNZqIZp5zb5VrXQ6kjYTm0ilq+ZEUJrzu1WBXy8Qb5WnyUkQeDIOYCVd4qH7NWlbxvDUE
Qo/yYu3FyQ8GoF7TaLuiJTMp6VXFCfiwSBqhiL6uxReq3uXcffrx0xQCNTTgkoL75aK0IMQBkEWz
7uWe0cdY0D4spVTdWG60d+v4qAmGtCdMr7bJ3CObwkuEjYcnoJ0XUWEbevY0ZEVEWoG8l3PT2yrm
le4TQUlgVYjJTLNuiWi+cH/ljzd4xqxkuBaRVr+2qJg7gnrJp/DEM9qJk4+5fldg+tyZQXU1hu6D
EETCnZyMWKj5vbGL/Txdp5UsbkOzO2lhXl/1Pc1C8NLrIUiGfaNITu5qxwCuG9me6N+6nKfTNCRO
MrdqT77YdCfiCaakjHB0Pn+Dl187boEOgIV6CGci3eCf97eg1pvQCjSxOrehVWxDn6vvCRVei31q
rDWscZwg/Io9UbNB1YYdjgdIYyQRFBz5IwxHm/6APIduFJPlNKrcUxjQgiMLbBMw5M7KurirZSOj
CBqSTd3mxPwJRMrJPbvrz09lOQsBlQYWJT6a988yJpr5/amIXT+Z+ubWfZiXGblp3aNMqZnoxknj
QXIyPSfwMWhQ09MrVXqtOyVIURHkmtEhlqJ10wlE28WTGzNBcuBOJAEqLPfzz/wfdcs/pOlV+Xt5
yyErf76kARXfbweI/c9//v5PfqtbFAtfebRfsBHQlr/trn6LWzCj56sOgKkxYJisePkG/su4QfkD
jzNUH9xvEr1Zs/9b2iJbf/B/EOyNLQ9/gDD2/0TZIi+2QfDnk+pmOr7GB15TZ1r0zTaz7QMLA/gG
AIpgiZ0mJ811OGao/dSitIwdLggMeDpPDPdqRc7cRjDgkzVhKFFLq/WVNxrdvpKUpy6RCf0KzP5O
LupnrOSY7QjdKW2D4VGgt/EgC6WVQm4ilMyVsN+Qmzpe98iCsJPO61vMwopjpSV6dVAwrPXWcY/q
cC0z6C83Vq4kysHAQFXemJGSEH7J+xIwDUK/eETM2NT01PQ0gHYwJTd6jbUpUYuQLbUy6aiq5EtY
nm8KfFP9AVEvEHs1VfeJzqYEFyMkAINB6jV5wCnpEp1qXHVFqxdXueGb6zEfQpEuJeI7xdXIbxHL
JCGeD3u/U1x23d7MUkYSAfGxtlSP6RHNapnQXVdw8kujQKqnpFDcm06YzPsyCEFZyFSbiIjvXaHM
CeQKRROXXEy29lXdq96hGwNJLAjXRciOWakRePtSya0HpWpcsSO5Q69UoqLItbjSooRSSBKS5yLh
G3wdY5N3KorexD+wGtubnohWJxzq7tEUEyk8Qr71zSm2cv7eru4NW8H2XHtRGoRGdhD0Rfwg6sSr
YKUxS/tGKfQSb4Owzg2tKW8qyTdV37otpGFk4gFZyr37yP7J1/YY/rpYy8h8kdlnRlY15jh7WDFp
nvTOfng6ScUoxULNuBKJ2kNSyUNU0zbT455M7Cal5W9KbeT0HBTnBtMjXFmrwgaaty6Z/Mb6mLyM
TUvtVUouklGtiAflFfN1doh+zqRs7AYMmrpAI+ujixLSqnPsiPkbhYlKCcth1fejpDkE4YnPBHgF
3johvkY8y2U8eFvdUN2n2my9l1glm49sOXL9bC2ILCTzoR+dG6/ToPTNAW4o7g3iV0TJaEDlxZBm
B5nnzZWp98hRhaYxbjQ1Z1qNibdyU3kGdQghLyS7SG1RFSui0oO9y5T5FwqwZDIMw63fRcRMOTmb
+KtZHqG7FVTjmtQTmcTcwrB28Wz+70cdOQCjIYhEmKpcrKFXrWMkmtBrGGKn+6hUAjIQx1BlXp+N
w0OplT55B13UfDeDvEbOXqrGTx89iMXa0Itfy7EeHpU8Y8CYK0OWOn4TRiqOY4rE5rvIkuhaTgkr
PDaDr1hbLcuIdKAqTNMrr4yqqZwh9aGZAyDaOQyiLsSA9g/pUIREYN59VFuv2hPSEF9JRMtIGyGf
oiUyWW1H+ImhJXLCFJlFuGVaTBdEz7PNSMSkvFbnuIpqjq5IdaivVWXSe4jk5EkoNUIuRqPlaRun
7AtxSsHQyQE96WKKkR7q9mATpCnZuyFDR9KB5yANVRMb427MjT4mHlbJn4zSq14bK7WUDatp/zUo
k+jeJJsXaAeb6qnapkrzM3wBV6RzicamMIz+hmi1dNdiKy2tpEHCpkRuCJkut5oLNLfBA6+KNop8
jSoVwBSz0TKpdXNDNmlii62her87vP+zFP+DQNfPluLr4PvLe7ul6c//uQ7r+CfRcPhz7dVmE0rK
XMpDGO+3QTDqH5PnHUEHbCanzTKrf5U1tf/PfygKpknAmsCGk4xQJ1jmX1ZRt7/3SrhM/T2vxFL9
dk+FDzjVHEs85k2YaKJXXZTcZd2yw0siCbIggPgO28j7Gc9pGaRcRkdRYPdghHX0nEyRGoIxlCFG
7lPQhlnq5jqe4jeaMJA6h3Cn+DH43+yd13LcSLauX+XEuccEXMJEnJtdnixa0UjkDUIW3iQSSJin
Px/UvWfEojY5mus90dHB7mkxCyggc61//aYbGE2GuBBiMB5YN1Hk5y7RtUY0b8qqrJ7jxQ+EXLeR
aWZu5BdIa/OKzqOc8Q4A6WW3M+aRw6jVAcmepIsUCDss4ujNMBp+FDIUDxUT6/tMV/l9VGnIKRXZ
gHe1P5A2WRPjcVGW/XBfTl16Zeh+6jaZTmPUbFbngREXUbLB8ijaWMZoInURU/upY3Nh/EhAJYRe
0cfwR2a/Wfto9x56jZZr0xpVNe6J4GigchGAuA3dcWJC3xc1MgXRA8diSZk/xWnzrRjaPFssJJcW
HWsBFI8wLnVpIpB3ZYiBnR2T8MnW7lz6HhmWTmJdFYKUmK1BwH21zqN82gVO7yO37zvo0UndYZLf
MQ4mnhQzQRpXYa1cMWmo6qNpnpMTUxHYg6POsyjMmHgR/O8YzfcWJhOVkhh8O0lQOGsrrrJuw78l
G8olb2cdswN668QqBtqUgKwTJcxrx0STzsVNWDEUdZjla7dDzblJJsuM9r4axIdUVdNzgNAk3KNE
ccdVRFYyu29YDduyqHE/JnphvM56jtW1b/lYkDukcrtE/hT9RzdaMoDsYXCeonFAY+QGHukutV/K
Q4/dxNei1vme7juSuym08h+lHXjf0gS7k/MZrytrnVeG953bhRbfnI2JsMoGs+O1P5Vnjj0aDHfC
vvzSTgplHRQP9mZ3xAtp1WQxngJt6pJzkHmEq69JE2xvU0U6/aqLUkdg4RhE96Yzyx+1U1PhuBqj
knUucnXvNnN5V5BPV2xIoSzxF3caed4uATIjljPuPv6ZK/O/bU03/exRPMC1/7mtuS5PttLlP/9r
KxXhP/AFtdlHrGXrBIv77211Qc7/bmFsD+85j9aHoIG/2pt/bqMWWzGEH5B2a+l//rCF+anV+Bcy
RTDtEjESAFrgjGeyMZ+gymnnpxmzXwYVRuCQ9+gJAiAJSTadTThO1g0BTEZ3pnWg5aVRjcDJeT8y
diExN6g2RkNdvTJwqPrRGNGAp4gBTzezax0hAuiR9i+WEkuquBWiiwXS+BqoDjcJJ9YNGR5hkJOJ
m5cANw6q8Duj0vrRnGQiSFmtM2gNrV25GzdssCD1TGnedp2RfKrmWSDBTPBnXymgv5FolLghvrLG
lfRgWa0ojvRhkCtH1Y5PJbHzLehC67jQoXyIUqmUrbUDAfCKbddZNUAGZfW5IJI82peSTg8uTzPP
zJnbJfV3UkABIa8QlqyiSPOdytPUuQ9JKD2OXZ6giIudjJ9Hxuio1EixWnWxZKsLVE8scolHx8ql
tDPO/Tqy800+JM6dtrjIdT3lSAgtv30HSDthMfDVYioIlxd2FJAUZ/HJ+LiILPxFM8/FyCRsKLF6
smBX0VCWw8GLCu82Y4PcRISpbDo78a9MZULH84qU6Gpr8IMDv7i6+eUt+PsU/zVs5iVMhou0Bewc
COwELApWwMmXaIxVNHGZDJi6l7jjXVkGgsRaDjjNJmN3bsvoXYLYyxphWQ/lI+qKcMn0QTn8cr0h
MnVhz5L1RjXvCLlKn6KAI6nsavXVop95B/tePv+vbxN+NIu94hLaw7uN6cnL9fpG5QG6KdhiMZeW
Q6o+ZyicraMUSeXbt/IlmL/cSpZiG0FdB45B9f9yKUWelIdVeLAxpiygyxnrr+nQzO8xn14tw/aD
yyV/t2EvA6S9XCYdujqb49TfoDiGOJvMaLeALf7Cv/7Has4+gayxHxGwQJick6rCcjwhL9fJh9EF
dieEoIsipcOtNwpj3Fjx4EznpOyl8oEEZ1M8FS7N+r7y7fQHBYHdbIkgrYOIcWwrOMsLV2h2oSQf
x+txwJWSZNXBjZ4yHLYg7dl1jpV55jU2piN2OUSrjBSQ6oCDo/E9zDxZXoaxY+hDP87eR3cgWn07
dz0PUM4mCbZZuVg7rapWldZ67kTvrIdgmMunxHIpltYJnKUSkIWMamrFitZmR9xpcTc4BntEpzGJ
3GSF3YT7VKnIva0MSbpbOUCTx9ULE7OSQEMdt0csZTG6XKPhNYh1x9BKkwVERKH/M740EROZmcYo
1nHuYbRkVGKKd5VV1rhKVp4ur6y5rKzNAuRWTIYVfuDHvh5LnsSyzM1tbFpdBqqQNgXUb9KkYdBo
00u3gpzj4ioazMZ7QCSCYDIgYVV8oUGtii0mZo3cJ4FS1dGsq+gTnlmGYg5JGuynEfeXrzOpfrci
z9NxXilppd3NjGdo9liGSdbeOpPs9b0Z+g2T2jSv08s5r5inqaIqIUNHzYC/3yaD7GntXNKd+kM3
N1oixhyz/DFOJzf7IO1ONvHaaZP0au4rwwZgH/vpCw6qFR+lC2SIopM8iA0zuDbZsSK6LkKm4XDO
qSu+TPnCsjDiaVgluhF6hY2Rar5FcZFnGjFjHIAGG1PoQJomzFXAcGwN48Hoi9B/yHnj6nWa9kGx
q9MZWrnbYo3+oJK+du/0bCXjIxnAcbVVcTCO+6Es0NRYgTHp60LOFaMWjO+L6BOlmeOdIwxru5WH
4WH1zHeRxMUh6QbfItPcF9r+bOOfYcB+wDJKfo2DwoeEFmMwDH8iCNMBaNHR0IAY6tkbH6zljqxC
LAMDY8jjDSZWujoWTgQ1JGx7NR1y38DFFZ9Gf6+SwfH2jVuTpd6Mixdgx5cb7JXuA5McC8Pxtx2f
G6SompNqJ1vMCQ/YkNVPk80zuZn7fIhXfRdW48YcapyyChVHETKCHhloNkxNhyEIRi7nQQdusS0a
/O23Lgb+A2yEYHoIpii+MCu3CLajIyDwFlxquO0ChehNDG57Nmd+42IdOeJ8a0QVuQO9YdnJprQd
4lLGagKyJ+uR/MIqSfBD8RrCgy8cV+JqawKETYfEbsQx61Kb8XQuw+e09uNmByKCCpKw7KzZSZn6
3plXygRJ/NwvJl84GRH4iPXi4lEXVJd2rsP4Wne43d0nyWhDnnd6klKs3KyulBZ+w37U1PmmLaP4
3tVc75o0YA6XgHMGeb/VZ045X06EuRXwpIlUKfnIs8eXyycvfNZZ/FaTlFbyajSycmbMhgFieBg5
N9iB3BmwaR/32rPhUUjHliDNm74qCrz/g1SqDbGWTenu06GKrPidcdDJKBX0jAitxWFE4Hrhes6p
9wZbSFeRXjwgcc/Ad8gnyiP3qm0dyXykIbnncSSQbD6zcV1L96YR288dr0l4UdVSd2iQhWntZTWa
wZpOdgqvkkyG+uHt8/Dk6HXtxaYZZxLL4kQk5ORk3ltVUZykbZYQX1251+FolmBYiBid2TLeOXpP
JtwcVqyFCwnnFQc9RfjJYUU12bAxkDVqtrraASiWkL6HAfFyLR4nEaYfGhKW+Xd2fBUFhrmtSXkg
tyJpzt6+6JN6avkgi1sCTQRhQnh1nVx0KE3ldEu2ue1OvnfgqIm/uOyH+GxFph9eBG3kviexOKkI
eBooA/AbwxEI6TekiJcndUYcAepzl9Q+OUx4vbC7FmOdb9++sterUCQu1DLqHEGPclJJadD/pNGk
atWDdkkZi7O9Ds33DCd+s4pNtoZNb7HUpEs2y68MS1lT9xAih1tz0pm3rXLts8FQ/te3r2WpMn+p
CjGM4ZfTqqF34+FkvZerOMoemAsUwE+yYH4aSnctmsLahXXICbEknCYGCpmfi/4vjvl/MQf55f4v
NvN/Dw+vPpfYx/9X+/lL+v3/qM91/y1duGT/miz+/JN/t+HEXPM/vN8DpCP43AEf/nOySMjnwpwI
/zlz/O/Jov2PxZXMXyy4bJ8JOS/+3+gmbflCeKFlx7kE9eQfDRZ5d18+Mkv0KI8KzfZiesQQ+2SH
iScyeBXv2aqQVm3sozguv6duyDSran1xPgqLd74liQOVvW0OK/gd0+NM8Wmd6cyQuJN5ZfGjLa3p
LgY2chD9dNmBKJxsbydk2BGDg3Vc6g9IBDDzlIS9xBBysgkyDm1R/E1UsTwjcuyhmqk828CssP7C
znftOFH7Mc0QxtpVanyL4AR+8JvK2g0CfgU3+onCNUMbANsnDPqBikZWjjrDnSr+PNqF9zTFOZYE
qV98CKwJ2XnUYe2Wxy5W0CK84HOH+IHizYCJEFObH0w/mPkUrR42sq/cGxFh+eMYCvZ15Ay3cJDI
zc772E8x96j1XrkaKqRGM7GfSF8E6qRDZ7fq5jI7a2Q5u8dIMbA4z/MCtWeQtNkdGQi23jvINJuN
r6K8u6SDSPc1r+5lRrIipqWVLz6ZoCXjgy16OLdzlBVw/ZT6HiVeAW21QGuUBAkIcGHL4mFM6pRs
SCuk0SfqGWNoIghllH/NJRmSelXqvC/KRyDOiTyuaIhKT+6DYMbNVs/BFIuNaBpJVLmrdU8A6JCM
7GNYZphBo5BbiLLHafC7FeJPc2NLwfA35AuL7XDLJLevW2NDomrQmJeEYwcIPeOZuhTOCMBvsubx
NmoGOrHtEWnhrm2rCq1LRkt4DMy6b4lB712Iq3Zl9t+GgfJ1VfIEXRaZUO3ZIPvQW2s0l8FFMCv4
1b6ndbQ1rNH7GImAKheepNQbOWMZvxqGIPwMg2i2VrXIw6PfatFdNPhLo20YW0LQd1HSleZOj32c
8sjbCqqLYxeXnVu4+oNH4iaPVgkL9UkIElTEHJUTgt1Whx/DMA/uA5nXV16TJT380y6/BZwO9Acr
ozE6G6KmVY+DEXiP0Rxm3xKzctxrWevmeZzyKt0zBaQcGwmcW0uQ1mENZ01gpOiBHveNUTIMI1ch
eVCDn0976mOkL4NfDV89PJDjdU5JyzFFWvdXJRMMoPzG7pIjVsvzsLYapmtr0hQVmaRDPgPYC4Hb
uaXi42wPTYGUKK+LlT+mdrptK4PQIKPCMDtILD0edAOqNSOkxYOBAcZtU/b2gxBU4JsoldNT1cMQ
2GhiJuu1ynuMCLHG24o86Kxz8kYmqkzAOnzjtXMv0ylSa6KywodsseneynpKztp6wtVxMEhBXGPU
DSVwjuUwfzaDoR22rUPIxCrxp7g5T7JcqgNe2gm6zcIx0cDHXXMNY8CUm3E28vmeYBkwt3riWVwN
lrTc65LOsFuZk+N/a8eq8PB60VMMft429z0jmO6sYRRI5EVfJtMmYVRfMhf3NCG1NtU9IH2Iermt
EzIgLXL1mrx00a4OyTXEQ+3uysrIn+iVM4LDq9A11HqwbL6UyBrUMW5cXv/MT93vM73BTWOP9nko
BnDOOpbZD5/ozR5XrpoohS60p36NPaiZchoXaX0+jRZeKLHZehu4ehi/mz3WxFMdV4+0c/Ynkini
ctXNQf0RlEY8jRYuoDRaXhovUQADBGwRqZ5HhYRWxugpI17+dJxsndFzCEBOSV2YJG6Ox5xqESur
WF7TgYQfDTZWYgQBeIJd0rnlWe03YboLpEWMe7n0j6tyCENMTTI5F8Qv0ueVO1l2KUPftCqq9RQZ
sbOj78IYB0JfnB5x8Y/9M1uGNXZsxs+ALPxYae5XGueJpN47PVGGeMkbpYjgZLXJTNwagZCwPhZO
gMXQ3ptbbB9NU3sXTe1lsFRiyh2rXEGVGJ5LGS+5t9Lx0nVvm8oIEIlkdZMxeZfxZETNjT/YTu7q
Fc73UuPFPkjuqeIlGWbXu4JSUFQWM6LK5OmQra0Q1JHJSvZozs0NtqnTZxBoxp9ck+on70Q6Qrb5
WSYMCXGCY9G6wJ1+tM1t2lv83m0Sa7rT3YQTNOJIMuY2NkEnE3yuHM/yfeBSvEdQUohGRPNEEiME
wR47KeLuRYJl8ip1cm/Mbwx3jvC5adywlNtMWcZXAVqD5HSIR3nhZnyhDNqsZzGA595NvgEYIYJ+
IrMlaKu7VIbw3YgUYoY4lAIlvhmVXXubMcPsLyIUFsMhIwR2OohRqR/M1NS9MYYdGczgvMj42qb8
jtczDV9keapbk1oBD7x2sF0EN0jme2MY4BbHnp8PK23YudiXigCBazt30uYYM86DxzKacCTiBpgK
jTx4E19BwQx3HRjK7vZS8eGzFe+g8jaqDLT4pOE7Q1OYWm/urru5t3DDKmOGgk1WDmrnW1TPYGCy
mtFfZWzHjp10HvqXySsvICnGZxOBBMPFUPaks6Gt1GLem1VauFegbaN9M5tV6SBZb5N8J8fKA5Ym
ocNBs6zt51g5fkN439ygEmmDTF0NDL4OwTAF1x1XFD4C1tSoMjglIBORoeOixNWcUHmbG5qkFtqn
6rrLLUYOwWCKa7Pyc7me+67sVtlSxH9VFvTFdcDg9amQBubEZT/GV0Ib051oogjZtMu22U5pgvWL
a2clHlaW3dvPVtomCD4x06ifa79PPxVWl8brZskcQWgEgHhWGrFMb8Mmqe6sidHno5GN/mSuDaJe
7XN2DvCjQno4f6xjK2x/uDUX9VgHZRVu66zUCSyNTgqmA32gomNb+Oi8M+zj512gcqgZXaQGDRuT
NyId14V0pXMeu2b2lbGq12wh4hDMkvAsTje6HJP4GY1O8ZwBrhItlHl80IzRxOJwVolmW1PypmeT
o5W4jytDNOWqFKIrd9SGuEqWYz/umo7QtYs+jLz5gxXMMVE5iCWz7SzrkDDxEE/QZ2zAyTUrJ1Hd
kMTjP2eFi1UrPA7b2fddyqNSYVbebgF5AP+WaEG87gkhZLLuWGWqn/sMeiq7gyrEbsJpVBN2YDAD
1gBYcgViOwWrInOKTyBfFDhlUrZi74QR5s7E3UxAdl7DUeDNflb6K/JSuERHGj24kgpbvXVigRQ+
NSZ3R92VXFrjYH+sijG7tmGC3QfkOk5rQcac2HYSBHqtPE0V3lkcwWZNPaySyeT3BxpIWBaug7dG
HrYfTQz7G9RCPTIfhqq+sS2IWcivc9F0+bVlicgm9agKD3M6Gep8CokMKaE5p7uRUc15xCzrc9So
CitPIYNnGUd42pESO3p3hlZlvjEj8o0wKEHySjlb/PAICMAF2Yh5mvGp/4HV/fjQQPDa47vhJwe8
5JsPM6/qtHMmxSOa+tD0PC7hLLZ1sdVRat5GQHvXrWEp/ArSwVxZZopPwlI7ro3ZwD/DtR23W9eV
y/NiDAlPfRAzm0TjkobhSoUD2T4Eys2xzxwuir0ddE73OCcuIAzYtZN8K3OGajuIZAj9bJcsm7Vf
lio8g1LufaqNPDvWnUa7HUPP69b5XAca+pk5fhatnHCY8iUeMB31YrKyVOGV1NVR618wek8uDSsC
FK8VOd1ILkqzWFd1799QpYefAbvrXUYggVh1DqGGgP4974uTueOwocrV9wl6i/4wd8l04+mejWfC
s/vAMKnn4U8ivGn8rh2/5GYW1mfEMLP1KcBRSfNu4TJqigHhTzf2FjJ46I71CpEOe8svDexvxmYL
leUXAAFVBlWhxySP7QrgKTjpBuuWU15WTbUmBp3tPZ9FfJdVEZ6RBY4MSelVRIZSqd4gtKgPMwf7
8M4nOAFKlk/gL9p3U1iu99rRkcNSznnKRtmUZnSljNLdRWpSP96+zlNg7eeFOkSOYuEBiIe68CVS
MhdLMzIYuNKMc6M2vlQlTnteGkL/GrBaDImbZlAyYwG91FK81pb0cN1LgF/uYWLgy/f2J3p93a6/
NOB4kOGijwTo5QfqMqOOCjetCf1z3J3l0URX0RTf/vkqjlj0cw7vDeypl6vkFqQ4P6GGF4E5n9Ge
uBQaUfWO39wJQsrNBeQKibxe/AyJ6ji5uWIMaN4yuEmmR/fMNmpju6QrOT1kpMHV74xCX985nPlY
0bdASuA7nKzmBPTpXTRUlEUhL83EdG5rRo1+T+l7AoFyVQFe1ChQAdfACxc6xa8QHjSCnkOHdyOC
UpXtakNQNUZTi/LWQWWRMzuM3kFdl1/58nUEw4N1xmwZI3C6zpdLhgQ3c8DBv4U0rX60qefciCTR
RzPpvXtzHsqvbPrj2oQOlr/zPJ5AibBG2GsZ+zp4XQDHnwKWuWuNtmC4t87dkFMzp6n4gWiBGww8
wO5Fup8/blTb4Sf09jP66unhJjPTRt8M9ktzdQKV1p7ZhN7kgiPkxcBOzXwWqEiVPVlNcWY/v72a
tTzyL+4xE2EPjj7ehDgYYwj88h7bTdqUqRVQ22iHY6cLRw6GrJimB6GJc1qzvk/MUyIeAxlE1V60
fnSVwqT69PYHefV48TnYdi1AbxtZd3DyXU/KzGzHEETGd4jqsMucaSEsYnjitSlzz1mJwnv3mf7N
t4ypq+/Y+EzDlDh9ptOIcVEekAwvOiEey5qBoIXkJlzczStTx/swDmZMe/I2jMt3RIKvvmdhOiZJ
ItA0qG9e7XiksS49cFKuC83Q2BRzUtMUBuoH6YO0MH90d52F7YebiodKZMkIOTWKmpTXm6NL4lhB
f3rse42NiQy8p0LBQ2wDkMF3FjzZlZYFGQ+x1QL4coWnCzZh1hHSW6fruvPBQzOhMXl8dz8/eWiA
jbHG5x1d4GDo3a922oBwqiYkBqTLcaBowwyjalclyI0GOzt45vjewXnywPy14LLcwrmFOHayCXol
6ew6ashGjx37uaBh/Tiy+YGYiE0fgwMRLcaL+vaXd/KksCjTGToOC7oGtcnpjqCE3w7ZtMzijeFb
BASzDoHkC9sb3/nSfrMQWXWwXPiLM+XUzCGZUqux24wQCl6LFUPPCSkDpqiZjQ76j6/J8yDWCeen
Z/rp2Gkwh8lMaQLIi24yQhK5qILyFOEXP7291Ct+FvePASJlhQBtXXb1l1tcEXkiU46XIBfgiqyG
ICUAz6HTl5kUc3YezX58SxJfdDWTsYq3gpg7gqrGco722i284hJeQDFs3/5Yr282hiMk4/DYEhiE
iffLT1V1mNNlKgUinmnrIlKfyE3rs224/PTnSzk8ObTIFAkkO7xcKp2LZKySOFlbUj/4/fCgy/7B
5Oc/X4bilbPLspbo6ZMrytLMbaAHxevOygStZ1FsCWElsbxri//g5sFKh9mGepV7eHpFPUo1TTQF
Jg7ltE7SObqCDTdCGOGnt6/q9SvvwrBfiO8Q2xiVniwFwFLkrc2wnyorO4A2836Pup/JE2CPYb4R
o5St9Ne3Vz3pRHjnKf85HCDf84AgsHv5lcFcNyISQeM1O1yIgyC95tWAqPY6VB3PaZIMH+e07c+K
gHEOXJzynUr5N08nGSBYcCG7g7B6+l3SLA+BNJzl/NeNfeObhf1cF0ttUHolH+jtq329GpfKoBse
HZ4u7qmPfVkWTQ9f1FjJdtHhGYthYffwb+wFrxdi1OdTWcF+4xRcmMC/FrFWxhSYaEGAznn8+SYw
OPuP3gRkF+TTL+V4sMisXy7TNfWYLiqBtfRw0kr5jh7liJdPsvz0p7fOoy7HBYdnhes6fVCGrgti
x8KjSKrsfHm3SzM9/0/ebR4EFyqGRVeKHOTkxhVCUAFL5qQBmWJH8NZvpeNWxyzpvr19Pa8KBw+1
C3UgVT99Gn3Yy1snCOZusw64I3Ot7OCKASeyd3eq3yyCv3vgIa5w8Wg4XaTzyymtEQGuCqeq7lyR
qB+8Ue7ujy+FUK1FuWOyRZHu9PJSyqGWTIJGTBG0E99yvlREh/bv9bSvH2l/uV82ZBHUp4yoXq5C
fYtjR9JFK7smhHzjcm16j1yN8jnMFRX82xf12+XcpWzFoIMh/cly0aSqyJ+ASu16mB6KYZzP5ARU
UXj+uP3zpeC+UEnSTKO2P3nmHDlPFqMBAyVaHo2bIkzro5nTuNcyDd5jxr56JIAfSCJD6raYgL3q
NaGdhgRShwYugyQWG/R/WzPh4Xv7kl6tQtXoQoZgY+B5ED91zr/omI05b7XLMmRz8rgpENdNMwV/
fONYhZsG+rccx5xZLx+Jvsm04bWL0S5N+3DoF44eXXrpf6CWdOU7cMerIpzVIHGwCVHwUzqevLFj
76jAiyUxBmmePjoOWlOEZPLDZGnm7ZkXv2No/bt7CMUVPgknBXXdyXpmlgWSkXq4+gkpG56tN2OI
JdEff1NcF9L1xRvDeVUzRbQ2NYznaJUURjQdzXKkHQyiUU7x6k9XwgcC5Iv6DNwIE5WX39bUzS0+
IVCk7VL2KL9Gu6tXGbbx7TsL/fTw/6XXxxFlyYhcFCiLjyt/f7mSioehIjJm2fbYu3WYj5fkjNlf
StgIF41yogQKQVNfNyHDTqhnTgExfMrgd7TIhpF5ExOO0IJadVUhADuaEzp8+A0KLHsx6bH8qb/q
Oy2eRe05CKKSQl35Vjk/JuEEdgDwOT14blc3Rxn1DKJ8iW6Qwa2b3jLSXrI9YkHzn+SejM9yxaQB
MxTxUUaDk52XZDQ/KdGNyc5euqyHEdbrFZi6wiRVilqvBTLah2HGjORKdSXxZIwBnRtJpN+8URAa
iIWz0M4EbhzhHFA7HrgyMoLvsx69csVePtiojT2M6+KpDq66VFnPGVRexlZ+D+jzx987sAMtOdgd
B+vpe6OIjIXmSVx4H1PDqtyoGDy9+xy/fjuxbOAsZboI0Itf0MvvnCjfBhMCjgdylYGTnGKMrqqw
p4YcjOjKmpr5HdDu9PVEBEOjBanKpEBHm3GyYN0OBRCRMKCN5IrUEtiyRaXjd0Q3v1mFjXTxGmHX
xu/n5GzNAiOdBXSPFYpnSnES0yH0G+Xd21/R6WHHtYRwzMAel/jWV1V4VKR2r3C5Znbf10fY6wjY
VRHRAZTeu43Gby6JDo0XlNKfQvi0XMizpk/rujdWWKGg4i85FmIGl39tAn9EV7yvS/76f8uf+UrY
MUlqSfdTEvyvf/r3IoD33+uFC6hOf9WL34za+O9Pt1AIX/zDturSbrrtv7fTh++qL/76FPH3evkv
/93/82/e4f3UQEr8WvdYLPDb4rR+IbIGkPrlu39FZlynKvuNRcrPP/W3NFv8A99UjjpKErhf4YJQ
/pPISJVvCvZwghb+ojj+i8hI+bIAuYAQLy1SHOsfaHAIgaB+541Zhk0nsuy3ZNpU47zIv2zu1BMO
wA37CfXFgueeFGYeRWaTpMzzrDA/15H72KFhvmnS0d30TR4fPDlDWEDzsBLwcI7BPN4gsq53VWn6
SLtdv10xxkbtZ3oXvQkN3jTwfQtzZ76pPXeEIp9JBvOj7e7ptDdOZ05HbfbmDhuRjreCAgBTkHRr
I0fZNHleb/sKZXboGf4K3dOxnYpuA6O+Fjsn6YyrYfYfjT4MtoZODYgwXvYjmkhxtzur+pgbSCLr
3sHMafbaG5zCzHPfG8oLoYH6VnU14W8UQp75aJWJevabTaKvpnmLFkAF/WU01lvf686zUH+XDn8g
6f0PsWkYBCnO3xybl8wrdYmFyoSlZvtsp5/sPr3zEv8iEe2ZTWSbmNSZm5zlnyPLpsEfb0RdfY48
+VzN8kvbVue13W8LP8T9sLmo/XGHKIy0Uu8G/fQNbCnMN5z5METW/QgPy/CavRdtB/+mCrK7pG3u
SI4g/7zyr+y43MaptZKTtYVveMyL8WYIPmVIwZwUMntb7IMRuqYaL/QgN0NFLi5K6GfZef1K2eVt
p+K7cGrblS+y526UH2ASfIRycJHk/nHS0VNezx8HVWCf2+2nWgHs21skETvGNrdT3O58jySUKmaq
7NdPivkqJhIrYUTXWmOex1icEdaTU1zE8vs4zQgJM9Lm6w8oOesVXiZHvw53I6SodRDbR3pUPkka
XCZW+QOOkgOBAOFNeNW07UGq4NqWrEiQ2Aw56BAHGeoTsUZMtumyawxwqFWv+1hsZRt9LvPqG37E
G6O7NezsGl+T7TQfc1Q58WICdNPD/THa3Tw/aXzfUQQl1rwMoNuNnoy70rQ/4xJyyJ1r15rS9ey2
+zAs9lg7YvPsd5+Mwti1xrxTcf0govva2btu8QHDlhUEjH1vZ3vDWBM+d5Ma8ZlBVFMLmS8c7Cun
E1fAd1d2Fexk/Tirj1HVY3bXPs9+tGlKcUBqvq1Jm5z0fO6X7nPaxjdJhJbGLK4ntDUoaFlJEh0q
O7z0neLMyJ+Vts4Z3B1Ek699c1qPE08n0PJKB3tp25foHeOrYLTOywYRv/2ZJ+iI1H1nafMpt5+y
4IOV8D1JJqeRhPc6/EiN4tbMh7tKO3ikJfs4lxjdOGd+9QlFnL2qPHF0A2MbNN2FM4Tnmd88pL3Y
qK5Zj/6lwok6yPtdSwJdrz9amb9zh8vAuezFkaMZ6pxPMN40XlDLHVsPul52bsbFzsnV1qVO9itn
b6fdVqn4OSwg/4kqup3wEfCXly8JwntLH2T/wZXfy8ndONkOIvWmEqTZdVRzNRSU4MxrJTwHdeHU
2c5rwsvaC7FePbQYvwzZuKpBUOEzrdoaHVWRI7cvr4XRfip8cZjs6MGvjK3CxtnIS/RhRniLFO1o
eLca2rVf2fs6jM/sId4O874q2+1U6YMSaiuS58kVN6pTahOrYj+M5mMk9RVd+EfwmK9WAEzepMN2
rtp6pbvtKC+FV5MXUsX7TjUD7NQDDkkUua42HlWHl7Ntx3C3iDVo3fDBDM0bJ2xBvQmQwPOtWrdp
p/ARxuTF+jIF03705k1MfuTc7iWPb2t6WwiOj7YZx+wK0Y8kmtcoNXClqPMjDgyY2WX+Cn7psamq
bw0VBht6xPAUS0H8F/Ag0DsvGe68Ihg2BS3hlolDus6bIvwYVI1i52+ewyhpL3A+aC7briAZxTeP
IKPXjjFf0PmEK0gD2XEydHDdR7ytyJmSvZtC9u31NTroCy8kxxEtdnaE73MrvFSsasvi4fAPJX90
1Xh+t+os+ymv5rtOFJ/7Wl8p6BVHCfUIjXhlHkRu6YuuscV6mYNeuZw8H0Sp7Jthcqwr2/z0/9k7
k+W4sWzL/kpYTWpSkKFvhg+Au9OdTmffiBMYSZHou4sez+qD6jvqx2qBUkSQlEIq5ajSXmVmUBmi
RDjcgYtzz9l7bap3owkyn3mmPySyF8bXUWiSOdGEGddurWzs2GJ3fTI48UOWCcdNq3zGcEbxHzZH
9C/O27ypNslU0m2cV2lWbbI0b4+LjZTaxmlSpNt2xPNuhcikIUoZvhoMx04mE+g5ykhSanJRw5iM
UXjJ+XSpoipFPbHJ5PJYTey7OuqvSz0AkCGsaxHXAdZwkg2RNWNN6fZ5cRbnRoaGNNA9GJ/whfNx
16vll6Hvn+ZOu4pEf1wk5D0EITK8Qj5FcYskR5HvKrMKHiphEYuBbreNuTuIRqRJhlKjCSPYZRix
QSJVIQ2THiJAwQ0ydOJWdFrtyWQroBg2V7Kc3Mrm2G4lLQm3tjKeJPODpUZ3AxkkcKFHkWxy2Kp2
ns5+kUhf5FRd5T2NC2neOEU9gO3SpjWb15B5SXYoKiYrTg0oNkMi0893cqe9SBO6zlnBZtAmQMcM
LYR8NqIY6EZ9Twm8T7PgSpmD+3QIFvXeoS+cu0EfHgZHPTMMnlB6+yUat7V6EZaopyNH2rc8lK6A
PhabRJaBNhm9vBvIy6AfJceboQTaHlVoIsGTKMDHu9KXxkFj+c4uMW2NPPLrmBDH5iD6ud7ojVGv
IabMXoaNy1MXBliZKd1JG9nc01N7U9S65jMFwribRJpr6Va4j6P0BDRnzsIcVncGqE9f0uv+WZda
a20XXA0jUBMfJ6YNByFud1ZL7p/JFt8BHU4DNEAyFzNXU/J+WwRGuo8aMz3k5iRvYl1p17boMFc3
rY2+cYlAEUdqLkAfK7zLtkW1NDvAcWHF4yNsNoNZbDLsz57c3VXj5zrW9yFqUi93gjPNYrqthfKO
8sJgnSKKpXVOm0xsR5YRTR6OBHLpcmwFGk75EKaPmKVMt4nCbqUa08Ee6st6stGvSqjn4fGcE6AX
rrQKfFVa7CYwjXYUCK/HX72utOKyHqP9XEDdzqQWIm8iqh2dcPsYd7NAoI/d9VCx8T1p7TE7Q7HL
6rmM9xn7O0ve61Scs5njXdN2lWyc2+Fkb4eousMoG661+AiZgHQx07e5pkcN+ExzKqB38jh0Pnix
AM4un/hQt/mmzrNmE9XabVEtCcCN9PI/8hKupNRrzIk0C6Vfu53o6+DibVFOk7RYSyaXNQl5YzWd
qEJ9jBsCvHr1S0ehqVeBh+j7q9rjt7Zj/3d7rdPqubhsxfNze/JQ/TtsuJYopX8mt3z+3/8rf36/
Q1v+wjfTmP7J0ACzMP36YBrTlU+QhmXkeeiqXnmUf7FcFmfZnyYx/GN8e2l+vuIU1N/ZWn0d17zZ
WjGi1hjkgPRbtn0KXIn3PZSq7UcjNlLTLdEaSBt4hqI6g1QU8cgJWyfsmZXjzE3csG6keK8aYW5s
DCufT63ZysKtaU3p0nZSpXqjahCb3DiZ24qYh1yFaw/1Cq93r1neYmu5xV5ifbbLdI4xBqTlrQ3l
2aApMBRKReJ8KVmD14Vla98j5SzRHQfC1vHtCGEUdUjTf5r4IRFMgWvFDEsg+lkdaRU7YJFIL2nW
6bmAWBQpGmDkMQIP4EIOUJUdNm8V+KwcgqjxBgh76d4Okk5b100R7Vu5k4aTbIiLCAi3rA5rK5uS
fNnm2M2ZQUyWvg2nKNIKd5oF4IRqwiz0YLcyKXF2ZGohXUM2BhFtQikliNVKDdWbMOVEKvFhMCL2
Ude2AWk6cgz/EMGn8RCUhi1fUWkYo+yluGS03iUSQSqi40QkJbYuza77+2lsRnEtgFuA8xVjDncL
gzaBPU7EkNZ3QDRruWdNpjYd0POr0bkzB879mOdjtWWz2EcnY1yaZuYOhqkt8SiGNAXGmkCuNFG9
5KvbGy3Q4v3OX43gQcjWZy2+WcTLwebKYLmrRJizG1MSncUpsKyS4b6rzjN1/QuQwQmCF+aDTtWx
rlRRdC199aMhMmpxp4VaXlgE1NLk1FoQma8GtvLVzYaKGJ+SgXhBpfuERDc/Qlcu4pe60yX1ksWv
IHbLEqTQ4XS6DuSqfSgsQNzGq2HOKVrKEXnx0tUZA4ItIAGRn1jRIPMcWjx3ONKFdhQ6OHhIOsmV
8KiJQD16JTR2hPxOdj4w/PFb3anPq65LyLzAeRe5zWAq5zx92m2r9sOqRuF/rVaDc9fKefWYmGi9
RUWYUphIkANSTT8vNZE/qXZo156udTrqNrkTd1odx+J0TPTsrpJH6PthP2KqqZzPc6iGJ2GoWgVW
PbaXXm04JSlQXUG2tXSpVf3s9nWZHU9xRitCn4z2HpNkdZ4xZLlXdZGMnhrp9ECLbvEMZbO2tgdb
gb7AwzEf1Pg4LWRpzcbQ01D/bgM0fgsTDdPiSBXN3fzC5rFctb3K3miWr/qsbVZ2p5KyAp3Vy3ET
XIR2cdE3WJ7UTB9fsOOI42kq1RX4Dh2Qt54ihpC79LLJG+ghzmgAwZDVuoKLlkJ4XWUF2ZvspTMc
LilSg3RXGzH9hThWHM23xdDa694JmvSQycqYrDSzivI7roNk+MIo2nG8vIHDc+j7nAjK3Agl83OY
NEQPJtOIZ7MrGeKSzzYjZy7mLJcOMzEHmI/oD1qnDqWLuVLbgR5POafRS6qZJnTQwKwuerN3zhDP
i0dbSYnMoD0PQ9seW/JTijkuSWeD9LdJVKnnRcAL5GJy8qJYCblX5JWatnPllzBF1LNmaCMU7onC
rlcOZfVuUHqBfkrRqBSx6SFmSEWSWutIL+PiIW+iVOxQKpfJkVRhglgxZgzydT5HIQnTZDpH/a1m
1vbI1rYvVQ88bEIYe2UzhApG0cytK4LazJ6toVCTM72qq2rdaqUQ8tGM2GC+pCIA3ebUtZodi4Kp
QYEXRCMAV+t7YqHePOLOvj4y3mKZftTiRRq8wIQw1tJQfv8giZjtpIbVBWTWgNfyCiuRS7+qRPv0
LxwHfgTiEaRjCDvfH8cYlHG2NNhgCJrqxyoapkdFRL3386N8VMYs3XHw98uQDACl+pFePiMNyUxm
MMhhHO1Iy5OYnVFWXFDLjm5dpc0JpNji4ucH/ShY1ZajLuIKVDHo5F/95G8lHNlQODaf0DIuK1QK
yhEwWi6H7Uq35oSUwCTeqLImAXqsnXollxXZ6JWsWzc/fx0/Gg1YoOEAYdgsja+JiW8muUzILPQ5
zNLCIqQjkIR7HrX0S+1J/PZAhbzFRSuGLvZVHfv+w7RZN+NSmSWGY4VzhSVXWc/NpPwiXub780Gv
ubC70D2jIvmobCysPOnnhnmn6XA/NA6hXlFYBPupHb9B2P8RQvX9XUBbXUPRyDvHQOqjHG2ejCQ0
zCJwDRGgJZmUL9Gghuvf/Xy4RKjaaMjDJcPi//5dy2D7sYcDBV1LAcVPqC/4zsBuz9Q0I8bv5wf7
wRmZjLyWO9tEMP4KdnlzMSRNZPYk9jkuBcOdJPeLyTSNf3Ed/OATMqlDYQeikKbP/+GMKgNGZ6wP
jjtrSRm5cte16XHaFzN1VdlgAv/9c2JiDIHEtiwmYBTnb+8zc8Ilw01I78RswPYJkEGBNP9KyLe8
6HelNQU1yiXmI+RosFh9GOZbzuAMeqFD7DZonjU9jUSz4+YWcFl3ZSF/+flJ/eBwbAsYxbxKV8DV
vT8pq7UxsjUmXrVEim9H9vbHUuaox6JzygPpMPovtBHfL5FA3ei0GYsKmr3MhzcxnGlP1c1EZ92J
TDdrwwcU+PTve+UwmWRhq33+iyN+f5VwRGiWCxePHJ2PDJQwDrW4LzhirZZAqS0yFXlEOLQP8WP+
/M384ckti4YGa9g2jeWueHPVG3rR9BlGS+CP47hO02FYI+LpruD+lutQSeJrqxm0X6FkfnSCXPzc
BcjmEbR+eLYBiw1ZQSA6QSjqN1IVNyu1Sut1U7Hf//kJfn9bM/5ldefrIgExPl6cIQsgRS+2UAZj
xzHsJ+rMpv+F0uTjNbk80LAjIWThF+6ED0VBAYgrHS3M0SIjPXcx1G4cJS9W7ZT1pzlzmPXPz+qH
x4MPLetIS5cF+P3HlgBgm+yEcZ1jJaAAdJFuulif7kidKTuX/lb+i7fx++uE2oDJKV4oHtzoHd4f
MO5mqUdMBjR/KHpmXoQfuIAw0ysdlSmUNIeBzmTWOCJ/fqI/PC6rCtHYysI8/3Ci7dgrYupSHgFD
rl9l1aR4cKHL80IY7ROc4v5SKuNfiWy+v2ZUHFK4sRDILdq/D5enHjt40hv0i7RmGXI0maw9qvi2
/Z+f2/d3AQMWhEmIH7A+MF1+/57SyexfRa6M1iJtC5XwC2tQuUkc5Ib/wpH4SGi4cDA4XO+P1Cey
oI2rOG4pKw1zJjp6rj43+pHRK3Qpf36w769NamMaIYggMJuZH8UjoxmKTjEbDhZkGzUjTX2hREHf
o5WnVb+tIUFBsnhiYEkiiPooh0qsUgQzrjl6Kz35CGNAr9gonV+c0uuC9PYRp8nLYZzFZbUIr6wP
byA23jGLCotebjATldeZA5OzblLJhzelsnC8frJ5TxOciXcMVsTsQxuDFrigLKv1xO1hEKZOMjFC
oUK2fnEhfX+98uqWkgKdmwE+48OrM9hpBo3GWVuVWXvgMOX1ZBK6+vPP9ftbEWUgQn2e9kjcWHve
X0R2NQQR7D3bjdA57Yl5KM9CWUt9xW6qy8lq67sYIN5vCgV57C4185J9C0aK83t/0EGygq7H34WR
mAkqLE/CGJws+sXqtizP7z5e5FUcBCMCd5gKp+39UaysklJpbBa6eyGejBjyvRtnKZ2oGEFf7YtA
NaRDVCe5vkdFDfLw52/td7cM6WNISygNcewgh/rwAVpzExPUsNDlq1zsu3CmbaELBcFGMTHunVtI
Lz8/4vITP5wxwulFLksRjfTqw9oDk6CKI5Z5t4bZUFzrQRnANyi7UN+SwjI4v3g+fneFKrgh2Pgs
piSOu4QgvC0z1EpryUiED6q06POcoI3dEsTqLz7G767Q5SisqBTxmHZfaeFvj0JADn6cSDPglaTN
WitKZWOkOsyUUlU8JCTVlxq6zy8+u+83s0uGGZMs1J8Gh/9IfCzmNkAQHC5johDorUKYh6ncFI51
sKPmysj7Rx1thm71V1GJ3OPnn+NHFzg1Pbc+1lq8F7DUSCx8/8627dwOypQZ7igZYiXpSKujMOng
AhjjmVnTRrPqNjmvm27YAC5pjjrPYPT25ecv48PnS/2oYLReHL7s55dC6P2rSJSyIMoEq21iEaxT
tXhM6IX/ytv2o6NgqGEhQHW1OHrfHwVj/TRXsbM43uG5xHVU+facKr94Sz8sBot2HKjyUgFQomKh
+7AYxIU6sBANxIHOvQMpGK7BQ9vEduZJqiYmBETGkKybqDa01dBN2fzw8/fyw625HB9r4lLyUI6z
V1yu8rcluRpWdjRDhGWqK13w5OjBRGnmqK4l5r/t7+1IORrPNpk6Es8gKvOPGwCTFllYjGbrtQv+
JOWtj+jwJhAdTGuwE//n5/ZaJ75ZdzicztCHuwUFHrFjH50OI5NigUOx92TNlkrWg54oCdcUjTVs
ehn6xA5skaP6jSLM6ap2eEErs6AzvzGdTKoPunDmBBwFkxHzQciBYvl6j1zAt1TwKr1Z5tEiXbKq
lCHnMOreFCkd+D0GRvdTpgp5laRK5azNQIFj4bZUziVaBFlPvn6K/38o+N+Ib3vzoX+nwjyUfxDo
8N+bP7KHglXkb6Dk69/7S4dJKiWdKqqJpb+z7F/+0mFiFmEFweVItYH96q/ZIGJLdh8g12C32kuL
hhv326yQb9GCwB4KeIP7ltL9d4aF1uvz/s1VqlIG8JrYNvJw5HLVP7QYsn7oJNUASzAp3TaJ97XQ
DmFVPpaVCiJIzVgUUJRpxMYE9o7m5A4a8kkFJ0tPjxWN5/gsy5+tSrE8yWzcSBufQ+YVUx7udVRh
aIKgsK+V+KFp1XspUAhGicvQ7aEjeUnfPvSx6tUy+a8FefJNsycSl7kkYQmqXj+g3VTVo+TSSU6b
dCMqf9DdqVoH9sqE7LJzKl80G8Pe1fbZKQ485D0nauhF0X6MXBLV9RUIKbRSQeupiktShNSu4Vi5
jbWaEgYYWxk/b7WSCejtzpz0PO78uLwIkuMY/jPQjYDsetdO6U1s1PQgnLWjb7PL7JKcFT87DcKX
+lqTLxBSEWMHeFF2tZTn8bzP1tnauJUCn9zt/B5pVEWyrpun7pWkeHLp1SEB3c+RckG0t+1e1dmh
lG4YO4BSI1IVD6MraZBF4EVWJ3WykYW9mYFwSiO8z3hRcYF2mf1tNu5Bdh+Z3TkMIgiHdUe+nuJm
RQaws3SVTeMXreqNkdfdTU/SvXQ/Pcmvv8qvvy5fo4f25evX6EF9al/Upz//278kD0yFN/pT/6I/
GaxJaCrgx5jToW/WwbR2NjXJZVbi6k7qgvF3tU5ztV1W5ffZIWnWMq0/tfyMbG+2fML01LvsgYzY
Hv1YegUz+mKUt2m7YprqKl65jebVmPsDDAOBU+YUMKVirIfI7xnclaei9sb5FN2Fpp7zsyxlw9dF
116e2uLIYrgyM61zc5UvhbGOpBUgn8+jZyMBEkCeJm/e1fxtfk0vRw8YJ/Fszn3v6aeuWPHn7IdS
Jz/ate43uThKKgZ+pwgbXaiSmgxi27MszxxhOvvTGecZBV5NrFHr61fl4OpX01n0GKC0as7y+Ngq
dqN6VBwHml8dRR157w3yl+wilJ7C5jQ39+o269bhhr9eRjfjeDFq90axOzPldSLdcamGOou8TsJ7
2IJE5AHCRNCeyvUohX4YWW5uSX7Xb9PUn4DO68cCDas2nkXdkdaTMYTmxq8lopbIVDXW5AvUJ2ME
XQxZjFeFBKidaMFJtc96d1zru7Ld2+f3Bm1ZR/FJbXVORbuLIsT83N/epF410lnTd0TM09IXfiKf
MQkcXqKr+HDir30729kv65rADjTSDycSqX4uTVjHK3RvntdxdA6wpyfr/SCvooZx5MrR9gIJwpV0
StghP1EF3Bmummk1qjylgl2m7tP8JYhv7Uh102mlS/vB09uHUQpWDXNxXUamabCrlwyXaE2/gtlV
vwoSZd+apSNytjMi5pX4EQocjMadQADc7gvE4hXxXOxdAyanvDanXVVn8gOVbMwY9AZ9YH2R1y8p
HnCM9znhiRblyMVMxYDbh1Qmt7JZYE4RJyaNfFR8weCnUu56qD9BM7pl63iI4/h3+8spMgZeGp9o
4o5bxc8IW5c9xbpPAwzg1rMzSLdELWTGUVaBVjsGz8nWDIDWVaTc6rbBmW4KeZ0WN4V8I2erqj9G
3fSgJnSdo8a1JHz4uyE71oCsyvaKXbpbrLvsTJ6uUADo1bonIOzEuh1YDxW3PM/PHSCUsgs1i2xD
/k9x2p00J6+/ze99/Y7M8qqT0+sCmg+ZwH77n9F4zXN5AkmuGbYsjPPxfDsNDCngL8rLzM63Wx9d
0lmtH9CKKdMjl70Wo2R7XNL4iuZgTBlX0i3E81D34457ihzCFjoN+io3kx+VAu2odGEJiRiDbYg9
WOdVWMW2IYELWz0+L4Sh0y5Q17DShXGdr4JhBfU4pXOczF3MYm3eNTLrKiVddcG7WtA967gwBhd8
qVs82m7AkX0nd2dHRWRaEvDgbEriwDqXmbZT3WUDaWp+sU574IJAAp0Hc588doNXp42n1ycRKNnw
puTxCBzZKY6oGC0Ll9l6PkBjzYF3z96o3hVC94GweWEvMdMdVzGg1RzVgq3OqylVz1rL5t8Tl8Ay
2lSrYmdw08btrW6Mq0p3Vk5rrFULb0AZrLOhegmNzKsSllg6Kgk5hw5BjimB3Ur6yIP9MxA9hw3R
iGEq9lD9+KKTz0BIroIOmKQOJnaGTcdEPuy9kPAKu1O8Tle2TWGupKw6zkzZNybyXKXMz0uxGoaX
IdzbDZ6GYQMTY0nMjtaJcyZpXb6KkOC6DLZ9fYrPY6PQV5LtrEYSLzzhYANSmv5YdU7z8VJBvKjY
1ipV9ZVc1D7VB/MDcn7coSfwliauNN6jJT2kibIfjezUysabPDO/EOy0D/XTqPgXqtR/N1GaDliN
guyfZWmXZddIX/Cyi/ip/eNL98empBZ9W4p++xF/FaPMMJc5uPba1/5WiMI8ZwRDW59eAr3Zt4Uo
mckL7cfG54kxiOH834Wo+ok+FS0kwn/Y+/yGGYgtJfu890UoSxpadIOvEN7wFr3bB8ZVLRl0i2Sv
DkCQ1rmpeyQikoY8dNueSJVEtfezpdxiFTkTOnU4cs+ptE7oyOqrsm2Ojdw8yku8mXN+KknmjtTE
A72MY3tIb2KUunI0X+OaHHkWWruM/kAvmiMF/q5TqI+THO6ELl+UegoDNyVQWc+NLzkTMGDcuG6U
F9NeLC9NPmyyDPF1mSSPVpqaz1XfN4teSlWuR1yKG8OoiwMALGPX2xYJz4mibcdoAclmZnfTprXh
gq8e7+UpUP2RyGWP1CL7PCrMx7R5CFPMrKFIKC8q86mSYwIAEkPxJ9Hku9AZ+nVBuMQpZPjoSE8a
dAIVveJlTIftQEsyT7TCvABefRnKRvkEdRAebNgqRJrI+qFNOgOxsFZ0vqgBJ3pRHfRuWtjI7Qvr
ts5ZCycMTl6i8zzL7SzyJkOgUZGrMwEjmHjp3CVVKd1YnbisVNa+3myiJwJ2VqLkz7Cv3aV5E56T
q75ta+wQhPe4jBW8oEw3Tp+vsnLaDrCHAznaTUZ8ZKXHZNYc2wl2GA2se47xoN2WtoamrqAFULq2
MR/iGGTyRMWVBNHNFPb8gfIQ6TxzHAFMPquaRyO01oXanfHRfx6rGeRiSLjOHZLA9ezUbqzDZcdJ
Q0FErqaVOwt8zjOLwnU4Jx1xT+KYeyUi2QXQ7xnou+JzlZi8w1pv4XIABVs9NdpskEFEnaroVbNV
1CK90RZNUVYEh7xKt9AYxXos5PuRrIzrYKoum3CSj8YgSU7r9ESTyp0RJM96f9xEyZqbbW0l6D4k
FXgRRmLSKlOLC/iJTKXsjALHOGq6eJf0BvGZvETQyJI/dAyftH5ap0oK/1IpvnAdSN5sjaTk4uJZ
q7D0jvMsO80CC72cyt6nqY39KFRiJPUJaZeszx4ARQaSbXiqz6SUhmlUUMUPdzS9Le91Ofqt3sC/
26qrMGSB1cci9M8L79kzVtDnP57bPzaCzf/zH1dd8fh23f37h3zTCBuf6NhizF1UOEuLny391+XX
IDZ3Me7TmKIDhgWFNfbvvMelRY/6ymJqRjv57z4AUZC0BgEmaAwMFGQP5u8swR8agUvcI1P45cHA
hIm5/4dGoKLm3CdGp/uWDGe104Hzl9FdoqWPeRfhQyuVcZ3Vv9DwKB/af69HRYmlv2pEMKl+OCq/
EZtTAotMqWAItBCxaCBku2SK812vx4dJlJSPprZJ8uwsNAClQVdE/Sii64Tl1ueBMntykXwjofxX
uGh/2q/6j8fuj5OuoXD6u1X17Trl7/11nTKHog4AzYKy6o1vmOuUzD9GnaBHFqScQ7f2z+vU+LRQ
GhhIvI42lnrgz36Vyrf4MRjFeRZxWyF7/41S4bUj/KZS4JJZGFrM5uB70ha3uFfedoylbi6xdkQa
RsRwpxGjQSsn8KNAm9mfqQpGuCRdDUZ06QCBlWZzOOoR2yGQxthm4G4zZmU6GkNzW8xc6Y1Batt/
gQWPJuJP1rp9Nz7nj8RmhO8unOUvfb1mzE80OJmSMk3AcK4BD/prbfvEcobokv/APYTrwHe+XTOG
/ImwFlI46XT+eTl963HqzifIgfwsh049PVDWyt+4ZqhX35eXixyRaxnz7hLqhDTgwzozVQb6W+Z9
rkp9QZ9qnFZtHvL0LzPxhMTW8cZqyI+iJFfOJ8aFngFLbJXISe5jC07gi8/5qqGbTzVjqxtAxfaN
o2aPBoLdzayQ8KVVoeY6YfuAu/yhsoKbUuif5zGnyNLwWBnxCw+HK3laBgAR2YpKVBEESUiu1xb7
NjKcHVkaF5Zkf9H1GJ80yt/tONf4I6PI8rFOmZ6qZtJxgXOa7NzgkUSS4XOLYIS+WBRfjkM80dtJ
OjZnsnXSKoHmmuaEdDqEtd3nmL8LfJecZ1O5U0HoqR0qONTKXD+VA3yCgTmM9EYG3L1Rk+BKBH+i
EcZXBPdh3re7VE3PucsyIgd4lZ5j9PUmMaZ010kOfYDYMr28U+6ZZ5yrUTJu4AdTgI7ZzmkxVKMh
X41KcPwagxOEmr0uyvzRiAeNna/TeIUIa4p8J3CHxpzX8qy1QCOzGllu33gzWQge2Ssyp2Q/DK2p
uv0Qk4JuRu1uHLF0N7hLKtzouICxQZX0y3IfEDjGZoxox1Eys82XS9UNB+u6kGl8FVI+nWQT0tFK
lRMvoY2C2xZTOjOubW7TcQKmwhNP1AeyD0jMXPyz8TQNvqMWF5E+Gi55fY1fFZBY1Fg9yUAo80LJ
wxAxG4d6bBjdVeJGm1TLDbCk8aWlGnboGSdTRi4wKHm5M27MrrxCgWl7NmxrP4v6m6pqW+q76cQY
GsUbqrE7qKS6uKKdbMi+NCcyYssXTP1RTAAU+cF56EZKf9sOpe3ran3ZKMilpqYHG0nKCvPKciWL
nKu3mtYVserG8goSOwMqH9BxU/ZG3eqLvS/26jo6zD1m1QbQjjyF5qqrE969qlxXuvy5g6rN5Exy
4RjkrKoarTZSkMJwIsbZUR4FwfR0oOdTKSyuZ9tcpyWGcHWEL9AYtwQpkCES0EedDLte/AmNV1Yj
lb9aYNfUOnE1VPKRrdHjJKHuSzjQ+yiL4dZsdN1LSlnaRmj3XLAzzcoR3WehhVdVNAaX5Hz0R3GY
aCstijZIwE1/0tWd2thHTFjwzweVCYfLUmlKwA9ex2VbrJxMF25Tjc1WLhAM2bH43FgZBGwbxdcE
FeYo6SbMy22/k/uO1J1W2wIWso+cSdtURkH0HNfXrdyKx9aUUYcAmCeXjg8hjDTEhVI9rePevpe7
8Mnu6+teoz+NZmiiaSoXXsNrcnNnJm++K0mst3idWZ8dKoeW/azzRpeNdZwSkb3t1WpmqEHaTlOo
GFzZx7MVQQWjjVGPYzm+Z01gR2fzuZJEKfuKmd4KW2RrwmSwbDXDJXFYn2MM4JgbZt/GvrWRNJH5
QUSTmzy9bMvaqG70poRGyxzCc4i+7H3GxvYaw+HBEHSvbJXe5gxmA/+1dmTEXbyuKzp8Ic9s3rVU
v5isxriyioLOXDhkfjdnoLxmiglfUabjnJFuk6iCW41M2SSLZlclQHZFWtE5ephjtRhYVaSY1t2D
PszjRR2CgdAqlSQPS/hBjnvXmWXagWp7cMLpUZAtvpHa2bRpAAZfojDWWDL4J7auCcLpyNscuPzC
oHWR9V13hfWIxZzON+a4GuCBCzNLW4MfuM0GJ/WLIToqkDas8lp+BKqkbUhBwVWeJcE6SLg7RYuD
X+qmYzBLhj8MTBdaAhWQeozkLcTWc0r3jc0+QhZb609GdfxSTvTmkpit5NCUW43I5JUVDLb7+1XH
f0VMDgqwBVaIKG6B19sg3X7aLvvPi9Xl6uJm5f/PP26fm/ZZFH9c4hd6VxD/8Ef+1T7DXyMT6Cej
IkavzBbxrxbaQpFaNnE0XU2oSH/VOZr2iR4cNFaEj+zYqGD/qo019RNyfxpvyLtfd3f679Q5X+XZ
b4rjH70Xb4tj0Xbc0rlQvBD4mCsM4yiEx7GKy2o+ittYJ7Kpjzal0Z8YmXSe6P0NTWJA0HSDDR0W
hkbwj+hwZwvj0JGXbSF565zmQMBXdm/bY+D1ks7THMWdCx1C3dBSu9UEVv84S0jGUmiS2WKipMBG
vkrimcCi8DNJTcV6mu1hL2UErxYjD74svxgqnmTkpwXnXTtBEOlLfVuRBO85LU3naSj8wXEIIxRO
TB+/L0V9IVQerdHIksLSM24mXJikAysj4dYQ/keLoDSGGrmtr50eKE8SVWd6zMzPsBFhwZ+9KnXt
IRLxocjNCznCumjIwtNqGwtbEh1KzN5EVt+0TnyOHX+PCOkkitWNMED15GnTgfOx8Y4b2uDbSTV7
hprQTLOcjS536qpo5BOM5i+4FuHghHjKoQ/t827eT7MMgUhHyJP3dgeeRn5uouyhCcxDGI1A821Q
P5oupbjUhLEeW8qwpLG3OPI77KdTuC8qpgNKz+ioSY8pNlMvKJzLNMi2pQPbQg3nDZnC47No6heU
/Y0XGeGiDZu2ZNz4DclnQ2E/VMG4DVIcq6qP+SxB4+fSdV0NxEERvfTSTQJhXNW1tMZybI6WqE7N
GW18lzEZSpIMxE8kM4lpwrbZqpM8Eb8o6YdCMK1F0SI2Om8hseI60wd5PCobxboclEermBKvi5p4
R1rSZRSqM429Iq9coxXAEPmMu3JOboEhX+cREdQx0VikewQrsoHLswlv3b4Vw3A2L57mXhqk3Vw0
n5smcjZ5xRVnZU99QfQKbjgXjHuw0o3e2tE6hBUPa+W4USawfzK0jH68btoF/ZCi0fPUiqmy2vEQ
kN1KzY4cKz9Nk+YKvcyK7g+jzg4gwAsuzDWsE4pEorAIJXAb4t27Ilr1VezyTN6WTOXFdA+ywE27
mkGo6TWAAdpC2Qi0s30OPzBUvUL+3NNjdZJxZYh8JRGjOOI+DhiO1InBzYFr0c42ljiTI/JfFxwU
DrVD2hFqZGLC0G702DghkHAV2DIaAUk5hQ+qEmQfrmRLeEXfb8T17z9X/tHvv/RTnv4Esv2/gU1j
2f3nnt1/ZI8PRfz8dhPLn/+6tKvKJxleGo00YGSLdJzN7delXXE+QbfG94Xzy2H5X2I9vm1hdUYg
2CBAJmPYwg7xdml3PjHIYNUnXWMR8PCt/8PdeSzHjqRZ+ok8DdqBzSwCCMEIBrW45AZGXgHp0IAD
eKN6jnqx/oKVaZOZZjVtZdabnm3mFbwRgPsvzvnOf9DCckX8ZT9yoZNfBKUBzjCMdX/XlLZjm7U4
oskvzNMJtResm40k0HVblw0woT99KHf/ui/+7PpESP33v45hI1ZJBpKw2RCa/m3IQgxfTn9SkFPQ
1c63NRiyT4ONQUuU+1iffUFXsdN+hRmhVpb+ZClPTVgmFkyzHNP6QVUlElvITPntTIpCuaWnHIMo
wMh974zYtCLC4DIsr3agTr0zqDpUVaOvptGoqjALIOpQJxv+t4IMNlCQeNtnlg0W3W5CqBOgG/LW
Xty04wwx2ZfcF15X3wUa/Wlvt6zIcbNJFvED+W+gTvzsWxc37JWzUVQblwCoIOydXON4z5rG3Rhd
ZQVkMsTWe2AL2YbLItOXHok8ch2zDABsVAoOkuuKi3BADLaiwJZCQptqppukK+tXuMnqVOsmf0hA
peWH3F6cKSxxzY+8oO0YhwbNgtiIsW3vpgkJ39YcFnP6mRM8520HJHrvSR24t9TxF/0U98A3vx/F
spk6ohM2QWlp3AVr1b4Y2GWzg+jVRGmNTvReFkOlomqxGsifjWjfLCeIX7NgLuuIlVsJ0K4yer1J
jJUrCIiKfncM+ltcLab/ai3TbG+WeVCfSpHKt6udhetybMFghb3hg+ibk8C81yJR9sEZ3N5FZmGO
97m2PTjeelQDRubMRx4incmAPeWNY1jpzj/x1DZgnboleMJuRkAYmEiXdhHXOooYIb33FJSfBSDA
cj6EIqAqLNfcTrZesaTdrsLKcbeQfPCZd3oESRWs9NBEh84uJvZ+ajdQPa1nx6A7QQU84zhv2zXd
D4kmTa/WEJ+HRrPmYVENmAaQ5XQ7xSlkr35SSIritCZOVwCtqjwm3HsbjeRPkuPqauvgLWfNrmVJ
WHqqYe10vvcDKEBOa1guxlOVAJ+IjLS7NEZMKYyDaXQ9C/JyGr85+nJVWUtq5RuChgZrWxZSv3PZ
z+0mJuazBwDWMYBMSDalg8de4W5izJLqSi29U155TrmkIY+J+PRz7OuRJUQ/XJ46Crt+yAhfIag5
H6LCX+DJztRN9WZMRftody6Hg00STbUz7dkpMbRjXApjSF8gl1o9f/o6gJHQtgVZGY1LAOR2Wm0C
nluR9dbGaC70j9EserWBBql/BWPesLX3S95mfown1541srMsRUfHftixaYmWBmqTsQQilKoczJ0V
6PGJrTXYY44uWATgU4qzJIPJht4x+zdqBu27TVe3/QEkY4R1FpsjtF6CSJdtJ7PhoyEhI+MPTSCl
pb4u3/UysCWwxiamFcwymWydNbF/attVwzlvaD13c9P19X5Nzcw9BmJFTIOCQm+tueqqnZu1w3d6
TuQ8hL0Z9nlYekyG9Tz5lJFdOmKi71d0UI5Xeu+rJzrmxnlnIS2UywuRzsZTU07VQwKlAxxAV053
blC65nZtfQuBQ2ETQvo/eP3++fb9P//bdmyXDcG/v6mZbHBRi5+DOPzs1n/+I6mnrPrLxX35/f+6
ubmfGbgyxWEtcVliXXz9v9/c7m84FeSFHM102rEvZqE/bm73NwsnAy0cEWHoXi+d3B/DZ+s3l0nx
RX3LPOM/Hj47bFL+enczEL/YXWj/0Lh77mX19ieN+zxSu6vJIagazQG34nwBrcWq9M+msTJtCmDZ
vQ0kXBcb8vtYgWGpQrpDbC65lwO9QL7LyU1cIwdfw0eCBeK5p3UhhWZZyferVdflWzKleR9AWZjJ
dvYHagLXKlv/qvFKUFPWNAczSjgFeWT24r67cY25iqOgX4xf3HC65LfiomIQA9oOTbwoX4QLOX+D
NCRZQxCH0uF8gnIlrYHA1oxS6QW9T/baJWmBDHUMSD8tffdR65RLAUZYdwFzzOoqJitDb2NXMoip
E8s8mCS45lFL+tvRX3zdnYdA+bQvVt+d/EnbYoPiw9smqAxO5BEHj4YigpyQ6jJCjsQfa1c+4SJj
nN9kC/jIcMwnzidOEYWQf4SSNhQET/LTF98Yj3anUtWCe8rjbQ+zQsNAMFYQBQAXuJ1RoOU0lkIP
v/q0UvGpJD+4jtpCBAZisSzIIluXnb9tpx5qBHFNRnyN6TWbUEcY8dZsjTIIY69L4UeSxvyuHYO+
Ug8SCmFauNAeB+3iF5/K5Czy3nsXneK8GSUZLHVhyO/CadYlJEGlPQ0udzaD60weQH77jPd8lbbg
3+L0WQoblSf54rOMJqMAv+ar4QaXCyJmy5/mMpRpzFMGCE5PzHJN69ormvjdIsJ4IaY+s16sTiC5
zS8lDwO/7qBYzJBr6690fGtRcfyaysmeMUlzg7CUaZ5zqZLPKvWAJI5xjSewVWp9VX5nJigEGyW2
cnG+/mrDoDosKhQ1rF/cu3XKkAXWDdvfqPJKeLOJ01nxyfNGC6F3XXdy68eeecqhPyWbpssgLzZ5
jlYxY6r/OK3OBZwjR2TFS5Bfld1S51cgmsbPktjSG+mtxWc2G8PN7HmQ3tSUmNerLi2CVF0vfhyC
juneVPVUOWWck5zatWVmR2aWqW96cpdqS24LYwei+vZJXK93i+RLjOxCy/c+wfcTrnNPVeFUCh8u
yKj0UbDiWhEdL/73jMSCV59Sm8JJTOLjkqR6X6G2gIa6dD6bR29yRThmqFuauGjMs41fayYRKzZy
MuG7JIhYQpovbgv3l8CNfniydKqmUNhrxzBT0CkeO8sbkUSh9yHfrZB5exPoeUaTi334h8HEpQgD
brm7AsnSazaX1vcgVt3PStutueXO5mNbivu+0vqbck39DQpW8WDr1CatvicNO+zntNH7mmQiY2OZ
sf8QTygV4ECZ5ECa7oxYbzZJbEb27HdBmFfGgI7bL/V9kBmBtVkGBPZywMtnj80rBcr6naIAwfwI
EguTtGk0iOfJin+CH4TPbyCU4TjgfLciv62cH7opnDdzoPqI+qyjLLN8Ld2wIz53m7V1jXqfGKgS
NG0R3Pe9bS1R3ED6CrsYCdhmmqXd7gNzZG6eOfGDwRHGtxLDLZ0nSGBb0Rax3BAOCP6om4d2ueZt
dXmvZTP/XIUu73G4MjJ3DTF4EWMq71rWI+JwbbUECudrob9zSwhATnXL2ADbR3MSAWuekFeA6sTy
GGIjgTTn175meo1WNUPaOSwMNDaNBtJ1DfticeEn2dSsYs5pGnI2z+pGJV31nfV7zseo9XgfB2nF
GMGt3QdLtgyI5sI2QvQ5IAsxg3AXrMNqtZcaGB1SRl5xcZR+kc6hbOJcECrFVnxTGSu0XpK6alLX
msDlRE88cejlTER75uL5ZGKRWC+MJEu5TxEDOofKTvxHQWpUACa+IVpZQLK74cFCJ+WhsGru2yz2
ELv2fEkIyhLzF9hZq8THoNz8kX1CWR5hEwnxTCAJvzzlugpCIpkHEwU1EItTErgJ7o3GDMR25Mp+
D7SkBjZ1JsdNISUcSoEN5cbwivWhrnthRqDrRlwg0ps/x6oqXz3IW+OhrmN5ih2zZN2U9eP3Ic30
7cS3157cSrLSnYLb1BiradsJXqdNxuiriAhvSP+bIMq/CWasr+gVSBKYaRkbSOtvthmn0sxw/Awy
1pAj+hdJesWtLSNAzcnWyis3KrF7nZZ8+j355f9rcYp14Xr8+3LvXFfDP/9RUed19Z+nM1+/7ff5
jPEbnncMrwZuuotK9f9Wef5vDgE4DCwu6V9IQvg/f1R59m9YKLHiWszlkVi5uCj/qPKwUaFpJcPX
ZId14dr/J/MZfv3fqzz2AUxLSLXFMH7hYvy1yhMuJqrRLgsSKycDjf5XdzdOA0qq9Kvrm4dmfne+
esFxWugLkxwcFZMF5JuH0rRyb9vABdwyLbSMbZX43nXfD9gl8ox2HIQhPaeDVNDkJe3kj8Kmi7vI
oYLy2r30qrp0lYrAgkGpu7SxkuHzvHcuza1aBjfyZUzHO351v22ip1swNvTE8xIrxH9mTjjS7BpM
RNqVeexXG+2Pjr+rpxXqmqMb+1kpQctdfbXfxrribGBM8b4gTTs7nCHUd73sn5lzB1nIIhExv4yd
2Nw4TS3ysFQrRFbXVPiwTLdpQD8LgzmJsCHsOc5Pry1rEZqA644OnWgeCnh9Klr9zKc8HmrkGvZQ
D0hQJfz8itAJmlLXba4pvIujbzTNeMNG3/L3sq3Tw2UTMrMtpAc4OIuVPIHRS46ZMa4zlItSsnEo
bHVTeAD7w5SP+02Ug/t6uWUGdLBLfZLrTEJmM+LeDocgb9ptE9RbU1vcBC0Bl0PYGAojmqOt6c7w
G8S9NVjdZ7CspcUxeylsEjcGOAMGL08o+Xz+EY2zFL+K0XXOszsXt8nk2J9uNdrjhV/sDhu/Hlle
1yN5OuclUebR+qqXdTmah0AxzEc1M9/XDouEbXUpsK3iUhRPX3V3Jrr+rqrnXftVkbeX4pxxXfba
YgR98b5q9zE2KOPH0XO4NQPBv6UcGDMpN3iQl8KfB5weYPzqB3xRkAYv2DUkmz52myAauqLrbgoa
6rt16NYTi2l/joi6mkakB5eWQ2AGfFFWic3gqx0ptfaSbeK2bb5N4j7BNyKSD+7qMY9ETzfjeGL6
oJ6gxem/2p3yq/UpJmfwKLIvLVHDZCFHFS27N+OraWIONJ+TAsp0mFQ2a4uiLoaHIhniM9mjBn9H
4GAJqvxU6dCqs/JKUYZ2YSZzjGzpuK5qI/yxuOuDSjYYpubqCyheY9ZaU0xtg9WRz6iTWnSbVFAJ
blyu+YvDzPNu/ErInNLfGW6dfKrFtpn1BBt/NrD1WSTjXq1GM50D0SdHVE7mgTnOBUCJ6EBFdbF0
6sgmqrli2a7anavMvAqDKrGrEMoL8FSQ2rDoIEgPAX63nP4VUUIeQ6JeMqTpIRkSxr3KDKO6amwx
Xys7x8OdVoZLSdIGpvM0KDlgDrbk9Du/4T+6fv7tRuB/90ji/7k63mT//EdZdyNFzl8HEfyuf11R
l20uykfwPTQCCH0vXol/DSIs+zcuGkYAZJ1c9L021cQfKjiP/2Wx/qXq+cME/PsV5ZosHvDmY/Nl
L+E63n92RRHQ9dc7itX0hUKIDRkFJZXl3ycRjHmZi4P3iMyYmeCWijvYmXMr9+W40nH2DZlZnsRQ
O5q4iIR/5ZbJLSEeiCqA919IrJncV0713horvWKwIlOpXeK3F3EVrLSBVmNh5+Mfwg7QuMdwtxwU
XdKjFKbcltrBUDx1x7ZQDDlygczNoA2c6YoviwWBDSnpj37V7T1F3GXsI8dPV1y1sddH/CovDHTm
RRBg5jAo8xWae8Z03R8a7GrSHDepdNX9vCZoPlXz1jj9PV00DtKxpwTEeVmV64tbaAfGSWpcm9bK
4o0ecGNoKL+GhGOOFnDvkUtDW6f7k5q4TJsAMAKWBFyZXJsnlS0/dFr521pWT0k5QxAt9dkiyQtb
JLxkh1ySXWVyiVUcTFd2Co+46u3i4AUKeKBtJVFntAbjnVIcirjPDpxOgt1gOp7mggqCcjhNd75T
jftaxzgioQgD/EwtL5y6Nn8x/bhlgKHXJ3i7HpQvJFxFCkWcNLX5arqAKfxpvXZQ5/waRv/AMnt9
qJLp6HhDG6bKZPTsm9d5u7rhXFvXaCuWY67iomfT0GL71HLY0hH+bBtLlSCQpwYbINhX+pP5uS2c
H0GRdadB9vUu6DrvuDZxc4jX4MMV623VYzOzncLaTZVguLIWLU4uUARidmuua3YubJRt9h3d3WxP
xVnImmVEcJiJTeAxsMvgamnrIUKESMxPLINDto5XNiFWuDZHWMN1piPietxNwu6L4Up2yjrzPUgx
vDYii2qH9s3E4sc3SPEA5fhpSfLhjmlK924a5RpmSVseUt3Gp6SFT8x4INWbxcc4O3gfuelEDr7i
xRTXSYnNDTYt2UA0lHyPbtNf05CGreldszk4JpV69TC98bDxXXSY2tdD3mEF6itc0S7mQ5WKzdJ2
zEqcw8S68FZV6DTNzlwPZLmD+3TL6paNLo5i5Lcur8VF2WXGTv8yzKXrbwJZG8cy0+0pm0X3PDGp
KddLzMK4YB92qpBP/9QxAbysZMJ2bXM8gugyOgzWfWOGfuv4B2at/i2oX/t7Lga0cLaFmzwZCT0x
xmbnGNiUNmm7ALq1xEDQwWwfyRlw2k2AUWhbm0wWFQIGNWg6YFIhNg7A/KPT80709pSd89j27kEM
a4aZqfdDF8tNoIbtmPf7OrPrqCrp5xo0Z2yjcoNsCsZ7pbeqZ6c2ayzcSfdtQLt6p5oG3ZQFi1sX
ZJbHU9rB9SbbplhHruRxnHCbusN8x8N9LXtrfFzpZS/pQjVywD7/ZsU9VtV8OOB1OpZQOSKzXuI9
5WSNX9vHSo773D2O7BBZF2nS5bTepwm0gBKReJhO+XC05QeaL3maptY4XCIiQ2vp5nPXjQPPFMXX
ThIbHY0msdeBt4p7IOSs+Cakt/iVqzDVM36ozHv20uVt7VPmlZSkQaHiq2TCDlkhAKHFeWDhNOFo
wsirAreKZlfJ3QIMcl/lM5ENvci3hR8HxzaOmW56iene1E0sHqyU4wJbWHxX42uTFoeDC1PAzzxx
k6fBr4aaVTUoEqaseHc7KFXEBW7YRHlnQ2o8RRKwbh5PCA78OMMQhelzwzTY3TgTec0TFe117lbD
IZ0poKZW3eQDxqMg6Nub1HfLZ1NOPrY1zORzDF15Fs0FiicbIpDsZm/bPYM4dOJ7g/umYUEJSXpS
w8hQCFYf8ZQOYGk7AJrDwiYDBUpJ73QTzIS4/6Cf2VhabYvUvFUBmPllBAywPhXcE0knj3MD1KTy
QjOYts4oucKWi3WLNAakNXPqhzjSNqPXf3rMq5dY8mNn1zEk99GxbsrZv0uC7AjVatNOI29lfc/k
pI0GiyLPNfMkakx2ZJStLO3GN5WJ22F61U766DLjLfOF5TXs43phhFn6uM+RJgJ1xpoiwS1o4i0E
IT8cTuEyMqDLm6vc/Jxy/7xYgJ3ddKD1SFsc8TK1jduA+dY1sxNWSfjiasgG4xAtM/VqMNfl1eLp
4KlJ/B+1QszM0P05psrcu20w8cOy6t5UmgZvcdvpNAF8BMiGDmQw0l88YUhU3bywIrdtshuW1ooV
mM438eAsM6qbWbzS+8VRXnTxLQtL/O49P3mPqlkxOzwt1XC20tiz8fNqutOhyM5WuxBXhFFU7dMF
LoPUrf/Q1H7yIbzCfPH8jLuqzeWwd5Aa00gqmZ1n2yyOQRW35xXz0bchtw/zsNifKZqmMOlz77Mr
gPD0Y8qTE2hqBnsWcosS1T0ID7nApjB0cNV0aJ3bqmyfWOYGN4s0mtu+pyOD7Y1DCFZTtScyp+WZ
u/w3dhY/604r1NbeVTcGyKMHiP53Re5+s0S/XCnPLTacB8cUzNUbFlsnqhN26sQB8HKW3XjfdbgI
eyOLikGs39d1lsQEWZ2CpjGq69TsGfRz9O9q23+sY1a1oHo/4yoZNmuFPV+hvAKWuppXCX3hTtYB
vCrPU5/TlAZnHqz3muUBeS9WwqQ9cI2rNivLDMme/5CqUd4AeTXDpV+9A9OEm9hP31RsDVd4G98q
Vx1KAlB4IdCadh3TRb0UxhPpUsbVUATlYVyqCqvoXL8qVbshWoyALz1tz0JPdkbXt8YMq7SPotgI
tqLhSqOzEruMVTsz2jTZNtWwAohW3V6vacUb1dzmQaU2Q5EYEDxG7eEXhJGQM7XPkbkfkHAwogvc
TcGuQ6FqSuTykU1x/VYFWbdzGn8+xmDfysgH8R4i3UoieNTJYQxcNtS2f18MMt1hdMUY7vYprXaw
EmxXZfvR1OpFmRYJW8Qt0egqf5tNXRz1baOghZQRYXuUeN25TxjathSWkXbcsxhgvQA+emb7BzLJ
fWxrhUx6eiwLA0+73A3DdFf27MtSL75LzDi74ktkNeI4KWplBa4CmMK6Fu7rl95gyQgPK+v8u98m
XqTcsUKMnU53NSFx3lKTxFy4fhGqbPjM11jfrL0pNPtrs9y6jV+FZZrcoXcrXqVw3GdbkR3oNYjy
fbb0VM4G6PcsqZ9KPsXrIMFXmrnsVOpJosGclg6bscak4Aa4gHGqRsMUzz8KlGCn1hc7e3XIB2Db
TR60+p7YGJ0tEAZu0OxkoWHXQKIDtel5dMOZd6h9HlJmMA+SPGynWL7VYBe80U6pBpxtj5w6q5yj
RTRUNs+v2m3QQBo3zOYp7uZkb3gTa3yjSjf+4qQE/gT7Ja2ng8Kgm3suqXckK03teK/HlbpN9Uc3
C47mYkQ+gNpIT9m0X9fxwW+8beGWu14LtH7fDehVxJeSbsBMnh+me1fCfx/r+CotG755v36efPXL
XyzU2NgKKt5WeFk3dpPrcO3FuZrQcPjDESXXNq0Tws7qR+TkXBemFzarCabTekh0on5OumTIMsv5
2I6je90Uo7FdUy8/9Uydbnq9YLLwnSjPYvR7OYYdkZBEmcq0Pwuiuzap4d3KxHgTPffvrCyQGxgv
CFxhZ1rprDzUifOKQKrd9Can2Bos3KVZfSyAnqoV4FHlLnclYhDWNleyybaVAdizSPskKjBnnBma
2wf0heZdU2X5gRlFcYfRZzcm+kZo99pGkfNm4qV+H1znJiHtYJPr2dqTYoaEN6swqpt28qCUNj70
gg9gLfIAR9P400YksmWJSPwloUmR2Y3MImOpb5ciWLZBDtaGoZl9q5RzY/vj/VwOBFg2ufkhsxKs
yFimP3PUFxuOm/yzWvubuZo4vySvzjS94sasngOz2WmHvUWV7s0qDcuaH0ohdEHYpZm7NfONku0P
j4QYhCHdcFOt3KS2QcYUG0S17VwPPBJ+nWWqg9BoAAFhozovdemDfWHQdnKt2D5mVf0zHnsZrcti
nQM7ee4tdsYxaKls7D/zfBmOaiztrUmo7D4zi7M15MlHkENORJTV52tYO10cxia8lZI91weLj/7k
Tl22m3xy1uxLYN4oLQxgZXo793KnpWK9zbWnDkvnEL1Xnz256sdl6e49vyk3smrva+yH7K2+yXI4
s0CBLpJkn5gPW3wy2VaL4CBQS3O9QRswsHijJHHO/kS9wHGUnVKbPYbfs5EylMGEOC+v457KLWir
de9MJsdf7tuvcTcbkXJq7wPQz/DWOWZkD0W02iLKp0DSwQ/bGr1X2rgvCoFVSBt0cLR9KFlKV2MX
HEiusPakbEwhgiBwSn59cnTyjIZKHGd/ubfK7NNz4mprKL/Ye1PzMdXmJh7dn75bfAwalXIz2/Ip
Kyxj57qU0X3DURQHNoom7P9mpuZrVjp4LYryTnBOxhezhDXYB1N8TEpsGCjvXO14h8xqjrMSdy5T
ug9IyKwUrby88h1NNSt4/5LE9TbuOhWHTLv2E3J6MNdu5+88ezh1KKJYv7dD2DamESLG+D5m3ZUt
W3ViNZDfOCswn0AWIztMwr201T0GBW2NG1/YvbJ593UcHPzJ9w7sUgGhDIj+2tzkbA3WO1uoZ9es
SOVyGoQIckIeUB7trH1hJ8XOTkzdgekG69iMpu60Jh6tFTV+FbHGbtmYYVkK7I5Ict9QFMvKeYYT
V4IbN3vKL0tcDX3ZvzqlrK6FdGGw9myNBqmG+2Fc2iZiC4iomQiki9CeDrU0QfJUykrvsgYDWGtm
hIillByDW03XNdf8z2BR+WEZWEZ6RrZcK9d7bmXVHMBPqM+4Nrungij6bbuiu+mU7eG3XqqdnB2Y
UhYpjMpWKfDSEZOXZcecOXaxI6yu+NaWefDW2Gr8QELDgi1zf+bWiK7AL1ER1LLdsQK8MIkYm6Q4
6SDpGPWhd9S4lzO3Tk082tG40Kzi0i62q1rXzyJtxJ6x+Ry6C+jdTVyK5oGvZor6MmCWG5MJaCze
PIXj2BILVE3y0RlzNrSek97rvLYfBltmXdSJWR2Iv6KVGmciKgmLCXGGjnf21DZ3dOP+dV0ZGl3b
IE+zSJeQDXkZFj6CxSWfSbWdAc0x8SfENW0SBuzdssMDlF35mTCeJt/MzsTvxZESsjjnVhYtyhxC
Yqf6I6ByfASdUNO3duJrGOZguXKM2iC1zX3MynafjTwtyTRMmC+9hndHc7RWs6NPY2XdWp3kwp4A
OW4HmQP8MRbQHU276k9Hts2eEqbaVKaRHmRn5g9jun6zDXVO9NjeGGXjb+264MlMJNrxejDhv+KO
2pg51z/wTdWB+mBrjtytLx/ncv5sCvHl8koeyx6sWbJI+F9BEr+ZgqhcHHPMECx660tP3+6bVKit
qmqMjBB8dTTHWt4s6P0jq0jerMyPKbflZEU0OAy+Sc1MXAxmoG9z6y0ey/6QeMPECdXwuTnZm6Mw
wGax8Rm7C6I+Pp4T9Wa6WZw1+xia8jGNlzehu+sgZoOk3YndFnbBTeItR1Fd3N69vMDkJtOhp0rW
46J8eZhIqHn1C4GIwZlNdBjYE8hj1CVRoJoMJZZHSRaZvZlE88LkYpgM/+DVY/lqjybeL0QrfGLm
eup4uE8x2+VbAvbmh4wsxVdMe7dd2zisQpqYg7ldkVn5vcFIMqmyrXCbuN80sXWtjXXiKVyXG5fQ
MHq6Kr2v61Yd8bWiZk6EvUsDizvRDXKS0/XwkykNGRyk4Bwxy1iHeBSA1oQ+eazH9kZrmbeLgrGL
hKAlw9e2Cayp5zl+aqr6V02ZxoabOiHMNV7MLkjdfbeS/Yt5EcBhMWpqtV5cdSaN79d0euMhkw4t
PJrhjAtxuwQmjSRGFEPX2b6oMOaG2YBhh9XqLu487CzwYnKbf7MhqbeL0glxQmS8Bs38WIJHuUb/
bO1GPA1Xq1XqXUMf8ubh0iwHYqW7Ku1OSGQooxwXzJ15U6SyfGrcnn6pwe+MSheEjVtSeKLpOMde
ixnQibk+5944DsMyn7MyW25rqDFQBX1rbzWDinKcfZvC6Q6jWIcFZIXcubHkC1bTh2HJHzBY3so0
o8KtQDQa7ZtJ7uShCUi3lrMyMFKbzCX6uCcNahrbsCzYyNpO+j4T5mrF4BqzKF6Pia4jVlmscud8
Ne+dub6aWyzUdYEovGqDYA/wuqbSa9HFgJgchtvWq87G2tzqS8YofKGt0yKZdxi1BK2wOLeaceup
8YVHmt4xdYEaYpGNA+MbjdmRjJFtL9nZopXb16gMfjHDiPpAPFZKJtStbfIj9vgiEMrtqhQAGLJV
a6M5wl/ZdB+HyXkwXKS2lVP8SlMqP2bu1YtigYZiGr+Jt+Khau0Z8NrF2qiLB1Iy0Uzgz3r1OmCX
g4VSJsxLMDGTSrCBpm8N4xTdOA/CrzY2CyyCdQ3BBxmUwS/CO3bMRkJRrBauZgzaa9qfpGd3tPVI
5L3B9C4EMHW0uw41lXvtp9B9cGiKsB2Xx2U1h+2SLN+czk0jOotfJkHRdWnE+6xBgl0uLFSF9vea
cfQhy6v2NDckJU8NICG5jOcFNtPBHtOLzzOpTkUg3yQBpj8sppxk2T4T29U+JV4JHi4rbfOkVQ8d
EPNQSZQf9FHJXbLgC27dJaypf0FATZlz18WYCqinM/DLtnCr5bofjaJjeAshkjZY1BtbDtmtka0c
Od1i2j2qYqPe9RNRDhu2zIiEJiy87UUjnqpPz6/QDtfqkogzEhhPoiCbc4+/nChuBtJTQtjnlK37
2HYFXYGOAeqtbdn88AgcvanBJBfH2M8RN8WXxbg52T08Qwaa3+egC3wEAF32OeTVjPc50fj1zHRh
eI3doME28rJAlUdUNL8PBI9teFZeDRRPJkv9PD36wn5wES5RJ6XXHBnM2hBsXbNmDMh/h1rqEC+3
L0Rh8K4OwU2S9OpRV0V6WhFKDhsREBco0tiIphhgpC0ctjcVfLfdWC/yLjBp83AupSejGfJ94+Xe
FX6bCGQH9hGygu5J3jgRkPTepPi+Y389rrhiNo0t94v8MTi8SrNZMwtbfo5Zrl5HRsq3snfijRAU
4zb23l0zAA4EfIAubLFY+6wiCNeO8yxIGz9cmiTdY4V414F7P5jTfzF3JltyKtm2/ZfXZwxqg8br
eO1R16GIDkOhkAyMwjBq+Po3UWZDUubVGbf32kcncMfBbNvea81Fmntd6r2cR/kQ48ELmHAx6GUZ
sqqFVEKcfJukRp2UMCVzqcBYXUd1XEjczqF8NrlfXAw5Jz1HOogm1LBDqDzvnaRQx8llzlGUdLgV
QU67AJmpY0J6bum9M9nxN9Bh09d2tpCxLux/qM2CgShKpYFA88q5I05rFIxJf1/28x1KK5YNby1W
8vBmxg+39/XIWzzqYqSWc49etqTnVqpnzjfPPKTutgGBoj37bbXECciSfbScmyq+r9LR+0HTy/CT
BVAgbMMblFZ5se8tUoNR7zZPESF8Z9Q4ePBnWkb4HsnU9dRJY6jcF8kauSzqGzUF3/2F3dhYvXeL
eA3tfBbSA7VpQCeLTVEw80T3mD7e6bqTnAfln2c7xydPNbJpXbR1YZ8yssmd4NQ3eqfDdtqm/hKi
ntQPjdWdkzZhVhRzaGa59zbZUA4M3FPovosg835cshIzdxTedeUIajEp+wPxVvKNLvhPQyXkl0mE
X2JLh6wxdvKjzwuLTby0vtjNnLCfsJ3PG/R81UNu+uILY7dqRxBDwRG5um6n7MdSI0YtrG9OrYM9
PIHsDfnlO635/ljr6jPi6WZb37jK2iwmPBduxvQkr7Q5JRA2brrFxEeO/k+k7BFZ01D66Cz6ZPsr
9hk5vSWGwyJKqmvlBXjLg2raN3bbPPph7l6vv2AnJEGZjefDrysebBuFUW8WRAFkeGKNSCBbWIXe
WhkCkyhZbktVV8e6JQweAUC2X4CmtSG+KF3m3wZfPIdTRQo1hGErP0mPaO8iBXTXFaD2TNm8REyH
9jk3m5JZmYMXJ8xmjXUnfPxevBB+eetO5cBROzuRdD4DrPUATTbR+N6Otnh0vM5+GZUKNxLe3s7l
gPBQlSTbTDnUMlrnau+7YJoZNaYPZgb05zCiusc+3V+1nRY7PcQn9J/xoZok0cyZbdHtWeriqaVQ
3JVQAndTGVvnCF3OI2yO9sBz14N2ITtyi6p/PpSirIm1dr2dPYb5pQwN7hnL/cZu6R6NGtnfG4aZ
SCVpf8Q6OXYme4TTHl56JQrIsMmv6hS101in1LNF+yKXtfvm1rs2NN9dpzuTy8leX2b1c5NG153d
wtjU1C8BzN7a2ukEJm/gfu0JEkB8Gu1KJUmDl7b+VgU9AbnCK7Y4ayGOCs6CHa6jMw9jdRMRQn+J
a67Z1TZelFI+JHzwC9nGpM+uM6y2RT9rMzvmeFn5xLyv8h8oNTRpXjtT8baC2tz6XnetJ8u/MKEZ
T7WewbF21RPHQmCmo/tkdeSx14G+qxzgLFHGeEDGbbAVnKaIe2FalaLX8huEp56X0NstQS4qSlm2
mOQnvfMbWu4MHSbGxPtQk8FSW5V9JCPvLQ+tT6uXeNL4a0w2gbgqZeJrt2rMQh8djAQqsenaN8xx
w3l86fr+ezdiR9IVZ/S24Eig9ZdITjPbPp1Yt/Dau3RZwc3pRQz6tWuT/dA66a6kZbzVxn0yabkl
tPvSmBCQL7key71cFAbrsND7xW2I7LbrXZqPV6Z1QKE4rKdJA70REtDZjfpkJ8gm2uQd8wh08uyc
XnvuhoKzWX8fD2F+kbX6KhvMjTRhdp0RscJUtMRNTUindQBQyyBY+M8Dw5KTHC11m5jK2uEFpHVr
5Q1dUcJ/L7qJnnLM8WjK5reSkYXkDT1zh26j0Xe2MEDo7NreGsYCoHod/fkMaU5jm/hHJ1X956w6
jtOTRO0ULxiYC8TssGInOqbA/vZBpYn9Gh01bbJFvAc0BC+ddqBh3YWHtvIRHPqXNLY9BMNUHxGc
osdIp4rp9VTj7tPhZpRVBamnVzcmczoqJHwTiwUlh5xiZ2Mber/YFeWpLp07bBzNZQ/tfZcGWBfi
rABmqHEN7kTldwBqc/8Uq/BtXJc67OqSqIWegUXIvJE8zPLsI4bfo6qUl4loLpylso5VSoMyj97a
uiPAbMISgMNjjz2z35uMVTafLe96JNqPWNWTTJvP1hXckXnbTdBDuuJBED2SDwTz1dvUnZ88wyue
Me51whr9+BeHHyhboFSr4hp3pLutnS9FTT85Mo9WQBclA5PoWS3nM7q/XYgsHQ/O6NJdNe6xw20Q
Ds5NN0VYJYdBb/G6vfK6Xox297hEvQFR757zNqShNuztediVQ7VXvEeVyfe12x0nosN4/RkGIx6v
uhyaY+nRSWAfa2tW6QXKryndcw2JNLPwz4MScHlTVMRwUNo8ny0vpRPsDaCEauGTp505LmPGsRIS
deSdOQ7QXrAuUniDzJ9LevsMCMmoQue5nBftO7du2Xc8M6XOnrWYMPxZXbYvCoJoaZTeYYmLjnle
TDdpl+zdse5PKmA6RFuJe2jbz8sIc15P1Z20MiijfcRy5UfprdsbImJjPIlob+ad2/X2KUzoReW0
Fa8RT74LkSEM0U5+5t3w86tMlubOQ8yw7TKVAA7tqfw1u5ndth9TGFhHlsbbBQPLzmIoyr7tP3cR
gxNSfYov7BaIBCqNSUkl8TFt8jfdMhOsDb6BwoZ1I1r7e1T5820mAMlkU9tzeMzmne/0IBJIentd
yp4XuGCuRy/dzPYx1PWmUYIjuPfmcUTRujrGboNfluUODLXljfWuN4K5+uxuc5bFfaCdUyLMzg+x
FzpR9sm5Zd8YvVK04pPM2gunFmYf5UCe8CFjxGoT5dKqTPIV4tN+IYT77GUuk+lxRzgRJ6gIuWUx
cHRs8judreui+j6bmKxhOLdDmLLUZst2sb1r0oLpQVEQwUR4RIUSHF3jVgs19XAdhv4hsOnsa/dB
OJZz33Kq43QTPeRF9MXy83FbTHRl0chvA4dxjSKYjSNPfMcvYd3WHBTePKfloE32T3Ts/QrFjd9m
7g3ifT4FDaza7ncCxVf9w+NYxwgRs/RpGOyWsObZx3Fkb/sgpfM/oRNdB8DPTMIvW8kQ33XY1pQ3
9/u0iORVbBWPMRHjl30SmG0QArKgOcPZLMksqpiU9kVxKTnhaxAbtgrvwim7FZl5WKzspbaG49TK
I+HOd5kvHtys9KCTpxbWa6y60okfpUtetMTrtndUXDJhS5fLyjfonGx+r80UpPYPzPwKF5MlmldH
p+XedlIv3hIQq54rh73sOKSkDh0YRPcxJiy63ovxbmwGfTSpxb3GNU3w+KGsoZIrh10vtvkRRxUs
ek8JGqNjDWya0KtKGZeNG8Orgn3i7HB3LOFTjEeDWIA2PTeDtJ+nbFIKXhShSIiCkT5vAo1RJyhy
3nQ7rA9Bt+j7PCrRNnNCPxBNtPawbNalwXHk91QkyPUS0twIaiNEnegBkRe7wfjlXqyNTQeNwVbP
FESWP9wEALAwfUOWQAq5QYVTg0qzdzpOHvM6XJdYyGyt78qzSGVznaJ23AsyBOkjqVe0cemOSPNX
5GMcCbx+OeumlPdzwdYcMXUgMWmPuOu73ZrdQo45CP8IFnxraPIvHsS6eKj3UaiA27e1fSyd4GnW
6Z3NMoQw+F7xwG3TpLmoC31jT+6tyPXz2v88tMLRZ7DS8dYb7eIAwYe4yJ4E9VZn8fM8Tc1OTNZN
k7ssCiEthp5JHgP05gGZGeNMsidot290IQ++XG4jeClLuI6GV2uSdrwHx5r3tEUFWpviKa+QK0BY
ftRWsjAlFrD7LWyFrgc4mPCKoGEPp2FWmta6qdsuPVpp3FtgXqYU5N78UWIE2tVijomG7+XWS+ms
qc5cDYJ6tTJLvpctGsRRzPqBepKY9d7u2X0q68opebsL9+crNchD7Rv3oCvgdH08PcJZYbBl02mO
AM+LxEbwnw4I+zAIUp1JZuADzhzd48UsHLxlgnjZHcJ49zBn0wV1ibmsEesfSQrqrrgjYpN5Rfkm
+9TdiqWOrqqMis/U45c69MaT8lFaW0mLGV2OyASXZjkyrYtustZ8HxgmbKpajvthyrI7a8BbHrA+
Y4W3922cfCurnpoulbsK2dbJGuLxUA5r5epTldGgSa5ie3xn8Nqe0HSyfWKB3FneEO+qypancQnp
zS+jvOvpx+4UjKUd5FrEcdq3bxDTNdvQracnUCzOBdd6zrws2C3pbN3mc6TZTiuT3C0WsJpAsT40
JCYdQjHkT1T6xOHQOobs7cV3TZo190YXBRs7pRCnD/9DNvZ4iR1suY7rCYds2BfZPo6S4OyHNaVR
3BdH5fQ9o/9S3XtF4F5imBuva1Sa2PXRt+B1n0W3i0LTbOl8zfdlm3efYxnUnJ9VEj0Fg3tHGblE
pLgMOenxWceQ1JbMRr4AR5i6fY6wrdgVc2HvLIbCjCuYge4sPv1uaIjRmb2m+kGOT2re6ySarW2B
KPiHO5iARQ0p1yYFZOdwCPBR8uJScS5br9XUR3V73XTpkB26eVV9FDyk0SbTnrzLXb3c125FWwbL
NcWYhg2BBp98shYAYIia1nPxWFJvlXa0LtFoVxucE16ND4WBHTyp5VsdzN0xWFIiGEpsYhs/o2rz
U9WeglACjYvu3Ko4pILzCti2+L4PnZbsxcS+9IE6mj3S/sE75/4Ita+I0INY9Pd2cT4RueI+1Tou
btORcmge8qvRj+t7Z3D7gyr6r9r4t77FCUetAUQlvv2LMi8tIN2MqUvtUutJ2mapz1/GhfTW6cW5
drrsLC2tN0nk3IFBn0+DhmhQQU2KaL2L4UtKTZvE/d6Lp0PbDZc2v06mzFcdy1eFc9JOiT6hE3CV
hPF56ou97dLXozbc14pAMqLBrPzQszu2G1RX8sLIftiKKcg45MzW5dJKs1Nd6h+pggg/KkbvUqqA
a6LgXWdGw7vbgnbUNtiVZRQHJ52otFfrZMwM8GKYZPBgUgagG50mztdWqB5dQ50MLwuOxOuxStTX
DmfwLp073CeNlxT7xrP7bUdxmyIZaZIrEBPdFwqwey8yOC7RgUQnS7bDMefkslElUHyMFep7WGb5
ngb3A64ewpyD+TZ17e86cJlEW/AThytb6QMP6Q1wz207Nqj4/CtLN49JFXzg72KLxppEDRJ7/iGN
EuswKat+Dl1mwxs03CRGZC0+h7xBqlsq4NDBvh4mNm1E9viN+2gqoq9FIxgMeN3KlV8q72uD7/oN
G1GNMyeDWdG4hNIMVnH2xirYu2413enKue3HpgfySQfyKhxpPW843Mu3dFmf0kKHL/jHMZvg2jrT
MdHUoB71MHuiGLvbMrXd5zIvKOzTDLGP6dNLkcY+wwUnOXiW5b7RZn2wmQVdiILXgwOC9Vn2gYXy
OdPxc1nzmOR6Li/cOlKnKYBSn5Te8gUKGW0PZsbfUVDoa7+c1VOGXJaxhGWdK9dwP2rn6xC43/Ao
laAsK3XrJtVbX/T+NceV+dV23eSEhLq5nxH/HFtULB8hZ4RzXxtza9u1f4e63r3E0qquWm7uLasy
s4umKOhg80vmTTWehcrzj65ZEYkoM+IJc6rf0+Xz5qa/Ak2Z3uCqLveybHZzKNW+aZz4RC6O/Urw
9gfwou6SwDEHkR2q7okbfqOCOd4Fk39fdjIfT7kpvHdZtdNOYGh95H3dMiWtOFmG9hl1NNFA448q
GM9LJ7vLGXIqqpJBzaeir5thH/jT97FCAZYVWLx9dz7opG92QT9/WmLo9m1W63s4REj68y5jx3KK
ezHM9BbtyDkkuliTccwcPpK+IjkJB+EWcGy7c0X+ilQzeO/8PJ939U9EbtR/YifiyVgQIHOU5vWi
yU+Tql2c+pgJ172pRwpXx1MfWloMEkY/ugjT9ntbZEl3ogFVHsBJikdOYO7eCeVw0Iq7k2X1uxoY
MY4W8WhpFNm7upyfNeZwxI4ZduIgOLsWMQj0g/xLj5MP0gLe/VktbyJFkMnwOMbQ5FaPwsnZCtoi
nE/tCG8H+NFVuY45oqmqnglc8UEGYxpYCIDk2I30RBCpzUcYvusQdt7glpAeNE3gpbLdA509pFg9
QTZHL8GXWHnWchhbG9V9mRbi1OmA9svkQfVELVaeyFwMGKhjSh7FIkiroU3mduHZ8frLzrjorOrE
70+hHSSXTm78o+is/JxxkKX74STnuYRp0Dv9cDCxugyw2dy4GkdxlNblFrP+sa3ILKht2jpBDrcm
VGl0lywdcKNOWEfeiIUR1JI8uQUlRxXF3QWJk+GJcqE4LUuktiN8kKNNwfUVDSBKSJder6CrTt0H
N86gl9oHTcouKJ3XIQnl0XNj1LwjXUbWbVu+0zOhMAob+7FkeL+62zBmhmH7ULTxRewR5VZl07UW
6bdsqfstw0h1xTCUrKh8hDKNWgI0UcV5xxNNeIqyYdnXyCK2w5QTrjG+EBn/seJBkMmZ/tzCiDh1
ILhgfgTOQbfzE/Gw88uUWrcosGlIi/i5z9yKiFuAc5jVNwm1AbkPq3jYxGdiL26qwn8EStmiZ2qr
HTtgC2SiB04yBHi4PXmsqsTeD0Y/uGzT92Obt8fS8sFdpLY6eVaooTohhdrluF+e3aq+R20QbBUd
RFSz6wR2phtrqzneSC+/YYSwH03hP5mfD0dVBQ8eqg3c2YAVdUql5rp0oGJFp3HTRRGBFnM77uyG
0DKb42vWhMDDIO85jt2d0XBmJ2ptlp1wiV5wYvnsZYZ2nrbMyYwZeOowr9AawvBLLSs4BQ18vbTj
mYwk9gIUtx1ISdF41Tf0M+KUgSGQMKq3g86vbSuzb/qeqL7U+BAvC3c+luw9hxhvPWxcKhpkIRzL
u571Bgnu5Jl8JzHl85Ryxg1be5Mqp74bXePdthFKe0/Oq/u/m/oXZOPjqRnq6YrSq2GiZn1bhnTt
DRG2xkN9W7eGWmdWJX2ltdaS5XSMF2+8Cls13/x0Wf+vvHx/BQf95uf7H11/6/X+P+MAOhFW7//Z
cH6j++F7UXy33jH1rfEdv7rOf/6//7L04UvDn4f1Dvee7wvoPQAD/w0XCgk2EJwpEXL5wb/ilP7t
6bNckIGkGYkogBPw78zPf5v6rABmoM2oe83bjLCL2P+r3A7nd7pQEPlkZ+ArJEFX4HR3f3r+fqEL
ufak56FS3RuMlegQAOJ+HR3H29RVbZHI2blfQljuzi4siuE6AVH8AFA3/Tp2QZShP8n7t1/u43+B
B4JU+oV2tH6e0OGL+aD+Q+FyjOC///J5mEEmzthmYD1AnV6OZPdcLF5XbKcc3+HfL/W7nZFLrQnw
NoRLfPzcRhuE02+XiqvZLsWkONwco/K8ENcehVio1g7stJ8azeCo+Fe6Aw8wloD/8vX+6zUJEo+5
cIhWZv05fvl6AHrmaoq4ZrtBynbMtssWV/POOvz9qznrZ/8XmfH8+X//z7+/2y/X4Wn+9TqBGCiT
5Kzeu8NEJJ28kHtz/mpvrF39D99oJRP/9VJ/wh4Frjgv41JiY/Glwq3YQkjaZdtvZnfCI7UJ9//0
y4k/v17IV+MeChG5/HJR/MdtLODrJI1S7kffKNqEqorcs1SNXyMZxhJ7FHZTy50oh2CfOLWFzy/U
Wu4GR9iQ+GRAXzAkDHPZ1p7uqavYgVipg2ZtRwrEidu4tXNvK92xRCvejvg4FcdJ7EdWnt96omI4
t4w6+oiApzKGriesL97sUGgujBhg7ddB+JaUQ3hahD1UG8R8uEwZ24fgaZcB/isvEMQjjLTL0Zpb
8L/FJJxvtW4Rq+Js6D5pPRFjJumuEDAaKfq8qDnUUz3ZmNH6scCJ07K+PE1z6NSbfqxmUCxLlkN7
dUPAlt6I1umYkWyCxxSPZb6ieUGySN0zSY3iFler01WqvcSyw0SZvh+Fe9yRgrCWB9EOxp2Ztksl
4T2VYUYhsLTopEcV85VpK+JHXXCVtNvY93FRyL4rH2ZIqOofnrD1Afr1WebHXldI3409lkS8x78/
y3GKCSsom+UjBXJ5bMh6vBr62Tr+/ZX5c+EJHdfxgVLZIVci7uOPN2ZGh5PXRFl81ILKENEpMz76
g2v3od38/VL/8Xb+vBZr3JqOE3gE1/3+jUrBvCxrC+fDHlkDuVjt9YjfHVRmprULaGqhKR+zKc2e
kO0k34taIc8iWy1/70Xi+Pu/f57/8tVDbnHEMigCNpc/Pk7bNJIleearVzI8BI41HhKnq0/NLJaL
v1/q9/WPF5VFHeYNsSwk+SCd/uMucxpX0u2r8o3VsTjk2BTBr+F6mecMeRB6ma0Iafsx5Y6v2sQu
n/9++d+/6Xr59cJgW4Cs+K4T/LHkL5wyW6w53ptE4LAZ4wiB6TTQZQO09g9L8O9P7c9LoROnFiBn
OyCu649vGo0ckxW0lzeDO/cOYaV/IMOh/4d34/fF919XWR9Ztq8IV8qa7/XrOt9KmFaiq8M3bVIF
nSJsrpniYklYsvkyrn3r9e838D++lXBCP/QCPri9/pLr5/ll/8LIhs93meO3rAhHPA8SI3vhfP79
Iv/xpX5ehJ8q8iIkZM4ftw4R5UJfL4jfpl4gUoi85KSDZqI9ox3syUzL/n6931lM3ESuxyJDiDrK
T4hVf9zECVooYtUseSORhdAMf2RqO2b2tROL6pAM7ksaZfPBmhb1DwtBFMEW+mVt+3lpMPwrjigO
QROt6QO/3s+ujopy0IFHjrkiK80hHONoIWjjKNU1Q3XlD9QgONdDIN5VxSFuz5GzwosRZXXM7DYF
YFZCvkGaA+WtOQyj0B+usSwPu1On0r0OnDQ/926H2GRSSfUxIdPOd4CGzbAp1ex9BrDxCNOFmyCv
QUum5xGxfbSRDvvPkapUfS7SJDgffGmy89pEb3BwBs68n4eue08y5clTFLDP7oFeEVbBYWN6qZGw
MUeIU0FiUWMlNw0Sj/yoTJpHh8UXRfxEs97HFlr4Gl8P52caBOGIbn3yrLHe+3HvfCpvqWqKs1IM
58obsPrOeupuR82hd9s2q7EMamxAcHYP1G4nKHZfJr+OnnUq+cdY2ZkD56UNVADFfHHiOMsMgHrF
mU6BkECCZjzS/rVO2ikmxRmk3inVpOde98igOKkyDHfv0nqROYwl3DSHJAuGW17sAYFh6BT5yfhI
SqYyY7zrjYtKj1nr0VAMCGGEC+Okhb31ahu74WTXY3CsZUuzJXYlA2iNP9G5iwEiDfAsOAEfRVtj
A7a8CVPAIn3GSCW/y4xNZ8ScS8KL/NEKneNViW1qGN84zT5ObRoGgiecIsUuzbgt+wiPgmu53WoC
zJF2MP6Ir/LEly9LKJnc5mAYD2nlopukN+8h3WHlfAIfOr6U2iZsGQZ1AIAjhjOvdMx8UxOlgykw
Ef7rsLRgj702Vjv6RQ2U3wIvBQMy5oVEnDBO8wzQ6Xsmg8hEqjAR7blIY8SNiyhg3ME/wcyhwjJ9
6U1sXptlkd/yOZbehQGmeTliIknQNrQ62g9oZD+HaUImAwcwx0q09jmXxk1/TEgN1T4xHncpngAJ
YPSpOQnDf05faprdziag7SE2onTzO0tw3t72to2YlJEudIHMhEcJsPcl9FcusNP1mi0IDX1FO8jN
Dn3nZcl29hlP0vWmH0OwczsNZ6y58f2YtC4eJxtXaS30mG0tFpcabP+4Ou5smM4ecn7aOA3jc0/D
VXgq0jB23ilMGe7n1JHRTVfI9Fb2lfUcwJmkArBn5EUVvQx1ZcewjC6zYBwnPAIz9J9qju1LaTUM
VOj2TfmhjMU47JcuqdW2atW46pNtRf7z5F/j24uewUZhtbEUxSCZkvkXjY0TGwdTRhwTCywAoyJN
KdjZxW02O05LmFgV3StnDL47UFh+eKpzXtsSYArs8ka658Za+B+CCe0tGiUiXndwTtXDkhdMg2iY
+/cOfxJBlUSC2AOSGrcQVlHC8OEnsw9cIVFtj359G8imvfYnWeXcQEMggiwK8ylK3Fl7xWzpCWdb
PANUZtbOajbce3BI3ww2EYFEs3Hvg2jOXgZT9k/z4ulpY4QcHvCIqfcUYCpfJY0T7AohTeCBH2vV
bcP42tLmRElOF5xmZy8GYPTaXfW/dEpxC+bcqr4ammYDV6v9NowTzfA4Wlupdh4IPC8zyFdtZmZ7
Qwu3EEhA2/4QAtGFQYiDsWeximsTWt1j5g9+uq2LebxDuYr4nzUDBVoeVNVdykBUb3LFgJaJhNPe
exrvOOPUPJsYlxWGyac1yM85gNLJgliJeJs2KBm2spM2U1mWsDsTsK7tsJHbX6SdcxzP48k/WmUe
9hyXbb/AMjyV842QxulPjhIOlreSWCNuoHRPwUgVfRWXSB4Y0yB4A1Qi4vGCJWudIguPMO8IbSfo
b6Pqej8UE7JDEjXC15ChckB3O6FlSEmV7XF7IZay8mKpN2NWFW957vrPgUAfsW2tpsgPpnBmZvpZ
Fb91SVasvA1S0JCkxPAmujFkIuTLKAY+N1loq7Qs9S0odgvVCmI1ZEv4krFdG4noaCrwTe8GS3UT
qoxkZpVDuULjeakFoSm9YqKY403Hf7Q44wXykLrajwg1n2fF391XnrA+C0dTJ7XWCH0+7EsXAjBS
AJ4jHS0dKLKO7hqv7Mqw0GFPIMoCgGdjlxX8rCHsew/lbWFfeXVn3qbKWmayhufyPPZzMwN2aBr3
UKSijs6eht78OsQK8Y89OTzUFQ0VoBW1SMlqccWqKpNRiVMTUyX8FSuMk204zOEDiS6SMffEATKp
0+7SVXX2UOVT9pQHdoqxLUuaK1pEdQAxAgfPhvjqRh4UhSZ57mS5DNsF1rhkL1DE5AxBe4sCXGe8
Vo74QetnoUHqJ+LdhYSm9wNAtq+D9Ds68uU8PapADs/RNNTWJrKaud/VrpHIZfzwEwMw8wFPgtXe
NaZ07rEeh9/aJVl+lHQrDxH2LzTJoVndh10UljtXdpyLZRpNT5gYpXPspVlhErj00FJjmG4ZojXF
eJYwlU6LS+4ZyF5Otr6dj09FZjIgQCoJbES0gjN/kxTLHaWa/00GIXlCJqk4Oc/FiHG3n9vbrtJE
61lDhkZu1EPyMZlp5pYFE/QkH3oyKoAZx2dG7B+znaL77Er+7YZCMf/BeWC+lIXCSqfvK7/Ay6JN
ElWHlgPdK3bzhv0V9Xhw7FwBuGph/kppqkNxHZRZmu6DSKbIjliZrnpAyC0ko15arBHo4jdeHoQf
Gi8ck5qoFye0fjCZdOyjhKbVL99zRFLPYzqW+a4Uc/vQhjZ68CGxARuxY6bvHWr7N2XakCcyx3dM
saS+lQOJO2CN+omsmK5Xd8EsDVgVYUd4L5eKI6RMh/jVUXZ355XThNlC+IpIZ+CyZ5hwI+CV7CUO
jL7VlcxeGI3gjsMMuDQgKBp0ocRC+u+mwGQNvFXH6QEzZP8wM0JJdxNVZ7IpJ2sknhLzRc0aijSf
nvs0xYfJNF239ZTKrt0+iMtN6cNl2JspxxciO5apzIESu9IMiptwsFoDIIj5DiJNOdG3mmrF9M0R
E2AZy3ZPTDD7LU9icr0ALSOjTdXdo2sqyshgClgFM5/AigT4xOIE6n3QA3Iqyyknn1HYAMqgK8Lp
1ec9JQ/bNaSE2BMrsKtmdeUxxXvMl84hiC9UIwJPfB3IVibiuHfh1ElzoRpZ4GxjUAdCqiiTW+x4
5VeEhiGDjWnwIrQRBdk69oIubpOOiZk+wFtLujjl6DK4RF6UgehKHA83ggueiOTBADccVok+fk0r
o+8IP+2ucyeDLORHA2HicW4N7juumWinMyZEV7DUxLYvbJMekskd8XE0yxp2pzFXAeBuilvLp77Y
0M8hUYR1BZcIUBRuUafH6pioIn9SA25TwBxEtRx717B82Chj2m1RN8GItcwZydO0ZvFRzXNx1/Ve
tiKiKn22smhgJbEd+z6EdT1d2M0QYXkJOgmCq2xROCK69C/d0UvKeS9rBWcY1RLBIPedjY1pI2vf
lwfL0nTFGIazTjljnXxDqghzgTaHd1suft6htAcFdWIe194WSLC6M3kUpGJK36YRVZmaKbcDopMc
DatJUUgt2BMY383tHY2+wT4gZMrxeM/Ol1KX8Te7ZjnYOlKDtWkAzED3gTPN1tqKeNmi4/Scg4Cf
Vm/aLB+uZRqwLUBaIwfEDZfs1qw6CJRb1XiYKqOo1JumnoEs01zYBMDib7vOXlaGphPa7CTR8Bmp
MS0oADiA0X/rLAaWnRrx6xUhBxtUQbCy6NmiBZ/B48FUSL8m0q7PBI+p8GAGox4iSRjiJl8ylsuO
88udGQYMPtkwe9lWxLP4HneJD3aiqtQrJ7/kljImxxDLPPLkq8rfuQT04p5gxVpBAp79EWs5n+a6
yR8Mr9o+mMh6Zg4chQ88FNFHmIurJUt3dvXgozmx0Q+HOIPssJi3ydgM4yWbMTbuyu1BYM/JcBs1
FiyrMEkBqRWI7GCBtnNyPXdJnoF0Hazy/3F2ZrtxI9u2/aFLgMEIdq/ZqrVsWZalfCFSss2+7/n1
d1B1gGMxdZXwxQZqY+8qVyTJYDBirTnHJAUg6H3cSXrjP/oI6aubDoiJv4UDxoUNVlIHMBda487x
Aju/HqELhOsijLpnjeIlbHFOyDq3wQyufM1ikrEA5b/aKmXxL4rQLFny+xBhBU0N3OWoi0iAC8zu
Z0Ch4cWIBqivNmdYcFWAO65w5o0/mQgovKE1SLXvjDx7yAS1uA3GxxQrUSS5q35ce99St8wfLOT6
3kYRPXxduz6CdK+p0m9TqCffOZWmB13hYEGFk2g/YXLwHiJLqB45nAePWl5kB7NU7Qsiw/6x8xCX
rApOxzdFEhc5omlo29xKS6tKatVGeyeFNT2orktfRl6cfsWmwHwGfEV+kusFVsXjb0B3eJjl6xcf
btwr0CrXu5KINXTslYbs142lVI8pMYqf+BHVT5gJyBOGYrg3/ZGFyLbi7iaWGn7iDElhQ2SwRQvE
9sYcTRkyndWQBsizjUqE1mVgh8Ee5JrG2YbYPXCzPbAY2KvjKxkcL7rP67/BmR9dt1Tu2RtkSDnb
iNUE5XPIYWZsZA1bq57MH1WBOGsd5r67awRdXzQUyF3WmMPsbFMEKSwmPx/1CQ9g73PGD2T9VFPw
omcCWBVdShhYgrQGZNU3yvFBiMVRTB2xJ63iZ2SjvP5BgGua3Y7cPVLsxqlOrwGZQY0p+aEkCLRV
d28PFTDhNrX6+rJLZWf89AmAIXcHnI61sp0+Q+0bZ92fWTSmdhHpPgjlNRuf2hjUU7QuULL1lyao
YiqYlKqRfuv5D+XQV/vqc9MuTPKKqkvELjp/pHDcl36qWvtaC1GybAkAyq7MvADPq2d5z0Pwwy7e
BTiACWPOB69gp+QUNoGqLR8/2Hu9ucOzbYY7MamhufIHOUW0x6UkrTkb9OzKL5UbHyYtQxoYpWo0
N5rlV+Fl6JRDewkTGMiEG3le/J0CRKYew9Gkx8ANsacLnovd7xJtfuLIIObvWwQnomkkvtPBLWlr
D3raPRSGkE+cj9BtlOaUPAYEpbDJ0xv2+l7BEQdvrgNPLaXeuomVUreoxJXHv7Mu0/2c7DzDAkZa
MAm7vnlnkeff46CJfnZMKyQblh3RTIrNmFehQNh2ESI157NQ9WysRIlQE0dcOP7I8IhgDKMs8y2i
DZutMBWXP0WiEMbiF7GLa9ul979GR5Ca10biYWuusag/OQpBEkJ4M39IgWOjAWtTMNP/hw6Ggeqy
lYQVW/lvMjnGBN5TKP+5ymmYtK/oYrGiSkvNteq/SqlV36jQauLs4KJT3JNPUl1rs7m3SifscnHb
fPu8ynlSumV1NqSubBiyjs3A78czSyHahOoh7Pxg2g8xshc9rssztdSTCvu7UTB4vh/Fzs1+9KXk
FJ5q+bWRs0KTx4FQIdCK63+9IFtRHuYDqgtJrXiurf51AzVAGFoNsx8BTQc0jCbd3QgJ++HzUU4v
yCbhR6dhYDIKstb3o1CxaLxhSrKDPhvXUY8TpNMELy2FwzO1/NMH9H6kRW2daC/XdAmwO2iO31xK
ykwbzO9/Pr+ck9r6rDnQ0eAAfTboTSyeT0ldSA+7PjskPYqgKneyOxiY5fNY1vJL70za5efjiQ+u
ik6tmKMHCYXQzcVTgqtG6vFU1oexz7VnXyuydF3Fmvk9rcJk01hRcYFJ88FL4HLqtT/stEqWVLvy
yvpG1BbQHq8vnwaFDPXzX/bBg7V1MWcBOCaL01uT7q/pI7BcdQUv3MHkPd/XgrZTW5saju729fOR
PrgFJEjx5mGG5jBiLaZQRZmdBX4oD00PAdDO8ZVThvbONBM+uh4CrHjDxSzlcOdf8df1kJpWFL1K
m0ME/I9yRfprSrR0HdAZPjPSQjRC18Kx6RLQKGEOKfL1lg0TDhl279f1IdE6b5u2uXFBNTi7Y3ss
LrTS6y/KZApua+jvjwkSzo3V9MXtJGrjt4mz+sw68JaV8b8N4refw0F0FgTQyWFlM95f+VCoqXWy
sT8EM1iWpLqObbYbRNY+4XOGCp8Nu7H1jBKlVkndfGPVdeHuIt6zryDQ1JPlISWE5eVFYF46d2i3
LodUjyo7CJ7MiFS1joGNWZQXWsT5pUzhDmf+r0Sm2p1j9rjEJpklPzSZ5TB3K4p7cBkm9a1j+b/T
YgJhz6wVJy0rpD+C5hgCFsF7bCwuuUCAho3Vpv2CvxifAt/pll3IroHLvAnwyjzJcmiONF2m3T9O
5rk5p9Mw4+k7fOQX77OXxmSeT5bzHKahuMmBHv1kqPjMKB9MZuaYAR6Cd0anU/z+kdp56ZgWdJWD
5Ch8YD9W3naWSHeqNOvN5xf0wVBQ8AVoNkhULn6pxVBSQCebvOZAAIYEqMa+LrWzn1FJ5N/nI500
+1AXzFNUSItHJvTFa1Nopm8KM5sOPTjaCUrElp3asIVp9xtzPRZHwNGfj3hybS4KMpc8kfkrOafI
vb+2sIWZDnucaNCGY46ZiO/sA4F+JkH9/d9H4hV05otDRfGm2Plr9ekcSAzkLnQHp6UE4oVxv2tH
DMmOYXtnHtjp8sNVzT1omx406/fMyf97pbPBy7Ze4bQHRdbpndbk3ldRmwMJIQZEPuSQ26LU5t1x
8zxwEHvSkra90MLA3OjhYD1+fuFv3eh3qw+/xjYRjHAYA9rvWu9/Dea0Asln0R0ijkLkB9nWxdBB
2aTHR2MTitQ9RlbsZKKy7qHPkM0SdeZjlaY6FQJ3H5HA9vz5T/roqc86GUmoDbtLfXF/NLvuqWvL
7tCSo3WjUvxSGEzKK0qw5ybY20KzuHqTPGHFjEaMaLgLRUVmFX3XG+1wIIyVvBJa0V2LeNCVpBHW
9njnQpWv0NQZw6Pjtpxu8TK5e0gftKwhQ0KjtKsBM6tBStvKJtEmWOloiv+o4K3kxqn3iuoTx7GK
G4XhoMsewcBoj0kU6A+f37b5tpxcimULNq0SMcVyChtkfk1kvA2Hfsqy/Ui8zqYCqnHmayU+eDqz
5kdHzsTB8GQVSOglijHNxgMYVqi+pW19IQKr2JVkv9/j5HPWZQoXO0hL8cWOQnJSWsUdI2B3O9aO
v7ObtL1G5KYuOKUMF5/fg3myLu+BtOfTiEHjwVi+WsKosDVM0XgYhNmu2CGlW+hoz6XHOxZ0fX7m
M/bRLVc2AHPuhDOrId6/Oy7F97nxPR6osNOh84ZoW/hDcWbd/eCikMdQkuGLKWbZ1ftRKtl4OoDI
6aBZ+lwkDOHKj4RS5Pqk3Ro1MPfPb+IHV8XuCDiHYuG1WRbej2e0GpIIcmhBPOvaFbZPusuOEW//
P0ZhX8nH32XVlYstAHSakNiwt9z4iYeTdNpLmufGmWsR8+fv/YyAYe2iVUVBwFjO4uYNptE7WCfE
gdyk6qotzeHBscjVXjVzcGNKnWnfVG16KeBmQG5Q3iGnzjcT4pKb0ISj1MTsS0bKO7fSCeHFOyGb
fVdct6C5iWGKsjNT+PTuswm2CSkhiZ3/2IsfbOGAzDxNiEMR++GuAISwyloVnHmNT99iRmG9I3QB
FbE0FxuUSnNka8HNOkSZ62HQ0tPNWHnlxm0gpH7+oE+nL6I5k9k0f2Z4Jeef8tenNdIllBqjMA+O
SU16tBU8WZwety4IlCs6yHLz+Xgn2xTmLEPpFi8MS8Hbie6v8UYRtAhwdPfAdYs9BEKYMUZkWf6q
mkpBGRmQdUEd5enzYT/4kNq8MFylMX9MsF28v07DTCi+Vo12QEBkXLAqNLifS2vwrnNm9xeti/3b
fIyL9puDTBZ3khmYT56RlhFma8091Ir+LTnQ+CzObKNOp9T8y+ZCDRE7HK0WDzvoLTd3cVxCPbOS
77zawQ/o9PGZUT6474qPKHtrU1A+ftv2/HXfPaMwPK2JtEPci3irJ1j2iG0oaWMFVfkltMJwj9fQ
P/OCfzAqU4snyecbmeJS9ypK6fkZTsMjJxjt0hdC/Y7jyMBphe+caExzC4oxvvn8WZ9OaUSRloXk
jS03V7u4ofVYTmD/pvRYsfm9dCMAt3VC3ltd58E+0sf28fPxPniArq4juucp8V8nVQ9D07uoHLIj
c4wtIt+12xAR2pk14XQUlw/MXOuwocxZS90iDbLSqBqrOFrm9As0Zw1kND33MVsuPJzvLQ65vJyo
I119+bzosxgFyh/zCK3hloUJc38wEbBk5ub+326aFDhWOD+wqWeTjVn2/fuY4VQWBfvUY9o4xGOi
6V0Pvu/dfT6KIRcfmHkYZh8HPZY5KpSL5Q2mCDKqlrkwhX2KhrDH535ZGF0U3pRgEW5mH+gt1XQc
fX0Cqn1TOIg9Nq7ZmdVKo2aNEr8xdlMmiH7miJPhj0duth9cERUYnnUgoWGPdH4DNKb75k6O+1jp
cA0Rc1QE7bmVnp0zRSzn99s1Ma95W4Qgz3GxlKX47VuOz9y6XmzJic23Y9qXV82k7uim+2cWjuW8
W4ymFm8TIkLXy1xGaxvy/WRDWmNue/GZheJk4s3Paf4MsedQLBXzc/xreWKv0YhU2emxjGJQAIls
sayX1S6BFv35lDgdiZ3nrA+fPU7o5hY7m6Bu/WkaSwyVCc+u1ywOdAXH8gmzweafhyIdCvsVCH+q
GctvXYptDmjrEB4zeCDXSd7Tcykb84rV/X+C7/6f1p+TYysbQTwMOFf4krP0LZeHnqjfuoOoeswa
uJ9VoRqILK6DHLYp9I2pQsjUtlPoKzCs3u9OZsNGVhj3gjkbYRXR/zizsTidN+9/0OIFx3xvxbWt
x0e0KDSwBBwDHzj1v09POozzWkXRWZh8Rt9PnEo4aVcVMj6Gla9vKjfVvzqyz18+f5LLfSp3Fwz1
/IGeNw+cfRej5CGyqr7Jj3qnwwFP9PaGqsgARLZyf5IzzRlTusF2GglmIcU0OtNdOX3j2R5TBGCh
1B0Hu8T74W1IAniOx/xIt8i+yUG9XEbExAChjAB+xQG7p8+v94OH927AxRJDsluJUM3J4S606d7y
+3IPDqA7M0VONmXcVmqqGA65JtYza3FbTQtiaujlxTGIi+AJYI2HkouUMHMU7bZIEA4Fgug1AqLy
du9bGllKoIbgj7nUPDEYW1TUTHf7+bV/cLNtDEG28Z870lwsEFGNPAlaXXVUyJRvEs028cXWOVK7
RNy2jW+eWfo+GM+x+fDiSmRyCXex9MVJa4cRx8Yjur3pbkDT/rUsoXf5TqbfFip0d59fnzFXTf4+
dHHX6dPQbeKrSJvcXgwoizK3JcLJI1A7Ye6iNDWNVVjPqQJN5wSvWtw7j+6ka7+aGKp9iMD4IoDr
iAUP+tWXamCmbkq+mZcm22NrFVq9q29KfFqQ4/LYxJ/PP7yrigwujhoc+4/VIGE4c9s+mKKOzTbI
4u3HZblsE6jB1BLR1PXRJXwWzYZTX+fC887crNNROJsiCzPYqeAXMRcVqDbsaXEEU3OEJDpswcnp
F3lJCsnnj+TDUcDb6IRfUiByFq9bmPRWo1CfHa2pTgC0xfEGVa7815cah7CB89Wh06fQ8C+ee81y
H4Yyno4pR70dVGhvi8QzPPP6nCyV4MTn7x0L5nzKmz3Jf3/JZ+9BpUOUOtK+0eptEChcFzKJxNbz
mwqILEFQiMr6ZIuyXcdl6CZndsonLxS/AM0i7qh5f8QEf/8L0mnknCP17tgEmroeu35EsNshC0oH
JAizFvvzp/f+kMM3l/6QdDhXcjhmSi5nosjato6tcqIJWfxElgjFxZqDnKPElBemiX4iCMf8nDlr
Eer937CsGZRhcRSeVtMQbzRtARTvQGZZfp/aeQPWsO/QkcaWY4n1BMvwClwGuFAlA1JwLEzY7OAi
KDVn3pL3e6q3n2LaLCdzF1IJ0r/e33GYSmjtFTUwqNAp6uJsWouQQlgxuO0/NVbfhuJaOcbjZtVp
aCyGapCWJlll4XXA87HP8WagXQm8CwSR5w7mi4XybSxOB8xmTpMu4bnza/vXplR6WppUQ6If3CL0
oatNI6zDyEP7yba8gxph+NVDF6HM2rDXc02EsZ0vAeEm5Y0uJ4/gNvRYF+jdcFhIv9DlNRGX5V1m
up721fVj/wqljQbJn6Y/WCHDeXBUWf/4fHq+fyH/uwrWFVz4kqqh+1aD++sqxtCqBtomTE9AVcR9
O424U6Imjmbox/sJ3ucNLo/yhWC07naEgnfmDPbB5JilIXN9lNWHftv7uxiOtZZYcpoOnSAqtwZA
sgvZLOFVqPJ/n4e8h/SHKFzy2JZ7+27ImkZrSv2gQtzaraNNl66XoI4i+HXz+V2dt1z/+xH9766+
ve+Y+mb702LJloA3ZKbb4pAihCTkTSt+115sgCd0YLzHFDWaUnOvAj2I/qm88T8j4yN2KT+ywBqL
BRaQsg0JJDYOQ1JWrxFfji3/tJqroMElGKDoXEf+owdIVUPOxwoK3CetizyDeD9pvHI4AjeYapyr
ug8coLqiOvN2v1+652ubbbt81B1QDbR9lnOFwBRerFIeFMA5ax2rMALwXZZPmM4x+oRBFvz8/Dku
7NL/DQk5g8IKO3xCHxZD4opsPDIN9IMTVZ296xwivLa4g4L73oXFD0AUHTBJq/G3TsnihjU3u7FN
P1qX/BvPfElOJ5XB50pXJogkjnDLLzTqw4793lz3RcIRUouI2JhNI3ZAwyHlsnWi5CGsBqSIWWG8
fn4j3u9B3u7DXC7j2zlTMk4ET1CiiIZqJHwrhzzmZPKSje6ioP18lNO5hFKHhh6FSF5TXS6qCcA3
YBy6vnswtBIC3+CSyVN1R39s4jNT6XQkhDfMWVZvtvN0Ed8vO8ZQ9w1rXXSkyys2IlLpzqxgbzkg
gc+dY07vHVteHVwxQhE1+0DfjxXQlS9bt4mPhe9mz/FASw1xobH1fcSxkFLzWzHnC2A6VY9abymW
/UYHnpYhg8SIsbZbpLKhVp7bCX1wDxSKLDWLsqiuLKtfcOEKB4JXcuwJ5di4ddgCUwVCa4R0RT9/
sB/dAjoIkvdXCIP15v0tQIo7BKbpp0foaOleJ9wQdpISl5+PcrrVMm3LdV3lkhEvkTy9H6XxauAG
WU3W25DIm4oaD31dvcdBYgJ6ngb7GZlDs/l80A8uDVIs8mC+nwr6yfzW/vUBLRojGfCpFOybO2Pd
KJVdjhkJ75+P8sGzYk8+Iwx4//nr4tLsQNeGYQTLaE2Jtw6DEkEBUL5dFnvRmQ3yW6P1/cfL5LQN
aJazhgSGsBjLQsjVVlNLxVq3fWxBbmO9Or4WXAN8Hu6Y6YSZsL9vMBmJOTY0QYQTzkhQG/ynE1gX
HIMtuOtVogEE+S+3tZhwSLL7xU+S2QmpWHKqH4wBpuoO0KYgZFOX0drSeqi9ArcFHP+BJDH2o4P+
J8MS4KwGUsV/DJQcilXJ2oOvaT4PrRpbYjpAKvuUE59BcobJb0QO0ZIhYrsP+Ou7X20bU6uVcZQV
G9eg7XCJOFR7mfS0mCPQC7XTAR0Td6eGDletUxavVa5zmSEaoHSFKrqfVuChjevaxmFN18CLftld
aWAhIfb3a99n1M6ITcgHQmIFJsImG6eMzKXK1K4bfDQ6hM5YJ06SeBGAr7hvAQXHjfHqU5u7b/xg
+JObmIHpvXjYwcnsLY/m5GC3rxrdeckkaQtr5NlkNmYOYW9pE6fUxG3icjZdEuHRJIcyxYQGWc1a
G4j5cYmhCmm2qTMTPrCoOY/dUKXnqpiL0iKiJb6KbODIuVXsOninFvM/hlBAeDBJIqRKt/6fNHV2
eEgn54F87LVL0KqeXebRSxzeC7wvn78WC4nn6eiL05zIClhWdpv96s3V7Yjn9TX/rm6bJ+sbkFJC
5MMZKrdp9p8Pu9w0L6958c4ThlD4SmPURNIDmcxXvHVXBPmshgq3rrm1oPC3dXdmeVt+/5ejLjaV
sYXy3mt6rhWHiG1zfx+ROCfc9gaPqafOrNnL3db74U7k1Bg0dZI6uEhrMDYJHOxR/0N0IGauYPv5
7fzgKMXCafNxpNlPXXh5CEgGo2Npyaqjhc8wWBWoda5jOf4OU7/4WrizlTvUhotQtOh5jFpjOqvi
oVJmu4OjQqyHaGJiE01A2uwhLomud7Z1Rt3K15vhiiICltQCfji8CXVmI/HB8k9LQjdmoBfEtTfK
xl/LP1mp5WCEY3XM+qrgUF9BDbFyceYOfbD8u+y90O1QvocQtHj0XVL21kj64bFsMfeObu9uxqnD
D+GP5v/HUOzCpA3RhfaRvXiffSV7XPmSXYE72RepRWC0SBrYi3k+nnl7P/heg39zaOwgYpi/oe+X
Dk9ikuzMJD0SHIijl/YYOxC/yq47bYKkWzWee98Uw3j/+XT76Ga+ndjRWlFVW36xoYOAtLK97Nia
lbGRUC7pk3lyPYVOcGZDu3yH0OzT+YWwh97d4pu6uEIhs8gdLDc75lISsDthKAuCIL7oFUx12VfR
7vNL+6DsY+nAhXSCgqhMUm55f0u1oiXNlSiMo06XeFuWdFTiqA83tdFReNVt76eWxMG2YmN5Reck
3CqUDGcWjuXqyNEajBXyWeVQ56Pv/f43yHYcPGqhPFYi39YNXdFbaTYeeF1B3JxtebuUn7jC3BJv
y1EOZzZkJ7OK0g93gCM+ExhBw/z4/3ojlR35UFNSQTdG1E9M4t/Eouc73EvRZYEk8MLtScP5/L6f
XjL7JXhwtKw5o1ERfj9mNmUklwH3Ovr1lF+V2KnLVaGnkMmyvP4aJz38gLpNb+2yqrfOVJ/TLJ+s
Qlwz+09uPKPPCr/34/dWAp64k8ZReVWzGUEJ35DJdu4k8+YW+HtnyDkJqSmNUSYznpTlm9PTaGEn
kJpHqvk1mRFZyA4PU7B7nRd+0s60EKjuCpnlk6qx9YFFIbJ8q1PiydcB2OIvxNhaz42rgWzI0wp/
VipHOOAD9FaI6n2v38Naca7bXLa3BMh52warEoToBNNtTsd99k95f+wxzl+9bKIDYtVpRDoWeRnr
uiRDYAOeSFxgRC9I/Ew6eEq+7KZnzeiNAEe9h9t9KIPpVULpQXKdGFO5tgDK/XC8CqONZ7jJBfQz
51KMXa3vBXFscy5NLfyVXrtjt9JJIDZXJqavEs0ZXvttoyBuy9Dv+hVK2+IuJ2lMrSpI/1+01uTX
D9Egr3xTpa9DHCoodkzcdUoEPMCiPC0h8jpGd6hx3e1dW4GE9AZQ1OeWhpPtgwE/gGUWTP98DrUX
r+XgY6ouh0Edp8rzRjBOHRTiOFcWm3lhXbKbRQArSFH96tWx211ilsVcW2ocFNYNFGECg30j/AYL
3H4sDOr4q36w1f3Yh90XwT1pr7LE1c68WKjUmbrv5pzCA0Xx2FTUA+jXzX//r9cZUILo4wKzr8RJ
jsmZQKXnKosrl6xHJ9pEGSU2fL8z0MGQpVutCevTHwLCCI8qgqa+oimbexvL9omhSpqivmn8unlJ
gkj7TrKFWV0NmQEZQ8i2MlehWw3XDXFjhPLkemjvu7YD3ZKQW/mKB55ApbbEUkQ4BF7KrumNFyvB
RLyqQIx4q8mzB283JH2MiKrvcLvD8QHplxsZNDEX/JK5m6YpCtciqYtXWEaE5ca5lj5YfTeMe2T0
Smx71yOuxNYKM2LSebH7HdJbNlI2hF6PLb5JvsOng8obVn1+x7Hdv40wErQr0tCmZ9cbxmvDCVMP
aH3t37ZxA5/FHTVMRnoVT9/ssI21jR8X2kXbW/mwBT0T3fp6O3ibwCWECzIEOJWNiFv3iYBh8T0k
4zvehs3ovCR+Pt2m2DCNHZAw4O8dfZpjVin9DjDL+EyNG6hCp5usePHY2b9VDEF7xQLsfcvi1OnQ
D+axe90kuX/Ia/BUq8iY4B4BHuGcFgc9WBfyxleWaioSPdOCBIK6ytF8Jq35GvdT6XHzc5Pk36nW
QDOFYfRQJmWu36ZQkh3CNIyBhE43dadNX2a52CRe2muPo4Y0fRPoYs4jKMkyu01IK6EsgJrnOBR5
MX5xzViLvmHJ9qKDVXjEN9mEKvb4hEWo1fdS9xIHkkPk59FFO3VDR+5WNlrJbR/oKGtQ92rWBVne
fPXyys9/RFDjiFUmdVRtIp9UUpQXVLZWeZq0e0QfEEY4U3rQl0ar+G1bTfPT6Sb+iDCDsUdyZNQP
noT+ZBVxJXeT59U3qaYFb8mkULIHGvFXFASI0iL10AOVOXbsMNLScKMvozcoEhaLWvT7vIlLOF1t
1F70si6adR9XRbf1NIfkOb3Vxvg6dfSExB1h3YwqgroeeAaRy8gBrVsqsdWrkvWcT9K0pAwKNwJT
N3gc74YCygooJMBiKJzCAZyRnpLoMrbOsJ+Vw/w/iIKCraQFMV3S+c30q1ZFI5lIwWjc2DVpmGQx
lxCAFeHlxiUsqPLeHzotu8yatIhvCGpyw7uqlzYOEopil6Kt8yv8ullJSpE2Ja9B4JEw7TkWN1v2
WoGFSvrkchapfct1ymmnjRnrlddZ5Reoq9qftinQ9Y+hJuFTDakHbSKJvNteAV+5GnLh+8SsRe6F
CNgjrZn05E7pjcyNTSz71tgN/RBmX1RBKu+6Fl6d7kTewYKgkw1bIcqd1Ib1HbTyAmkjADZP97Eb
Tz3vEC6RGtBEzg9f5c5QvNpwK9C3GnSPdwYP+snFSE0wu590wO6M0L/v9CYtyezWxDPSBM/cCm2I
R5IaPDLHQKqQjOzZyWsnSiwehFNO+iYdK5atPjayLSlNrSTXzA+vTbLjIhhvxMitAsIqXmUdmnI/
1yBKVP+F9c2PobhdQVjNr2lIQUuonBhHG1gSDthaoo2AY9VkzwulkfywPeo2qxpA18PEZ/ZP2cZk
aFEv8BHwQwJyobaN4cGrHbhu+KZdkPlEIYZ7pxX+z2GqkKYYnVNbrE+NMNZkd1BDypJG3bY6BNRV
VU2h2pSUu4oZhxaYFHWkRdZNO9JHbQDphisYX5wePNhjJDs4xvSASMzFyeCVzSMp78Ufp87kgbUc
Uhc5MOpnHI3lS1E2bM8sLYy4s9IO8v1YFfaRhzsRb9/YAx+9PIgftCIU6Yb9RWsAxAu7XyqJbbEJ
uEh28Y0QWxlW4HRVGAwFIUGhTRCjPSUd+bQY8DdZ11OmF8Al1lNERN22wYs6ruyW7Mstn3m86FPv
yH3ucyZbl5Xu/TDIkc3ov2nRDzzv5o/RasqcOhfBZVs47NUzlVvf2RiDG9/1Q8qNMN1S3FRSa27g
1RnfoyyzjrYX8qfAqrQ3jpU1/lrkWvhCpLFK10QYQf+SkirU3vYm9UVLe7gP3jiCuGInSYGucQpA
jujkXapgsJQojnm5fWGNtLY2ytPJ+qukHmgwxKzGWfVtqHZxUnBKz3IWWfKGUv1ZhYn7iKwgDfAJ
lq3JBiwiZ0EGJl+HQhh/yM2xknWlx+FrHg5NCl0hSq5VQ8QGdKhch/cy5L2xAds1PFd1F/Tso/My
IjdqjGG1xlC3wHq0EM2yOJTf2NqBUStcy38iVi1pr2IUFfA28tI3yANxE7UqJo2kLlYaqkVscXix
6myCw6bLoD0QU5W+lqFGRCRANH1PsDYgSyz645Xs0tCC8AfGaGWkSfNoKr85FDBbvrq9CMqLVrXK
5/NjGw8qc4p75HXF1ywNEGszfdkRJhy7d5ln5PqcpB7fWY72apWyyehkkXrLdkprI+RjYcfTjgZH
bAfhanDGcuEOl3QzJkAWAJuv2ZnolGAJ2/4FpDCFO0bp3d97rZFF0BwLJX+weiuSI8vJgL9BK4rD
ZyOzrzZ9DwliYZzUvh5jmmZ90vYsF1Yof2cxGWt3iS+927DRe5pLagANWGNL/MGqzleGpDQFSrGJ
xf3opIRlaHCoflD50O3r0CEffC+gtRC9arAaf89YaskjgjUxPvfs+9uVHOCH7NsaQtKOhkDd0rOj
r7wfJsUnvyd4YdcD7Gz2bDh4m3I4LuOVGxHGfFBUMafLOCDG+GUOj4vW+lRO7a51fOtYEcs7rqxh
Cu6lKg2YTX1tJhctJ8CfdO+BVg+4JLQrC1TtY5C4NhVb13ZXejASL6qcIT+4oUgAuwFpI6E1JlNn
P+YOfyLgILSm5xil3wYxBv2XxKsK8w/Pr9WfYw8lHGDRUNevSpYZf9u4lZHcBCwagL8bQ96nZdWn
F5oZpdWVTIbA3/VF3FiPBezfGwD41kMoVCt3CEjEHzAYY7WxUr+JNw1Tsd6kPR61Xd3KNt4MSa4K
GpHEJ+NyJIQEoZtrbKOGrQZZKniMOO60G52KVLjBBdrkGCZyRVHN1crnTkzGgGJW74ZbgwBg++uo
unjY5wTMzok1Tu+vHV5gfUPHk4y3rDNGgtCbuP/dRqOtrdEf5odUeFpBsgk50OvKQv67ol8osbmo
NH2VDenlazmWMbnVYxL7N3BIwtsooyK+ER4nOQgTMKh2dkdtfu21Od4zCuL6V8TePTt1x64fuybo
y0uOMQCMuOL0V1Ho9pdi7DRtp4F3GFd11djEw2eCgBmTheiraQLf3APv6+xt7TeWXI1xVf/mpKw/
wCtqjizRWr7LSfbeuaon8bUkbOkyFpoiJCbp5E/N06aaW85hYleFrX4TcVhlxRiD2Ns4XWXXZAjV
9bdBj0rOHGmpFXvwPtUXqyr1YTcITmwbmRpjvRq8WPeui1gUNykaH0gXvZ80MCImg5ycKElvkxQX
B2G0lvEyBCVf747gGDb2XSkIzyMUiZMp9F/S/HRCs9suzJ7ZgUVbZyDmAysi4OrCxAQEIwrU2dr1
S75pxjjyzY2qyV/XHerPVWDE9cYv05yE6tCV5bqDJcexwor9eBWM6RQCpKR2v8ck2Vd7vTb0vU2Q
pX5Dit6wicNK6DfxJIyvqduW5lpVfpSu2rlLzmlH16xNUrfRYTD14UkXY5xBsh3QgOdV7VabvNZs
kkXpCXhrsyOmBpLW1N60Fv+DAHG6krxUqn+Na0P9cZ3JvR9Nkn8vE80CCagFBHIZMvWe9LKdI8E1
Fa76RjePHShOBeGWAKEdy+2AqDdKRfOlqDyz+kJm3vRqemVeXVVjDy/e62bKN5hgzuN8cP70srK6
bTe6hb5u0pljaDij+p5kQ0SsFtO03/b1OILLN8fJWhkQkN0bovGaadO1Zd9vesKSvyQtDms4Cj0f
PoGEbViTWZWHF5adBU8aG/YX2/OnZg3cVIeCAM6Lt57kGbGJjDT4DRM4lQ/NQAsKr1rd36K8HrsL
ArTtZE8pdPhTQrhjY5oN5gsMOLcgM9Qng6KwfBeU/kwWi1YJcumHBPRbQHo2DU5WLXIyuLecOLnY
sDrmUewEHFeMMKOFFQ+/XCj2UMsigiC2rdaqOw6M9sgBmdoE3x1lP0BRcPDDGIYPWInqKOFggpMt
n5ASyC1kRYKVHc/WLkFmpLAmQXKKq0qkI/Rd2VFwl1pAWmE/kyqVldr/l70zSY4by7btVMKiDxmA
i9LsZTYAuDudNSWRotSBsRLqi7ocxJvHH8eb2F+QIjJJp4J80fhmv5GNDEuFgoQ7cHGLc/ZeGyt7
SFCUSNEtrH09OnV4SPHuRQTj+KYBJuiIADwpNvpIux/3ewGqEo5gctlWzXoPGlO7maaE/hsLYn83
xeN8jgZhvEjSgqRvA7YFcfV2pZyDuo5m3xDl8BX3GCm18TSVZ2o2F0Dn0PQjbpqEeBjipA2P3WVB
vTvbrXVUF3b9tIQQZTc61l/F6xcjLgJ3LMrPACebk1hQmPJKCzaal9d58wlMcY+ruutmSpmKq7ZH
OTGM5gXAGBvC6VgWnMXRpBwN+sTGF0WAcYJ5EfprKIhr8Itmhl1p9Gp6Ni+acTc1tj14eqaxdILj
ig1fJ7cR0vJktqPXW0P3dVlKWBalbRccJePEOZkAz4QnujCoe/TsqMjyia328xo3cr1A+T91RTXG
m7YkmiIwU9u+CGPDOk+TanksWoXIYn5X/T3OM+txrNk2ey736xsAxxbqb2Lrd1iRM51LxlNKPFEu
binjRZ+yAdoVp/NEH7yBjX8LcM+tLmt4ujgCS4XJpcLVYDP1gIXfdKoxqZ8LXicDmjPcTQoaa+ha
X7Egsx9o5amFLB54I7ES7U5YTXfbTGny/e367Kva14smJS3ql0WkUenHUB8G+TgpwwXlX3pZwrfI
uCYk0c+7re5+fvuChwXZw+bZQbGtkqDKW9JrHquMHjj9Oplcvn2Fwy7G4RUOSs4m8aQKgE75SE2E
1He/VR7G6Z1rvKq9rbcNNQ5SWYQrqAMPbltSmTRoNPko9+3OCOydsv97CRt/NHCfXeLgRk1La3bO
pMtHdOSbpniMtfcEagc+gteXOLhTWAg1OEp8C84szJBS98gsvKmDZrMcu1fR5eLHu7efzWE74Mez
efal1tHxrGZp4pZtodLLx9jpd0ayq3vqRTuDKO48OpLKF1xb3ttX/OV4e3bFg6aH3sxtY2dc0cJG
FDbbqH2vWXfYyjr8TuvfP/tO1P2Yy1MelKqoW0Mx9hbc4jA8ztp39CeveliHVzqo+Ia4fhO7n+Uj
boo9ilB/tglYM/Ogb85ATPsq4W+pfGq0d4FRv5wmUGhBtlkVxObBeKfIulQ08uSj/Qkhx3FxkxyX
5BB42c74xGE6C9IzcO2f5tPZey826ZdD5tmlD94DCuqzleiOfBzcu366Zu8ejU3giEc1OlfyeGeI
b2+PmF/OH88uePBWIGyWJF/a8rHgjXO7G0z9vgoQ++2r/PphPrvMwauw0IizC/BlTCHa9uPlJaDo
AKTRO5f55fB/dpWD4Y9HIxY9ZY7HwibzgN1IkrzTPnlvaBwMf302FCT03K4KyisJuZmnrXwKwsOp
vb7zbX457T77NgcvAMH2xCppXKt0fHtrfrO/Afkt3rmI9uoqjoX0kf4sIkjCxayDJ1MvZWToy6Q9
6tY0XiL6Aq06WGt6eLoEc7xqa+suOqORJIhZkrnPniq7T2HZB/1koFlP22LyCtcygqZUBl9DH4cy
tHLe+aAHLl3mbxfYlGms3WRam9ioX848Qu+rlRYY3qMYpWPNsWDKiPS2kVNRikySoKuF871Yj3te
1acgL/AgkOwxiNa+0iZS5T3bXOSJO4fLfYYzgJ74KMbOQ1HTVcd06G0CRRyXkmevxBFhoLSPCR5f
HLy/Ao5tqGNze+e9WF+vF22tdWldVQErzGq1aLz8UnZNJ7JYl2/CcuGPm6Vn3bVfo2v3iqLePi7P
yU95byV89cRf7IJewcqKtOgSTbALKsgO1eNvS3gxc+MqeqTRezlp7yqzDuYXdOjAkgrkQ8Vdcp4c
Z1fO3rpEu2dzIj4l+CyC8/xUvLN2/HJSeyZGOxjToTaQMTpyV6f50+J+qSofoNrbT+6XE/WzSxyM
xrls04IeICstyjpP0a4UxqHSXWbN8NWgyiv7Ozd++HHNvxV2+ZcRls8TLP/5ZiTm/4dhl6t/8q+z
Lv/nv/On9rezu4YWouT/Pfa/nZfN4/PEy/UX/Ay8RF39QSXGCKwRM4UNCexfeZeG8WGVouC0RqVo
M9f9/tsfeZe6+oHaKNojkC3MgmK1Z7Vl38X/+F0zPqBVRvWO2h23ASWJ3//5Xy8s1+3Bn3+TfXG5
mn3bf/z+8t2D8IYSRV/tQqt9AXXMOqyebZ80JSOSJDSnywzIJNpd7Ru9RYP4QOo/tcQSFTdt4T+7
WZc/Z5Pn13y5Kq7XBNZAsgsGSEq82nqrnl+zah1bCqmNlwtd7G2iSvh8dVHs377KwRL/4zIrAxXR
kdBA0vyYCZ5/tSrNySrUhstGi+Up5OqjJU6nIF8MPUiVafDiVo/OsjHbT9L5RL88em8yfXVzwdli
VkWBhzvEJJLs5RctnaGfse03l07ZDUdGlblUWU1zq7qk2lqtmR2DPKOLQHw63dFB3xOlSP+jROuR
aXT9TauZT/pYZGdap0Un0VBF98Ia4nfu1A+v378nfe6UDqkCtZsNPdZkt36wv8QhYyB2NuRlKmS8
tSRVLlNGym6tlxwt+jK0nru0hk+57hzBI/zzpfpKhYmigrE8dkkUP0i9E+ep2tTHRZhPZzHcyCPE
Mf0W+I8g4slJt9CuqiND7S/RDI63mmgJFyX8k8egDX4G//6blU6f/u4gYGhz+3Vj9eigAj54BLKY
lRlGdX5JMKtxXEttYok2k1Oqn3jwGqKoeqMZzw168ZuY9NOtdPP3lF8v92jr7YWdhpsJzAFgKv3Q
KFu21sjRK80uR4lUO8/NL5TN5EYQ8bKd7Qt3iTSfCsN7p73XLwB2A2YPFxOUtjKEDh5rR2DSYMki
uhxtmkqLo33J0faAbzeVIExb9yjp4k/0SlOvAOYeKAgn3tsjra/yi5EFntfii5tIRCCmHBoswHCU
MrWke2GnZbvD1knXtF7sj0i0xg0Vu3ynzZ+MKL2Adjd6swRJkDThVqPdSaBDXSK3JcmBSPb5Kmuc
ozgpdrpUZADa9ZauEL4GMpYW92eI84tJ8s0Jak0n5LSF5Ydnhgb05XubdUZF00t3L5rEtT9RAaYg
M9fhOyv2gYmLccFvZ/O3TuEgPTGhvrwMmRdlVNrOstYM91PUK7tJY5A6Rev1mZluta6Z7kRl3Ce9
zbRlzVSjQFS//YYciJx/fAoujQWY58P+4ZBmpmRNLAe6LRdShOq5WQ2nJDXkXwd8SJdYLA1o5iLT
TvUiRZKVqsO9adZWHPSV7TBw6qz8appncetCwuvYxfYbhwLtXlKC80KbvtxR3FHjrKXRfFv6Rjy9
/fEPjgs/Pj5cAOzEaFp5xV/pghGKmU3mqhdxYZ42ShJ9bQVjK7UNmijIn4hQID4kPSMapjyjbmqH
ODaGcG8PaDW3RpzpwEVi7Zs5Wu0ZMrCwY4M+R2ektS/vrQfr5vnF2wArAUYnOkXWdqyQBwuf7k7E
wsuhu6BtV5MDb3a7sSYLzo8yjdAPksy8Qdoncq6ma/rn3MBCK2cSDcjNBDo/tHRkZZV6VZF2F4ot
agLrJBCgH7f0P7u631cr2V/v6rw+j9jSMQCfZIfiZY2NXn/i5zZOdwgZF9BMUJoi+oPN+Oc2Ttc/
rCJ7dnggs2lpr2rqP7ZxbPBAMOg8crDsLK3rGfGPbZyhEWjO6fZf+0L372zjfpIj/j22OKoxptYP
p8JiW/2YB5O9QVjn2IfsK8gSSS8GQY3cVExj8R0sQztENUAxqiy0HfKTDOsJ0R7t50z0hYYPuE2/
WE5taZuhMrPzxkjCFl1Lj4knoVAS0t3rllvNUIAV4n9uE0/LBlKOHf61DabABO7c6VPj7oHg1R8X
IV03cJMInE/oEDLmxbHmXCFqtBVPm3TUNViS6AtKPac1ItxIewQ6FN2lhTndpPEc4u1euOwQTRlZ
JVVlq3vbzOkJZeGTvqqE+iyqaERkLA7NKL8MRbFlgr2gN3cRm92tQuV+Gp0zckNPs5SeES3rkQiJ
cOh9s1Y29JGAX1MoqaajUGae3mpH/HdJkKViIHbaVPe1gzIKjIroLidW2HtTv2ncEjWwGutnKVEQ
0iWFJSQQDrptq1Z3dWefhwr8Ric9qWr3Ws2mq9khjopQts2C9d7r7dFTogoLCME302okHRMP2Qit
47Le1JGNYjR2EGiSm82PGAs7Q3qqq6S0F7eRXW45ue6b2pDTdpXnikEJOmc5mhJj9vLY/KbXk/s1
TxI21V1KPFbZEsIdlCUKOQuy9xdFjNGtVpfY4mKRK08j5SP6X8lsnA1YsDLfmFLFm1RdI7lTNEtH
GxFIgldVRUWbalCz66RpmvOUiECyoCNhnM5xbu86WdkneYaVQM/S/njMhoa+kRUnHzuri6+TKo7m
IJvH0fKqtkZ+aqVDtW20sYl9lChREpAQmnyM3GompJsInJOcwbwLLavdZDTmrlSEVVt1Fup2RC+J
XnT6NA41FR9bDcfvauJmvmsNIbtmCU83V0J7A7VLfkcYQbzJNExHZAQmmPdDN3BMOew7m/iMus0H
vyUf62HuJNmYilkSKaYX2UWUjssmCquHyOhZS6aw/y6bGTBabdjbNixCNsR0F51jeyqn0keoMWd+
MpLlh54FXLoPHLZ87Caru43HrvqiN3jBjsaG9itSZuFegRYZETOVLQ+YQljz2LiiuZlAAH5Rqy6v
0ASa5uU01IQkLsKxv5Vx0X5p5sK8nyWXJhWpmVFxpTSqTJGS9lUjDKBGpNbmBZnRs4nLTLoPohhn
xlisu9ezW+DMITeWaJEQ7tZ9G8GI9+M5GpNNSn5kuXJt3WSbW4iJ/KRyx1OiptJxM01q9tQa9ojg
vZqa03ZEaOXTZuerD+o8F14OnC4+LXOjeKJfMz7YAprKuVYkZXNPAA2ik5jqx65Wx3ThiWIH2cWO
kddbuylD58iuI80IkE51RsD/iP2Y2lncMnj4jsxOOgSy0KxxEYLyQPaVwQEj6LMoT/OiT5N9pkqr
3Zcdyuszbe3xSnPJtKu8b3pmICK1S1/nBTAQF7Y/8nayWTkSShRpp0vqkOk7ovFC3ho28ezHnauG
50vblVZQQMUzNlNEdhSBhEnYBTrY0TWXcSE+s9cGDYMjHBxuYyualaq6zjRgr4RFLOQYxeeRxmsd
cKvYA41tK45SwbA7NrRK/TqgJMs3eLjI8avIq5MeZ/S+2SWZ7TRU1pUJYvhoRWj2wl5Y26KNSBSO
DZXoydEww+lLHLd0nCEJaojByCcMmGGtcuMCNRJHzpL0ZaCN3VSfcMJ1H4AGNAOfpaLzbMyh0P2p
k20XjLm2TECqVKP0Aa259Wnttk63r/qw03w3l2m8LSfXvgX56S5H8ZqvFSCMCdttjZdB2+sc4VVP
R3VECpgrTZR/jqkUx4IcUvdYUUM5nhakruWb0OzlLupbp7+ccuI1ZpzdKglATRdt8jqJyiMLs8Xo
TRzqlG1TozfbOFpY6Rt9EKG2E7y3RAQSLaUj1I1GLaCUbFanU9clT0ttselUsraaL0g5LaxTe9A1
AGdOle7RF02qrw2FbQZ2REAR+Vq0WramnFzDS5ts7PbjZMo7DoXDaViPdOoxXfTHRQQIxGMJSA2P
Hxy0LQ4MorWWqRtOqqo0UtJAAfEjSOuSySf6qjb3dN/7nPTPxcbIa01gwDvU1t8amRrRJo0GFU6B
ivAvQOKBQicdrBOsIThTRiWzTleVWBqoYYwGm0XdYABoPXgltN0GiC0kK5BZeoWoRpO5lXMs6w7/
BhZKFdSYb6etcEbd9se4cQibXIiJ9lpXtN9m8l0jz63CcdxqSWoj503DzA6kkWrGJjRo+3sDGVJu
MImYnFcrtIhKJnrAJgwpX0pa9PVw34vJTNDN9hYjtg3N08TtAYnUkZD8NAER6E6GsA8MJO2tpn9C
D2ZstALgW6DCKP+UmXixvBjv5lGfA3cIGpHPp2SNjl8Mo4gcTyfFlGiMtAzI8NXvzQrtO8mFYzIG
1aglx2Bv25N8gO61sSQhl6RvFaBgOWYpV7OOhGgLvSBCbnETmRlyysLoH4upmfNzZzCma5YnIWC2
5TH2cLQrD8iUE8Ozlm6+mGcFuWfcj/oNJZEm9DAxwwaDlx8hBhDS+mSjY3wQZVcmvj6aXR8Q+Fg9
OHhxGqKXm1LsitDMUTCqIfRN6oHqHuVbu/jFVHS3s6oQXJXM8HPpbmnWQ1k54juBLuLRsCO7C5Cc
i2/6KExECobt9AFavMHwDCwITH2qRqRUjtPrezQSbeKJCjnc1iW9F0vMUloTIlOkLBRWagziS1ba
HwFQY8x2l6x9QNbQk9814v7xuxr9BpJwlYckLJ3ViA5Et4HmkcS+o63C3jz/KJq6JpwmR11Ixq9b
1n5sLyGjyXZRRmJsynpfR1lClJicaowE6EaOh0rMDhWkMrL82iH2gKwxDAos0Ai4RlHWV3GYKOhp
+jT+xjvrPi4tYuPAXMBHg9FzmtHHLDewCcF/km4rPZ4+5qohr7pEaHe2a5a8kIQNJptlaTqNHYsT
zpuF5fK4JFxl8CYZa5gdClQtaETShjFcDHPjtYRbG5tFhXDkEWyv3zuJk91jRHE6P0I/ZBOY0CSx
57pmYvw8aP/nWPX7yg7+62PVhpVSvjxVrT/wr1MVmjQOLEQAkb8ExvdfpyrtA+VIsiz46zWyYzX1
/XGqMt0PK6LNcB3eHtxjNufoP05Vpv0BmjGGfwBH5Ciohv13TlUHzSJAEzQRKTHw/pCuQZHhoHq4
6JXeNUmqBbJXdRz17W0VWe1O0VBpdcvsHiPCp4EnCK1wNDbCgh1aRisprysvXmw3MMsQ/5mM0utn
t/AXJfSXlYQfH4xims4HA6tPSfHgg9lhqqRjbgAwxOlyQvhHgWOhZTnEgYayUXHyn0WB/2VJbL0g
vQgbqzD4EhOUMwfZ5zV7A1xJ0k65HthV2Ptq4yBlRNh/8/bXelkpxZGMU5VrsTug+UhN+qBAYiDB
ipyqcQJkxOrpFC6iQ9pG0pynCP2aGPjoOupr/bKax/idOtiBHGe9toXCY5Wk41blmx58w9AR9VDa
mDXEYmXfCMXOj1tZLXjEzAEPaC7krujg9kNvYT1oHdl5Cwr/XYH39Ty3W+sCJbvz9e0bchCN8fNT
sQSuhCNaNcaPJvSzJgaLTeSCI2f7OQlla/JojmqtbDsU91jvKhdpeTqxB6z79qSa7VVCq8VHljWo
XzKZMQA190rpizBmkbWL5p1RcUDZ+OPjwZgUK2NWw2X8clg4C+VLnPFhQKqos+0ylx4S2VB3E07X
I+yw2heD0LsEUwBFCE0jGdZtzBgjqUVXG030O33Ww9eCZwhimjmDdxVz6qHf2SLmlgDKhrDp1OFF
TOMCImsDdcGuVOU2ptvwDibuV6OG2g+TkEMJEqjvwajR7TpPwd4kG4JQ8+0y9bbuZWWjfmpQ+qKx
ZTGN5Dh+x4pG6HHaduczJZZNicnuWOF4f62O71KNXradfjwUhjICuRUwiv/74DNNbWvWem4lm9C2
7CtwBdOmUfWB/ViIDSahjGg3hfvOrX/Z1OOiqBx4adFDEH2DLuJgJCCGEORvJemmRGS8c0Q77BYz
L9+537+4irHOewB8HKj1h/IESQ6sm2RhtplIn6WOQBawn/ei+Pj2a/fqDpJnCXkdgBJ5ZpwC1r9/
9taR0cyOKk2tIMNYdFbqsbGXVoiTnAzKcLf0HBlTpbAu376qtTZbn9XwuIc68zl9YsqF8B2MdXg/
u2xnSNesVZxlZbEo4ZESm8p3Q5tiuS1hf28hp7eozogLUgPy1mf2m7IsiMdcRuw0DoH0ZaCwNg6e
5jbdp0zB6rcrxWj7Drnxpt+a+gi+wpirjwisbAJtjWX6mJJpf8pQEheYnLSr2hStucFppjrs73B2
RgvRyn7am2R+Yp4Kz2InLKddz5fZtWqql+fcRtP0hiGeNp0UxPYo+jB5zaSXqRe58AU87CrdDcU2
61zF0iW3A3Fwx4wTJC+TjTCCunaMFQBeXQkfCPbXp9ZJiFd2YDrpJKIgy93nOs2sq2mQxM1ZZe7s
hDazj82WIf/WASwNN66Y8xvgbEnoO5miDPDTYqxuIQ7JwhfKaN8reto0gVJg4CLQd0/kXfiJwml9
kxspu/ICSlfw9jP91UhiOoJezNsB+HNd8Z49UsCGmLioCwe2Xii0tPJwRwHZ2lh1z7kPP955nDty
8/ZF1xf81ThaA6jguxE+KsTLi45hGPWQO00oBo21WfTC3dSyqgICyd6D//3i+7EnAPBAh5s2q3Yw
ZNs2ytg6uVyKt+JEw965DSGJ+BV9q2PG+by1LCV/Z63+1UVXwcLPxqpziC/Jo2gggDSDAFO65MHP
EyJy0owNCjgBHZzet7pG/fv3lC4qXXJr7eS6a2Pg+YMsodEq0WzwRRNcYsgNLDK4wdYK6rZHbz++
V6sY8Cqa8ZDFES2A9D6YfTCzFaXWl2bQWhQHWLWavSoTinSqu5xpRTG9c711k304XuiS4y3ieuyr
zYPxkttmXeJxt/HbdWxwCsf97ixjfp/ES/K5zwr91nBkP+7UEi8KRbF6+aiCFKh2Kkd520dbV+4s
qr4Yu9JGvaSahxrRkO28b6XivEe2+8XodpgbIU8jjGHtPWibhq1bjSTcUbWopXva90nhkz+u+lbV
vte5/9Wl2I+S+kOnlqX0YHQPw9C6tYzsQIuBmI1QGPepojh+zqz8zkP41TOwKUpzCkIOJw4TK+ZY
b510SO2AfM7wtF8oMS/sWSvgJfg7xy5PT+hOvQez/8UXdEENIRNQ6ZPyj4NR7bpARZTFDno7kzi3
Vyuc3s4A0yZ993dHNScI2p5gqVxNIPZ4eal4Wux8RpAQgCnDLGKE3QajJHXONFeBOnT52dvXe71V
wE8BSBLxA7yhV1jSENkMItDCCkqrNretMnenLivsO/P763eV3wzOnSsxu1uHGO066ZQKrI4ZJNbs
+pCE+p0o4v6cGLTSt7Laeed6/MpXLytzC6Ix6pp0+tjtvryPeea6nMMkfkhrUESQJvCDfakZg4tg
YHIxUpWCcnU7x9VxO9UAIPqxAxAStjTDPcy/6Uc7dNxm08Ijz4PJsorPZTLQ65tJ4M38MTdrn84R
2wiV3O2jLEqHG3bttfTCucofiD6Yd3Eixu/4ZcuLqEeHsa2BgY5eLuKx35boWnAvO2YUbejQJefT
UjTfppREhUCxDaRqtLQiT5pt/rUm58jyDDXqI7QFTf8UlyVEBIROhCGOQh/vCUHXYyqcJVUt6Cn1
CYc09cFoVsMSj764bvu+vs542t+zuA3PQ/znCZuRJcw8B0hhjdtYIWA5q/Fw8TJp+I/xBpb3Zml0
GK5seOfcxHC+NJXElr5hUezathkUKA+LVnNuKNC0vRQiKQ2bbMk5/HWJfYLztcywbkXTk47AgfN+
ZBV3VtXVxWbqK/0zh4XhS57Nc+QDWtKi055oCIqv8zzdhwMmVa+lCk0shLVgGSd/uvsSD7astt0i
OMdNJW7ubZbUVA61eF6yXTLZJlunSYBM50MxIU1NXjwsoKo/Ii2DSlkiJsCvbeKy8/pmtoztj7h3
jy2h+VAA1/pu6cPI98qSqMdQOkYf85nYMl+vx+qisZTqhq1b19FvSMwF3cEiHa+F27F4daGgJx8z
ReC7L/V08iNDIwUtpVGieEM3Ufu1Vrb0ab7QLtv3ltNdY5O1KL9SJ6alWc/yuNOJUFpjD9yPrgA+
vqsnazxRtVxKr9AMui+V6+L+BqNJkzlJZXjCE5xI8jXJyvbmpchgSWIwGtdny39oV1qy+Gko+vMe
kV3vu0pjf05VqVRBUmaOczY6RblXTBk/6qXuZru0BLO5dGjQNllay30ipMSEKtToarAW/TMXUnPk
8015M05y+ci4Tkq8/NXwhH/T7XdZOfFp9YJFjjZHWF9YTWLnm7cnr9cnAV5yF9yws5KzyGl8+ZIn
k6nlxAToMCZUc1dLq8QOLvWz3lLGDdsOPGoqtk87HBtKE8b+7au/PtWymSPWjTRl/CYcbQ/EBFLX
6lovwIpgGIslloIFWxJMqsCZ6eUVnVnhcq0iNihosaq2cS9co7QvdB44/dV+PK00YBJvf6jXSxWv
s8Wxll0KO7FDtVSnFM6oFJqFSZrTBUkh2aXigPKoYze/evtSr+p+bGXZdq1f3oWPjLji5e13s1L0
BmSCgPLjuMfTOAdzWoLQRo97MltTexebNoTTlMq81iTKhgMI5j0HcVFthbGPTYiJyjH+Xlzyeshe
Kds/jr9oUZATvvxcSW6NrZZKO1CbsjtVYQCN1MgrZVs6VeeFJHLfKN0wvjMYX1d50DAzIlbME4gE
yo0vL7uklZqYRP4FRThE51XChE8ZsNrLnvRcekT9dhGsLZaS2Zd20tl7OBktLiw1ab8pmBZu3348
aKa44IsDzqr0QoyFRItGoHN4PteaaVLEICJ2EEN/jDt2McmP4FiIVi2sEpQVc6LvaLr356hhOI7o
FcPHC9lRHUeM4cdhpmbq00Ow91OmgaQp8jjjpVrAfW3qhv2lH5rAiPYcmZnrCLScjmkaun3QaHUO
iSUS5g2oBfVIt7JRZ/2t4W8UrdYc6WkcVQS3ljmYk1RjGQ11Jkl/nE3rS2xG0vLpmWttYGa6CHmZ
+uQ81/UYZpWuAZQielttfcpm1kMlJyYZIDvjtBdWDsTVNpvx2kHSA0vA6KAaVMYYQR7qkltRibzz
UXiUbdDUhQPMBcgb2JCoNPJNMfeqc5zPU866Bh5PaxHC4osvja3AVXthiqq9tpZx6UiJFvVFz7wr
4CpZWrQFi6QuATnRzefWppSw6WETaUcjAddL0JkQrsrGkpcDc0qHuI5oOx/WClbGnlyJeDIca9dN
koIX4C9i6mo68STNJh1Ergn1gOkLjAuXU9mZjyCKpLJjXcyLJzo2avc5wVAjrhc3NgnAnJFBeNHc
pOqGXidByCzc7X4Zw/oc27o1EI+XksmXiXDJgjmfSmOfjl3d7Oa4yxJ420OjXemZ02+V2BA1zj1H
RSmUOE3iEy9TQ//L2/giARGEVAXtw2c1mkyH+gUNB55mZNXB3Df0rsqk0upAV0NV3zZCbR+AHo1X
LNTRA/pisABLlpj3bHrX3rEr0Y6UhlLdog5koZSx2n7lPNlTvEqbMIVBmNTh3oFZB6aoHQdqdUVG
pcDtEmgpWYsIYazj7nMLjG+1J8/5roMD0m5QaNufy3q0q6Bt8mlbJUmZ+iQl9b2nEu2QbYDG9SpR
gAxTGDVZRS6iMdgXEGQcHUEMbnWvCWFbIMbq2ht2DS2YktSlC1s2STEHC2+ftm3ypLgGNKUUG3rH
Jts7aDVP4wwx4qgyKngqhdT03kebgVkc4UXe7GokSeAeodt4ahI5+qkr1+vYKHiO5GTEvWeWsz4z
lbfWrgo7+m7dMg59wCCcaOkDk7uONckApA+i3Fsj1h2o30VrBw323OyopCl6G5nTeKQUrhORCwSi
KrA1POEL/LOvfdfPCqSK0MK5ntFMCHCjsi3sJgQE66lVqf0Zhk7NkJJkXCsUEgMx5ROQnkWv/chl
pHmrLGJXN9O6s4mcWwUKBfozUISSqAGjhpJWtep134Lv8xMG1THUmPTJtFvlKmpX52IFOedes+JG
9Uc7h85Su8rnYUrsZN1VKldFJ0ZBYoJefOJVR2MyWkP+NUsd63bQ3f6zqaXZ93GwhrMmqoA2Kegb
MLgZ7XINgyG6zzsbXV2v9j2cIuQzRL01MVog3rO+2MzkWeVoKzSH/TNUgtnnYN3BK7bAEPgQF1HU
jPaUu97aaAI1ECE00MNcS3gtc+0CpVAIJAstdrGTbPu/DUWc0SfN6vnYAezCa0GuBNYFpR7AN3Qy
oxNFQ/WhncwIbEVGHNeJndvGsF04WV6GUz3eToW0DBRi0rnO+sg8butaoyOfA3hhPV+iM5DcqUBl
aGuzX+cjCUDVCJLD1zKoCPRlZmEesbCgHxvhMMl9lE9qgmDFRtyXQUQ6B8hWk2LQcQL0hZMDLQLq
tRSB1KzwqqrK8gb/gkoMmGsky0bXh/YRgiTzmROlygV68yyipC/7AVpG3/cQsFJs2vDN1JuxU1wH
ajthZDu0+y6PHUDDDYxOkbOkNPDWyqmad2VCnzkY1Yz2VeQQfnJhG520Agck2LxbXDf6vjJprKMR
9NsXnnRT0xcQgKLqeGSbbSI8Gfx40JLMG/CZ3PacEbyqjtJsAyqY0kBepARBullvXQ+hZM2K+jJ/
TLRFBXcDE/tLR3f/qlZpNATk1srTek4WgWpxMUyv7Y0pREBvxEmgGp3SbEYhCzpdTjndR5ZOwKLO
vvk21OrlvomVECV3KVlFAbpmMuBhAgoy6pIeE9pMFTGbMtuoKodgtBuBsoKIVJdotV67LZquao5i
KVYFiF4MkObDZDR8wG2AgKeC5sHPCuF/mu2/rxXkv262e3fN/d3j03MJ8/oDP5vtCo3zlWKO32u1
q+I+ptA3PrXdP35f/4pk0ZXkvRapsbVSn/qj3a6JDzB8eftXkT0lqjXr708vmvhAnBUWExqPgpaM
87fa7T+2r//e1tHLpv3h0F9GGA16R3MPTj0QYFqpV4bip6Z2Slc+6qgTRag8EG72G8stjGajhOw6
OEWDDPRBDumKHxsmdL8CFtFx3M3td5M9oc6En49PALsHf2lKRFds2GsO8EIbH7XQMb2G/cJ1acr0
jKP4In4Wu/5fjL/hqen65gk7YdX+tsV4etclpfyv9VKIf+YG91T3z5d/xOD3xycJ7rq7F3/Y/JCu
X/VPzfzxqe1zfvRnj3/9L/+3f/mHAP7zXD394/eHspfd+ttIcZDPB5bNCe2vR+Lnh/h//k/dHwg/
+JGfY1FzPmDu0pG/I5ynjrVGKf8cipr+gWok6g4WVpvc9TVV90/hh8Zww0pEhXQdoj80+H/K6R0M
k/TIbXC8lLDXGvaf3/zy5xB7yxVJvZ1P9uKIoVOhczhlQq7kYvzal2eeOcocBcuM9JOmdD7hYrpo
keceWa64TqXS7uvZRZCa0klq2Ov7TW/fMXU7l0mh2ptccdOgce5VI7tKaA5HEwWoymhPh4qdO5Sb
s4Whdw5Q//9ydB7LsRtZEP0iRMCbbcO0N2TTPW4QJEWi4G3Bff2cnp0mFCPpoYGqazJPHp0yA7Q3
TxQalXNxJMQci9zOlfrcHA0s0P18hN6/ayC+bVYvBIIKo7ymFqjPCly9TNRnzyo/7VL9qad4B5/2
r1e8M1klB7VxnoU+RtIMRfEmvN96Po7e27CqOys+JNOhIlFa4w5ujUufqcumNQtfRVcQL1sPmWtr
WD9e881/HVL8s4rudhNra1im5W3wZo7yPHS5FVP2Z2O1X3K0mjJCrXDsLXbM+G+y9b4WZ51x1JDH
08ZSfrIcDpC97idvveAHBHoNhc57mZjNsSW7ZlAkK7TL3CcNddnKfZSIQzLXZ6IrOjvdOva3KajB
35KyYbe5mSRqrfQ8Gxd9OLTq6g8upODe+sVN81L1DzqmB5TKvC1KHGhK/9IlX65F1x77SXGPa6JP
9GyntXO0MG1hyXsjODO0hB64nXoWZrNb1QQNJ/7Js8MQDnrmTzwnh96Asjuirl/m6eSo01UgL0N8
sBvT9DvvopkI4SZ/kCoJqKAkrhTYd/o2TZqnpdJ23gi4TrmaQ9b4yVQOe3bq2VPCv1bQM+XGwcC2
igSRUSajL7+ZbsVwyIAxVuNIooRaoff3xF7I+jTmEEpzcCRW3D0zNvUd7RaTUS8cI0AMd0vs8Q4t
lawVa9n2RmVtGlR7G2Up/834zzaOvTwltXs0EKVu4O1tKneN1GH1/Fk1o2ZSn3uLh7zm+QeNx+Dr
TDrMVfvT1F9TG5yAQoEAvje1L7cJmV+9g15wfG8Y5uyHJucoz5GE0Hy0i/7ax/NmjFlnqFhHF4eB
3t4bxo01VMfUbDN/7OurvZwNW/5lznzpvSKoOitwhxqKZLqxcnJ0ugC4ZNC75TGV/casjou4U+sF
rT4E0vpaZPHaJd4uydBusmO11PHWZ7AEavfU0/NjFg7tPvUZCIIdi0yteB90eY/Tak/9uRlXNwA3
evGWl3qlN0mtp95pfK0p9oWpgCmezkut/niF9Q+lzU8GFpd4TqaN8cCtVHZ7s35zOucwVoFbVtfO
cu7SYGY8ewJxPq+hPe5A1z7FY/knEotfBY27b06axlsuqaqsCwjn4cuBbex19UH8/8cYIlrGjoFs
vZkV87FPbw/ukv2jKnsn5fwBdTX+ek/95e4f4WSPXlhoHBNxGjIzP+pKEcoOCGgCFHQVoTq7TzP6
4ai0APWtyOcjbZrvJBT8gzW9wsjKnauywE9UVhfoAy6iJVmYgblKAiCzuLK0R1k+dq8L31E3czao
xU5lQltV/9YmTC3rAzzvDphEzyECqPtHi6HXDeUa2Hg850Z8a257ETh6dDo+RsQrUOfCqf1UYVus
xuZ6has9P3OOToHmLCet4rNm/fzfpLqhW+NhcPSjXjjtvRbKKTVVkwmJZ27b5VVWhDyZ+sge0qF6
haQ61uY9R5jjrGxRzaFnDVJ0Lciv/o5/hdJh0Z8w5l3bJt+uqvQre3YPbsEuw06adRd3ThnWmmJH
q+DTdOSU0dekn/B9j7XrhbKOr+5YK0jPT25tLi9Wqb53xXJDQnJEPnzRqt6PzaNUkjVoxvSXiNdn
hhYm3Yf928V65s+0e6xsMrHzFp1mv3CzQ2eWc4Aj6jZKS/lnDB7jdlu4ub9YOvhTqKSbscvayG7t
wFn4mkwlPsXT2l3StqVBHBO402ZB7l/c7uJhgWTZMPa6DK2ZnuGwI1R6uDVTvAqqoYx73QVRojbG
q9Mk5T6LVXvv0j/dlc6SgdPN4OoU9RwvcfwxyAr6tz2nb1T2U2Sxa3riBcnQgibpySnT+ZiQhhYk
vYmiv8B/AXm2DYsEynjJARu0ix1zK2Y5gYTr2em8qF2ZGCyKGyhSbBND8TnWfix1AlmXdSwkUzW/
J4zbw46hTUiURr3X1gbHUf1fMyR3TcHR0ULTXPTnPq2NU2wOhOd2jQw7Tqxb56R8Nij+q0tnmENk
iGH8FgoDq7UwF22/OHRcD1UZ561eXZzJBdO+ju21N1YZgkNVrLnZz5nD+cgEiISbP+Nx/SX6p1mp
aiBcHTSfUR7yZpi3OJN4yA1NOlj4Zc5zDEcViZeSDlQs+b9hFmpkTcxsHU+8F3iWFtU4JXMj9+bi
3NN8qc4w+/IfXPHKplGm7BCzNYHQbkGQzuYmWLAfbcyWRlSmhYaNtLYjnjtlga1/lxn0aDPReGHt
togUsj4sUxlDqyKkzWyUIbSacsBD9vinobTEbdSV16rSvwytmLdWw/SgF2JXtu4LS7grjQNRR7XV
nqRKoeC8od30tmuyGH6Xzdjk6uVbzxrJKTGnR9eaYuD47rIrqbu2PT+1r7TnZSZgj2Jp/UvAvQQs
avAQ2d37WgGXspOnHOlTKNyS00AvztqSvRppv++T5SxK7WlVnIi0gd1gyRe9KwONPNs2Xn9mJ/+s
ibZOIZ92PPY0LbaW4W4x0mzSOYrNEwtGdCKPmsk6pL219fLOf8CPM21CZxX7Uy8OKwht5l1yS6AC
F1V7rmEzeHN5TTzpF7D/e2tXVcqlbpptbNihMuJBjCncepw3Ss6ngaHnwrOngriTB+EdmqJy/tVx
Px7XcU0S3xO8/0IdGagoQFX7EifUBioU0qey85hGqSaeZBZC2zyBh9tV4xwMolaMzTCZFRTNllQ4
kNxeEZpr37QYL0ZrlzhsLJW0hp5udZp3aBvDOVIk29+5QgEpCAU5smrMfZEM6rZuVvGEnJqbEf1V
EfUjkiSskurWTgov0kvMJeM4WKHR65rfr1xMmIHW4yhM5VkTXraV02rtpMAOPnZ19kkT1j7XdY9z
DDS1iXd/je9tXFdsJRYmBa4K4dSv2nm8WrqT79vGUndZMbfvnYnq0ZwMOwfzmY7+olTVrlGb5SVb
F+3cecR29OZg/ZWaqP16mIYnT1W+rKlCU1a02XBxBwRsc1JTz5RMOC4ZYymoy1X6wlpE3ROKAGlJ
qM4TVBUnyGCJ7gvNaXYzwawhXKjOX2N94OQjHdbG+ONP2lQeulTn9nBaY4k4Pwxjx1R9Nxd2chi9
9EPv+9lky65a71qhpz5RVyLoyS+4efbM3IvZpCE5o2GtZ40bv9o4z/emUq38qLLeJF1MmcJAztdA
XR6rfFoAd3vGO3bw+KM08IUZBpl9mPRWSkXkvF8r07aN0gL+53Dq5XZySnmeKyX7YKzq7mfNYqWs
TyUz1qpoxv/WojF386gwWxHDp2UPKgeioQQOWNWzXrvPqWdtLUbtoJXwcNlk4pE1JVXl0CZjhZ2I
GEyepLIxEuWMuvDidvObmWPbWKYLwAKTVwkj1ZHyvQ8Y+LF7XWjHZR5/GuYUFQjImYxVJ4wqJ09w
Ay5usVdl/eJO5atBhHc2wEE3Z46n+oV79QAFJFSxxAczW/aQSeI/RWoaqyQtYkLahK1ar+GU9Tcd
97bfysonz/ORG6Iam4xohEKvz40mCEv+4h2smUtO5CzYyVud44Up42uPGpECUMUfWAtxyNzc2+SP
1KmBwAyAr+b7Oql6KEedh++AgNPdb7KxcOtabD7tJU0P2WI2L7reqrh2V/NlLUgkJQzT29gTnR/W
KT2qM60Lmqx7XQuYwXmeI9BOVtcfCvtQ4gOQqZNEcYwetu3wPjU5L76bYG5GrtaEOL8OiWMSswBv
WPusU1YigKzZVmxjRnncKKGDztOs4FrDSIHTrjcbqczbGdspuqshGHUZWWThblqk4QkrFBOz4MXT
yC7p4Xsw8a0CUahdVLBa9jVLVeCvDymhzzZ/YHqAKT+qqxyDeayZ0Tm5DCR1KPeEUmIvSA7EZF8S
pcfMAMClERMmPMdyt4WHQj/txbYhMcbqTXQnjCQRmxCoGhZjiUihQGsacTs453y0qK/0JN1ZqWG8
q5Ah972wUUJoeW9HZqlal4IJaVj2RXsVRjqGmlakbB0T90grx0eg4dqOcG5B2lcLc+dahjgA1K9e
Z0XxQvKLxK3Qi8wfhOG8G4VctrbadVs4FinG5nX23h++7pvNNP01Q9t7dyyp71RrHCLJGgT2NIa0
d91CjSQIQD8XleLdq0IRPvJuE0InCaW0M5DANTUt3yfmNy9JUZVfJGMO3yP1xWFYpXJQUbz2kWy1
4dUbHXmVeZUdFOEWn3aSz4U/5uO4NauO9YBFJMzFm7AKD5Ye3/MuS541mXIRjUzeMSHGafkijcX4
XG1wFcGDMfXIWGnjwPDwr8ssj33A8M6L1bV6BO1+vuRWox5XLaUFc3gxbafU7rHePgSonXKuzGTZ
l53TXvDGWjqSl4ajPiuMAVERJsoTh/56XE2Trs21uuqdUM+Yl2aBSq525h13lPjAD4qU1hBL/y49
a9AjtMT6GwOEeQ+R2wzR35NfZ2VoLVDNzUnKjM4bOv151pQ1p4+VVqBj+eXRjFzMbu/BvE7FW5GZ
ZtjaVXLz8BT/SXRNGihDM89xcq2SV8sRSLCtdvT1mOCCVTp0hliKl2PuJdwJ3iPpG8IHCpoqrNre
CLMJ/BNvbUpcgTZnPiYw5BNsYPOZoYQ52C+l0t24Z/sNkICOzW+8yaR5V0tBCwNpHTd6utNmhVVC
qxCeVK3af7ip7Y1BhkqbE8XC4qL8XUjxvZB6uk/jcgwrGvRQWsSRkWcT5l5OEKxebHVHRJMHddjg
zHby9Cmzem8j3ImyK/8HjIs8k0X/6Mry0jw0V1JRkxfXxMKmWijexwrac+mg926qdTwWCLpL8QdG
mvsBDbZU36WI954swskkJEHvH94VfUWKG8fBUBikSmHShVvN/6+YTrVeRGP+4JjSgBlNGdCNPvrH
J9fJST9hHbezY+kFy/hkr68ZoiCCNlBrU6iZeVBL8aICEcKiXtcYrde96tQ7q+s0NGcaXvdBa856
8zvo1xXaxMSqDj9leWHq4bDKsS22w2rtKxOTDKdtNrYbeN4xbSNDbwu+IbahvZr8ZloVZaXz28xp
8VqVyrmfpy50WsTwXhmbO03vqbJ1+qk8a650Unse5X+KwcrWkLECvH6I8mT+snX7xiHHGT8AUjSa
/4gBCNXmA8j+4tuMS7IHPwP5HG7d9tGUZaPLgZBbW5uoBwoEHNq2oryx6QtRRdGTes3xEUl8VCFj
Rg+1fR/bXti5Cf7VvBwDFIjtxor57TrW6O7JKKIky/5hF76SEfKjCG8KUsmdmSj54rMNgc5R1eaW
W8dF11PlYQe0OxKCIUq7NEaI0bXdIYhS/FKv+6dkJS6o7V2OFpAAWv+COOkUS5eqMq/fOqydXuN+
QX1jjVVV6VZT8/OY7zzJVILFMLgGBMWdSsYOntfMOycx/GlJiO+uzdjONzFWgN5oGLd4y3dcAEgk
A+zCmT2FSdUfTRRi6F9qL6w8KB9Mev0C4obKHCi0EzP7StaMl9Bu6/e1nv+wopMz9mg81a7IQlbC
F9aVB4LV0RVlX4Ar1JOZ2Cf5CNDKSey+ysr2zvNkzNe875ztVKNhFwupfnEoU6lzK1l/qo0cq3C8
s817gPfu7nVN/WZMqxOaBfNbtBwTj6HAVD5mHfgOSKADiI+TwsTpbhg8m6TFTjbgzSGHbGunyVNJ
LvjGGPW3hV4bkYl3ITuI51WVq8pIBlJGj7anHHPeluQVtVCx9bDWHm09pmCvxJ64xchFnBV2Yr5p
RWm9lIwXUxcPV1Kuq28WwtnW+KojvV6yLZKeYkMd7z4pIv9pp+Smr+aB/5I37sTzQ3lXOu4XTnzm
WovOUZhxNwIk2D9sqngnU39uKjW0lPrWxh7jRQuBpZunWxa5qOGroQ0X0z2CGPWJPF8+uaw0avs0
HBkFnWSuMUTV1YxlJbC6kZCQK6UB0Ln+aD++i3EykUJN2VPuKc6hj5NfbRR5iF7ux7ZSfYNIxL3P
BeZxRJFPIMY5JLtZRknR1U+IYHNqj5rQvlobXaSVq35orMY6LYWXXGtFT3e9BncinZCNqktV+61p
+Fxct8JGm5g29htiy+20oCTXnaa5cfFsq1YlBgtxwnWwEA5UnMGOlV01u7zjfea8Mv4bm/X/txK/
SLy08Fp0MsEpbaBmtK+WM+e7xOREXYZIZR1aZnowyPbNsD9Tk0k0GQ7GVch9EteBoz+NgiW6+qUw
h7u7tTWxLXfbg9aRfUPnZd4RMuRbd1jHlyqGzExcgbxmlaGEWp3vO4RHZ0vIJUwz9590WwrDtHtr
GYkxZufgZTdLyzQVyabwEBe1i+BPigYiU+c88MAnbKQu8qNoYtzm11G35kOmACvpcmfjOiNwBIVB
aRuqdm2i4uaDyGxY3oOyFBQqDGUxu+RevFc15TwlyGONetO4s6+nrxS9uj92iGs6JQtBUoXZSkPM
2PUdb0kP2YsgVhNqAjmWUtvk+Lo6ztw8Q5kUm27r63T7RrnrBoYijc2+4iMHQ7rBUmCRCNRLQpKk
uatMTzAxoOyqh74/c11aG3d80Pez5k8obTDXeYuyEWhp3qxZZOuyp9MTinVggc5Ggo1h1A/lj544
x7ytTrOdGPtc5h/dkqjHUdrdIc+nfUk08y5TS2cj43XMN2VTBOws1s0ke+2XMDmQW7o8FY/Hjmok
oY9uD2NaDKG2LOGok/gwdt+eFmeAe2IW5JU1nSaXlzyNnQNrmi4qXcKGoH0kh1LrfyTWz5cstn9F
ZQVjYh4kE+RJVEo0SsGNlHiTT8Adl2Q1qFrwIIB9t671lTdE35Fnabw07vTCa3CTpB0FjZH8Uv3o
J3z8BwiB1nEmqj0ZMwLxEkbAHhqhEJMVYYZzTCp7jnYeMIWQyrRPGqPy9ZUGsi6NMzyjm+5oVzsB
/CMXRg5mubXWJNu2mQ7VAlZN11ILFKU46Rmxu6U9+UDvKtp2ZmVMOiVB8QZHlRWWZQZQffI2RnYW
8uCUOyd/qfIza/0rbSoySSdCSWJz99tF5ACmwJjmVxjqNxAR9KCk+2VmGOHtPZuquI6m9iQV5pmi
Q6HUrQrFjXeFd0ry6DTPkVf8KhAESl78Wq1x8s/w1eu03xnqcJuH7G4NZbJHaHrVIE4SN0nAhr5c
ZM7aqFX/i+2Ukz5NUc6mJIxljzxKRybTJreBOyDP4jszlqBwPtVO/aPU3jmgwNG/owtb3LvXZqdq
Sa9DLP+rzNQ4ub3poXouG8BR1nRdlOSIuppECWd9BwaPT62pubgvxKY9eQm5qTPH1gr5xFh21WBm
wer1W3v2DpPXewGPn6DNqdoQDPs0uuoVT/lpUl9bBEFjJfysnLZl3sNDKEiO6/o7P+uGQql8RPE0
G9I6b0v++IAx244aX1zZ5VezXo9ywZ7Nr5kkDMSqlVvDiZE9C+Q0WIE3yAIYABf1PrG8d4drczOw
g3Q6Fc3LzX7M5zXlHTSEHaoLBLEa3LZLJBqytxpEocYnBbshDnLpWHtmKh84Xp/qkT/LPHtIQVlG
JVvCAFHCz8q2tLx/4F82knd6MsDCDPK/EY2j0xKNY8EYunheGSW2iHAWnwnF820cjgVdI6hskin+
FTquw9L+nkT8mXC32c0UrqQG6trL0p3tSjmbszywDyYuiMRQJG0kzByhCbVcxUQqW8hAS1C0Yces
7Y5hcCDoQHchzRJW2tu0yoW63h94ype2n6174yyPCMJEezHqCURVbyXxuGFgVR9plg9m5ea0anGJ
xob+DiPYFOATe8roP5hQm32gtwjhtfURk6QkmLTdX6/iaNRY3qKtW4ugILdvk41wLrO2wxtSar4O
uGtsMtevHk1QAyFn35Ib7I3yioafikpdPOrAAhJgrTzlsjuQdfLUZWCzXPMqyMw+dKLcKrk6bExv
OOq6Kw6eqUzRDO4rb8R16fK9lnTopwg/CRnfOZuEQZKfPdhXpTofS2aIr1nd/qkqI9UFawiafv4F
yuTdHU5AZPQDQ66qMLd4S5ujog+7zCRPaVyfS11Hh1+WT2NvZk9iECzQPMKrNk1KMaWTugudJirz
4bq2Os70jBpnRbn4MyCbV63nqo53shx9C6cDdTkb4aKO9F7fQiF6dsmt1wcoKfl//SAiyvrd4Oac
LBxd+zTLIsRZW/Cn0SPasE1attx25KEaq6GXVQ0WWdSHkGWd+gifLBDmi533V4PjPBHtJdWVYCZV
0DGm5vGrmf8wJPQhuj7TH2Suo6OGOY9giV5mwlCJy03ypyNVPErtF3hmft69mcUSIRO+CDOJkm6f
jUExnyyHVISEVN75IsFwgZ2koUPcCx7KKv4gSnDbQqTLPeKi0g/7AesZfoQZqUbzgRr0K16Umzo9
tAVGkIxwWwUToLwMu+FU5LqvwqQWhd/QbkI05qiNMihpQ8ZVx1CmsP+VJXAiMaYBBT0+2PSAOito
HKw+rZXGLw1WP7b4TO5yk7AzWxbqfiXnGZx8Y6vPWeEk9y7pWyICGQg2azvu+07xtkg5ENUYXfqt
eiQWV5I3WpGcQ37XT1rIph47DJRPaFXU8e4xd2PzoSXgj7qI5dw0sj/ERjVth5GQ3LqszLcq1Wne
5p6jnrBdgog7E2O3aK4m0WzQe/iCrWYZGNwWyV8PHmev5hzRmanW71IbEOVPKp7jLnOb57mIbX8t
MnICNXeTQ1TlWzNdUlMdcA2Z3t8wCucvM0U9hvwiMLSeRZ710Xrxzinre9Ypr86AGo1R6j98TiHM
IbZeBYdorcunXjVdLqs3Fub1tia+cxNPFUAg2oQqVXwbjNCG2XR8IOW6DfK4+NEz+8ay7k0fzT3Z
p3+4cmgxGjSuXcFYkE5e2s+D6x68mLluM1tXD/gEO0njqqZ8LT36QNgFfEvxB6c8aMJaMhM2AkQm
m9FiDYj5Y960Kl/LhAiXLYap1wAGjeFpmTBVuXV566Zht3rGJSnMa2s5n4puPRuTcsiM4bQi0c0s
/CNwQ3J+ylXZJXl2K2qbULQ0uZMpdyiN4cPkdiWjcuUGJ1B81xRKxHx02nimuMMquhFXFrgKU+na
MPxpZt8I6m7Q8nMckyiZOvLbyv86TSo+xCveKK1HScKI18jnfkMn+jcg8uVxcrUlCCgdrUEhyV8s
M8VpMZIYp4iLacgnF8YXEv54a8z5p/RyOKhJ8ytj8W2oNeW1nR7wnFdbo1J2cWINm0mAO1CAhpmA
5tbk4NmsfWKrZqOdHLPYe6MwvBiaklEhpLdZ9ag3l4uJ8X2JrXmTluUpM7hOa8Pl6+sSZgSPM5nc
VTweQTwty6ZCrL2rSXmGTJl/NKuzdcV40Mz5sVCMN03lBSpxkdvGomWJh8+lKa9Z3HP3u+KuClvx
2xZ5+Rg/S2P1oZp9VuayNwd5HaosSphV4Dz6002ybRLde0lrtBN9Gw2K80A6qIR1tVvQU8aOUIMl
GsrZCNdM99DEmVzXhXmZqRSH0riNZb+3CXv0aSa/cLOSamgrn5pcsJ712l+m4V6ssv9vvRkig2cT
s3ZFT33R1eSqTASV98OHrvTXauwixVmeHe/bkxEmfZDBeuM7Qx5CQCfJCPRnMVn+QO+Tq+MOPMav
xToUolRLVCcA4cTXIRQo2rlgQW32jFhKfQ9OwceO8LzIu+vscW/sMDk9zeVdJxR8GOyHFMAiBES1
OuwTHW1bnO8Tbz62QE9CMekWQWMWe5cqfXB6irDV4muGoo09H1MrcspYI9HZMlGmuFWHHq1862wz
OFY+Gtyj7RXCVzOsHUlp/6es5Qnpx92SaaissN1qORob4mCfht5gIZMtkZiZm4/cab6WDB9FsxzQ
OP+XdMMBPMkzq7XAydwzM44D7erCPoy9Jv0leW1d7Sdg6LY44gKnIuC3sbYS4B67ILLUsgGmDFp6
BuxI7Hnl2EBShoH3qseTdNX/zExuMFC8tk35HTvlcfHGX1m0/ylKvFVlnAQ2MgJfl93P4GZPIGCZ
Rcnu2bUeEbr2Pm0mlFbJyct61lA43SSh4eJPxTcUms5vn7uv3ZxfMIs+Jl6lfumK9jQMw1VMq0pE
3IiCwSt9r+YclWt9rAUjyHpG4gJv/4Mid6+23VchxcfUxwZ7COc4T9rbMrZ/FYtc0gNLhfG38qLy
aWsMoLbr8rtaPWyNmlMy0V1fuvYX42P4FKkpQ+gqN+7iA4mIN5fgQAqM7UOV4RRaxFJ/wiohsCnI
fN24/KIW6d1ZVV4Z2Tm+yAWpK1NzUkqUSyJXal9oy18q2Vt1VKrDBGCtUNnMknsfJEpy6vrmgcOj
3u/1YWG1gbvckUzw6kXZu+2obmwUMrzK8yGFEUR6JZNbtCla1NjeVcOye4pzIXyeEdZUQoRrXfle
SVBvDPEiFWerpSP/xJH4XoMYxGMqFh5fw1Ys0Y2a91E7Viwe/A7bjj908IdivlWuB1wxaHu2HTA4
P9bTPyvz7gvApKDIdOZ25dZLxs/BloFrnirSrDmyedAiSwNSTT+rbj6Z9AkiaiA/bswGSYZtveEv
CViSWkw5+jEkyzSFwS6+lC57tXBoHGEjEi2uF9a3oah/dtVxpmpf00SfRTzLPz3NTimWIrYRyWMh
9T30+r9abX2LzWk2WL7Ct4CaqOWE+1g9ZBLTIwvS0MsTNgCEDOkebv+Nn+uoeEjRWCndssIMGnB/
DSA6v0DzgD91s4ir7M+euMzDWwpUPBhsew+J85Cs3a5tx2e3KJq92vBpWVr8Yg024giJCGbREDV6
08E25g8ra+GPzDpu/kG9r80CnKQ8avN4wc/7gt9x6xkY20RH4ntO1VfaynZQqHIS419cP3UKWrfG
I7QdTjqbSPZZpXhumU0zktuYwnvS0DUOyfye2MVnuwpjO0zZvVfynxHBYez8GpQNMAsPk2Ww/7AO
+rBVpm2T7xerQa3A1jUvzo/PIqujQqw+1DDJXs+TzynzgCnMzWABEZyqLDmggGOMiojKimZiQznj
U/1QWVI9uFN+Eg6SMFcNX4Xna1dyy6j1K0bOT62wxUvaivgZQGvHy9CrB32BnYn9f92V0lB+c6fI
w0KM1Z1YiObPEC43jI4tLOcmKqdUXNLSmpZAtzSTVesyvOM9JkHBdjGIuOqCokBmRzCK7n5ZWyNy
RdWfFkqgU2nl4juuBJRjhb7ViDG0aawzozJWu53iuDhR2Il+gDz9ij20LFb25bTskvSh7tm14JQj
2VkPkQM2p1Gs3bnA23dxjFLda/34Bq4L11PMFDQ0lOrNaXIC7HVdGgeNAFkWmvl/XdL5nLmhSJRo
hTk7SzsQlXYFxPu+EDOwU+23PkVhqqVV+2iibg7UsUCpON+gtTQvbWYrT9Jj8Gl81RQWQEAcqEDq
OWvyW5tbQA0B9zCA2DFHUuCVdmXYQuDcpeNwa1PnuSPb9nmymwA1MnopwlQPHUJpMoV7sXEKeSHQ
8yNNh2Ot/2RS9dORDoTNDMawaWAfn+XbfME0wY4Kf+WHq5Im62EfP2l2EjnsXBL7VjvjjqX4pqWw
c7RfZWK3KJRdJpVgMdpPI/vGfcIM+Y3v1mce7D2Atp9KOi4RkG7+R6+gEAHSunGX9ctwHi5sJKeW
Xdt+zIKdatE55M7DIZNdkuzhkmSJuyQIBvX0vfNg6NO9tJwqSbBmfQhWmh+6Qo6l3GqXjoGDT08D
U9/XZXlrH94gN5WhUajxR46+MTJqCmtoqPNUiGBe63dRbccmPdbp8kTMEX8Da3hIeDcxn71HhztD
QO7GeyG9Uzy63iYZsGetbjrv9TVLQnjO6LFxeELrFd4tVhX3jcmgiIzVo+5vcIh6kxqN1WMPgG4t
b3KkoKbhBLikQ2Dn1Cxd+qBZcrUWs+0Qc4u7yBLnJF+j/zF3HkmSW9m2HRFo0KIL4dojPLTowEJC
a40RvXn8if2FZLFehicrw/ha1SljGZnpDvjFxbnn7L12P0oPoHX3TYs2N9fW0RQgVo6td0tmi6S9
IjwZEib2CffnMdYrWvPCvBeKYY3PaJ0IwBmEiDzOKB576iwZLx4eeqRh/nsoMwFs0bkKVn+suvBg
tB8RyecOfSl5o2pk4HZj+sIrl0dnQP1WjI/5XJDRhcTV5JXOqBwUqUVkLZ5GN82kNyN+q8sGFbps
HQeD+r/j/2hIRm2NIjsFxeuUIggQP01jNpLB9CKlDC9Q0tnszZhcceHBIy68wApuJ0K+PZOkog+i
tzHE0W9zMcbvGP8f60i8Z8IdkrCSDiiutQzLfdrAL8XD9ac5/B/5LX6bMfXFTfEfM6u+mC7+O1wW
C3PyP7ss1tErxVT7Uv9szFj+yF+OH6w76DAs/Aug6jGXYgb6y/Hzh7IAhixip2jxi7ho/+2zUPQ/
gDySBgLYb8E+mviv/+WzWP4VgDKdzhl2cMhW0j/xWUj8qS8+C2QyUGv4G/mGuqbKIJ2++iz8OSCP
piw+ORGG23lb3mbX0mNL1QabGAWPq3vvxCTt6IMcpM1SP6+HdbIx9tZ++tAO/TuY6lNzkd+mW+Ey
fY/fIUJv0ltEzsbbcN/ix39pPNHBneBUnrWRnXIbbFTP2s/b/n1xo8o2Rs8dzZGraqe/hCf1M9pw
mjzIxKW5XbqRsMHd17ftodkJq8azLls3XSGmcdIth/ur8jB4/lW8VVbFNf0RLz1NXnXF+aSgErvN
vGijMqVe5ZfF1XA3jA7/prmaD+Z6PHT37ba6Fi6VN3mnOqgC1u1BXycX2qpaM6vfJJ64M1aho3/G
p2LHt7xQ9sbGv884CtnWm/nJBhnQ0GR+uQHrq3JE0O20ISC02vl8aGvXl9ZK24h3wXhZ7Urr9Nod
o13GXxtchKdpZ11O99zCA9fwKXv5Ci6GHe2wp3tMbi4N27DLFR6JW7bpNV/QaZxbSlcv88qDuFMO
ods74iq8MG/9Xb6CaehQl9nZevjI/VXdeeGjtil20spawUfYdEefxiW9sL3/bGyW5FIaSOMVB5tW
s/0Vb/YGoRMGYjcR8TFxJjlWqY27Vdoz1Rj29Jwd3clX417he40H6IqZYz61N1NOI9YhWkB7nA/Z
Jroq99UaL3+8rTaaqzsx1wVFlNsSb8Otsco2xTrYUyzdAie4yI7miU94AJ6DGMsLt8yawPqvwK2s
kVVfKxuoxvF7ANvnIdkT0rw2P6cjWpb+wbrmNfyg7Nub+tKkkmG+1YOyYbpOaW0LG/EiWkme6Jbr
zpFW3Yu5m3Zt7rgWAqe9dCncsD7h7If5ZUQjbyXZxZE/74KVtoOVvqfiEGlb2NGa9t0TdHq7uupP
UWWTRK5ccNOy3NHdcYOPmha+dDv6pMGsBIIwyKU49CvGTpmdvWru6Fbr0G1jJzieMsdWneI6Xs02
c5pN+r5qb5FV6fdy7gYxsBRu03PhcZA2Pd+hUe7JHsc1g29RPWfHeZ+v2ksgBUEGxcXmeWMZic64
HVGfM2ri1Yb4L0EdbdfdStIfu0Va0n4KMl4P6zP197C0kX2MymZUjq19emtWBvMDL90DV3dgFLkt
Qal3/dV0o91lCNdyRHxUH47GoGrCne8wcXNDe7xL4cI7m7oA++xMsoNTVkwPGWPenrEV6jsMrj0v
vt3iTJ024tuo4tNl7YqevybTaHqpdvNDLtpodcFIuJITo7F+K2670whENfd0hvvjrtpCxTJe0l10
qd1Wn5Gsb9Bn+xcG+1K7mnb5QV0jJhc/tLvKkxu3uexuSjdH3aKsmkuMMTYzyPmo3SMbdTjPuEy4
ErajFQfG3IC/XeNNghahuqSr2rFhKyFeZmdA/Jcc9flW5TTar5XbescjbOt3ouwgqOiLKxABBs4Z
nEWmYcfH4qS+mwzivXHVkNKwqyIaFFsjPaYv0Y2w1df0rXOEpOvxkxrQ4cT7QEPEQsNsJ1eCx0O9
DdH300hWXri/4mNTu7L6oDN8drKPsn6gmUM2w7qEHoFVbd6ouiebRyX18tdBIJJhY6D9iAhr2Y+Q
8J9GBwOCN1xXjkk94OrhXkGVMHtYoVkRCHIRWAKHXeAPSfHMXETCBDcgtHrzo3SlrJSbjuNIeIJc
3vY72UvuGbdJT+qeYVF+V2Xb7KF7iGa8TBRTm3KASGzDpzvWpu48G/qaUVpzz2lX1+/bZGWJD0sf
d0OnQmzpoHsN+H3qw0eUTdq8pqrlDGa9cK+nG2ZV5ma4GW6Me9aUk7O6L9prkaAQUjV1u961V4l7
Y2wlzensmVGruZoGArUPAZndgjs8NA/ilYgUa7WoSoVVbLdrep8bBVD8nXAyr5vNOzNAeEeiuyCg
joL6YhxFNOHdY4UYjiPiChz8UQqugQtedjAyNDt/Nrq7LoPgQIdD1iE84B8b32JnWmOLIUd2G7l0
lV1OFt7kMctzjGOMMs0Ob/l7HlMnvAqRhxXkSRCt4ArhrvY6pFmIZl4zm7/Wjb0ePVq4Zd+geMYB
86BECBPWlY4IE8E0ATNYuo9Dprrsb3hqjN4V7lPdzp4s0PktQKRj9Cjmj9Jl3T5LwZZsgS44NJ9K
S5O6fNPqO+tSS/bkKVgHVVy7lceR9xJnST86d73nDW9Z4+kxGlsnxhVoqw/B/N4fpRTLeym7ARul
Vx4RZLG5Oyz70WBjJeQouCJjECrC1CNYY/Jw4o2FTOtt6aeZ+b0KrJFR24PghsMx79zkBtwGnR8L
gR6nbzvedVtSBZzq1bw2LwxoG257rND3gHh65X/aY7qbDv6l5mRu9YqFcctH8aPSmfPSAzPBpmar
L7c6bxf1Odx2r2VlD/vuVTkNG3XPwX8AR6/byak4MBmoHgftJG10t3PlFdeKrYIu1rjmHxALiJua
BnXIQiswfG1Yq4xAos42ho0GwzhZV+U2jnb+7HYFToiHgR7ce7eFeokJwxC8PNv59GvGVWGsd+GO
RcZq7o8YxtAAd5vIfSFCb7SlYoXwe9B3fnsSix0nmbF130Uaq+r/wQZ9W8CPy74amH9Yc98K1LE/
3M3rj+LiJftozv+j/8ZynPr0N+U4vmsCYT+mL+U4f+Rf5bhMXW1hmF8gvxKITwOH+7/KcfkPqnFY
8xTWQD9VBon/LsdV6w+YOTosQ+ptjThCivi/bM84+kVTBIckQQkHH/yPqvGvWCU8/6phMBiQZFVH
2/MjqfZnxilqkRZKY8AKqUNrrwt+ci9UXXxhFEK4B46iuG2kGY4flO3REptm6Vz0dqFFxuqnu/Yv
P/bPAYxnRNI/v4kJU5EDC3fCVM5OBa2fMYygN8LrOSnoUUbPPsOFgzKJ/eeEeKewTYKizUkLL4HA
BK3dcQxa19oQPLWNQKs7YG54hVNG3bQ9PBBKYym6RiQ8fwOkBovwk038xxdFZG4BjpehH5C08/X4
0uuNQnYHt6zqu3glxIKyRpEC2tjB0lw5memX34C2z09My69k6hzAZI52BDZKZ5QEAbZT78sM60kg
6bI53BhiEd4IkoiKRp8KRBWT4nJCf4wSeBuFHCg2m7DCyInxFyNROrW4F9dDotV/win/0Sn8P56t
v5zAf3tW/2987H9L3VjX/+9/3j6+PPP/hm7IgDWI97RMEin4scCf/vXIS9Yf/IAAX8G0L7EKFkfj
v3IDCb9QwWlYlqzAufhxNv/rAE5m9HL2XrDkZNpCqvtHj/yCMfhf5Iax8ENBKbB0ZSjnkBPOFtOQ
9lEu6JqAwGQqdnD550tLrMKNMFqtJ891d6GStHUF74xmOKxd+piFtvn90/61BfDndyD6Y9kZ4e5B
//j6DI16NChAhUGbd6q0KWaxujAkoSbPQDX/XKF/Ii7+ZmNZHsfzy10wJbLOTqrTdTj7KCiWWi9a
Am1aUIUADeh/4RFglvz7S/qBh/jyQRbbssqmvcQ2AHNnPfy8lSatbw6myDUt6doeg7JxA+ax4jDX
9voFNi5Ee/hykatU+ZI+I06MG7ZgVKc3TZuAkkyDdusHOTNCooFL6uhZt26TiT7iZuhzTXKqoVXo
9hYSqqrW7xvd1o0e4JcoLPCyaVjqNyab5dMYyZpXlAYuwjGVlMYLqnZ4N3Ld8BDSB2Q2xQnjoNA0
IkK8plEjSsckStKWAr3c1wjY5lUtZDHnwQFrG4PnuVR3RiQ032Vw/PLrWNAmcY8YJKLDBDHOF4Ii
p4TwiAF2xfFNr0YsU72Q7H7/05ztn4bMc8jTCGcGgDjO1fNMYvRfgxwJSeAYAbGPQqAO+8kfVU6R
oDAQZNaeJGgTGUpCEW/IppQuYYhSf9YZjmmJwKdMkSSnNUtmRD2L6Zulc0YU5uuReENLjskXEBx4
j19XTi2DQk5Lvt7cIFcrG30RNQpiv6oqoOZhGgu3v78h8vkewCfCd4RhzA2hvtCWf/8To37MRvxY
yI7wUvfRnZQlJkQ6cc42QZFWb0GiMoXM1T57MGRs17Zi9t0rqdMETEhxpKGwGrSQYRbiOLwkGcf7
tFYXUQVD8RfTJymP0WXCwZGKIbRssSyRPPz+Ev7mntE+FCkXFN7DhnL2WHdzHoPmzVk4YnY312j9
IrhBbgdopZSt999/2Pl2xe2yeAVTkdEi1XjKv94uAWk8wCCQayqcwSOoAnWd5el0mQu+cvj9R9FN
/bpfLZ+lyxaIHFUB2rQUhT//NGHuMx7oBJ95ITQxL0tLhPILnRDxGIjVTWViz7GR/COWntC1Mkmv
rdMYgCJl4ldKmi2mgcgkSxewxYA8S+4aazROemyEGj2GipGN2PaJ5ooq9GaIdoSkBZlodg66eqwR
6mLmd4ao70+FVtaoRRQAEAil5VZwiIcQJwqdvhLsIsjlU6vqvoU+XdavhnnSXmEnQsEELlbuirxe
zP9Bw0bV6sVMOyoKcZOzSICmhCDP/jx7/MetXv67e2cYwFt1RVzqyLPfKTEtwMV6ze8UFuhLJbnM
wN7JI40Oc+y1u5yssMcAoapkw+fU6d6BrfcqvO2XtTXF70zktNyOOqV+xeLiPzZA6046A8CTwRCe
cVg8JMAfw9a6r4soaW2kPMnL7xfAWSG8bFZshaS5LMUAb6zzVKI2rZM+RQjsFDifM0gLeb9XBDwJ
cOfgnObkHjCXk811q1Wtix19tFMNllutVz7+5BxYEM5efSfKZncHKlYhOYTXjovHhwHh77/sckN/
fuf9+K44/3Uib3mPi8uD89M+4psYIWDAIrhOFKgdMdxArTFi7/efsrw5v34KCDOJkptim/eqvvzs
P31KCYc08KsigMmCKhPi9HiQqihUUCQUuMKSAe2AEhBLkJt6ffr9Z0u/bpV8uEa9xj7DI6mdbTRN
PRFzkv7QVIXTa8WZxNXCEtGYFgZ3RdClOSW5IvH6xeWOnBhWJJBQrfvme/y63/ENwBSxY3PysM5j
cAzSUDF0U8YI4Yw9rImrA9m1pY1uFkaTCOTQ+f2F/90H6suEBvLWciI7fzPPcIcUEcOdDEmVpNZC
37Q6Q8dibIjfa43s9vef9+tSIsOaXc9kRiVZ8vm+17JssMug3R/SCsWRhBS1oZz7xwuWT6EM1DRd
BDcmn/2a6WgR9jlwVWFtqZtmEGsXJrfxTXn7t9eiE+expHixcs8W7GDmQHMtrsWyoG9qQlK5gshH
/fM7Zsjkf1HS6DwXZ9eS+WzRvRoBm6+gWKoVeThaG3zHJf+7azFMQ2UHlzQVlODXh08LSDsz8Sk5
RrnIobVWSTdD243Xv7+YX59x/LecR2RF1nnH/tjaf3rGRXmMNB0HO+Z2kkoLZVRWJf/pmixhoDR6
Pd1bscpUJcmVb3aXH1fwdXtZ4N8K73aqMA2s5tcrLHEbVkBiOYxU/OVwsIrbtkJ1jDQ094qZcNMC
+6gzL3aWTn1rUuuWIsiHpBoV3zx0vxYauA+xMOrLsZGuzNl+qo1yE4Vqh7Ot7MqXoCoYoiDB31jq
NH7TVPix1L9eNocVTqLca3jvFIJfLxurYT2KaubTVJite552C9dCjK3C4eSgqngIo8HAoieKO61O
0LyYaewfMgwhYFqDLrwv28HwLzP+lutR7bIRRw/HylUGLSSFs9xhDpzmCPuNpTQxCcr9RL6nICUQ
oppupD2PD7WnZ6wW3Mc0tvR1I9bKRoUxG3zz2P96X1UWlQpSzVgOaec9m7GGXzD5MiqRnrI6D+BV
C0HbbWZFz755Kn/dNykfQBiSGiSCz1TO9k1OC+moSoyhhawUP1BStwehDRK3la1PsDXtNzXPr1em
WSDaJZmzg8XaOVsxcAAzZR74uGlCORcL5UgHu42JNm8k0fjmNkq/FlhcFOd13sGySUPzbM1kveGr
SbNw1kgktkvRIODBbModWCZ/5c85ae2pYtxnqSlfd82SYqRgV0skLdn+0+0CwThUfNqjCrf6/Nyo
9GbUqyTsMZSYygc5GBrCMuDYYj4Db0Rv0J/xEIiah/ZX+6ZE//WWL/s6UiD29r85syaTSiITqXA2
sDsV4CHn+iaqyckVmIn+/jLPN1+EEqZKEtGik8DB+8spxwdx0wgx45e4e5NyVXB9Qw6+WUI/XuU/
7wQcNDROgepyCIXF+uP4/NPeGycaySMFSPwSTwcqLGRIa8LCaRH104iBX1cIfdqgXAK4LOg5bsMO
xf0EOWSUIH7FpgXPrg31hilvAkytrHMCxYmGxBg2jL1xxWbA2CfXiLHDlS5EDz027cCe63koTkFX
JagO8NpF39y98x+K6+KIS/MUSYvFI3n+KBo6xPaur5wYjuMFznTEWmQfHXpFK765h7/+UEhaaOdz
eJdINF3kMz+XqBAsIKjhhENsn7WbBU2CXQoe3++Xwy8HHBY7RDIg47yKlzPC2dM+hfRwuhS9loZk
+GlMwzi2aTsJMcc9bIp9rGWmI2Imu2kbnLicIQW2ghCi92PWtB0NZAUUqC3rkYyeF4Ad7oAwaqF9
q0OmIXrEf+kSAl+D2YS9BawsD1rkXDN2129edb8U1lwLjQeaBqRtSUSwLhvpT6vOgnw/V3FcY42J
byVAii/NsIhapsjYqZjtPcAYsEPKLLr1IbMcdLlUvmnl//qr8YDxmiUKjdMLB8evX6HLUqNPfaV0
Br9PV5EPmIdwmeCbN8LffAplIFfIz7Z80FmdFvRtHA8FkU1SxZmllGVt2/v9d2l1P5pYX59ilVIQ
cK1Iahm7xdlqD9siirATtk5mjGR3B+aApK81kvpGJQL9yRia/rI2x+a6NKLxIo+T8Y54RmVY16VV
JjaFGUQ0kwnQQnMXh03Tm7DP+rQUP6se5S0+nFRfJSl01FUd99mzX/fIm0KwWBMeQOIznSVZ5Y6Z
FXiiibSQC/zLOUrVuvKPEXmQD0WaY0Uf/CltHCi343FOatV0onHCeYevJn2Km2hst9oogs/1c5Ln
s1KZ39JiJJFHwu63aD6t/C4N4JFLQWYU3zxhv7zhVEUFe0082jIYsyT5bElgGePgI4042zFJPZAg
ZX1Ccko3pDWYt12kJG4tN8XoWZGFsjmjgZJzykCe3c1d+d2XWX6yrz/pUkMYvNqX8+cvSrlQyqw5
zjVir+RryFEOwFF0qdTi3yXt/M3DSCdtGTXyHHDMNM5e7Di6+ywQMIiC+dS6w6xq8FL0XKMzS7iu
AXMq7IPcqQ01n7xS7vTY1TugNCexC+Tb3+9yzDPOLpt9VBb5FuzZOs6wsy8zNiRrTIaMs30AhACc
h4kF62VAwawHUffZGFozQuXTUiKfxEjeM76Q6HgRn2PyChKje+YfBI60pdB98+7/dX3w3ZSlRUcd
BMvQOtu1MqkapEpIMPSMuJFX0hT53hib3ScAmiLdRpWVEvyRiIW1mpekE5AHZtt5BFUK+3LAj/bN
Gvmzwvu6SIjNZl9Zlq0m83o438QwRgYBvp5ZjhsmOD5pgnZuweZYjdiyIo8ThHml5D7KI5WXxVPc
5m1iJ4khPGXRJN61XSE/qLke32QJCbMEyqV3abf4ly2hGx4ksRlv6VP5t75GRgkcBHB9chriR6ei
5oJGVRFuVb8RglPRJFOKj0LQfyA9cJdpgPaOMo3/5ySShE/iSVOyt2QNXJFl+v49oSaor+SSWJ5G
ai3gCqMJRZMdS4E4NOPBxHODzdC0QgPoAfUSUw8ri18pacydz3AEq6JcIOUj1k34iORquJnjVvU9
VQxm2R4qDSW0wq7ySHRSMKPBCvPnSmO3oS8toQftxJRut6zXRr+Sqkl7qwwrZQMzEai7Me1EfZVr
E076pLBwqrSFOYpOo2XtcBgBKEdbM5u0Z8KShqUvFyJAYYLBPhXoYg/phtgMu5eHgeiPHijZGt+t
GW/iykJeP8KesuD60C9wwV1Yd02eT8Iaq3N53SlFfed3gHlhgIs0XjiOUlCQLp9cJGPU3iu8REq3
B03zUcpD+2ziTDvAnwwHJxA7M3T1bM7fxFHHQp9NGR7DAG0GG1WhExcUVzUp9rk1gjkrhA+c7BVS
1Sif75los4SVPhDkbaPJTD+SPAWuJTepGa3avoDdQLlgvBbaPGI89a0rDUDu4JGyJMN19LvupZVY
P9iy4xlHNfbXl0zLcd/E8Twfc3gY8xpuFVxavcofw0GPH6qySDqHnB+pdsqOmd0KxQTpMpIuFAvr
hbYyvjNcUi0my+xY1Bk08nGUcT9hTu4De+rAZ1lZBVxwzhWqBxH+TH3RoWEA+5CkuECECX4n0RUt
WqPYrEBW1H7DpYr6bEmeXBC85haKxZslazrjo5g1gW54IQ8ZrdgEBzexVzp2CJXm+6WhTAYjOvIz
jHVv5roOClwAEapVNY71iekAYqxYYlDXa5FkG2KrggZJE6Vfyakkb7PRqpebl89e0eJOcmNNnA1g
OBEODoJUG9wCZM2g7kyMcTVmfnsL0K5nYpPF4WNRl63hDPPcP2d+WpuYBkdgCp1u+JhDODEdfBz9
d73c4mDuenESMGiVQIytRO0ap8oSJKD4fPLOS40yxn6AuUzHLifR7ehH3ar39LrLO4AakEolICk8
k7NcXqWg2LBwTtH0MfYmXJaygXBm5EN/mxDA0iC0otTn62T5UwsrE67WaJAobZqAwSXoo1sp0oyn
NAi7x7E0FTSD1GAik4y45cGWWtSixmwlt51ImOE+mfQWhAWE90M/lPBk0oRa1Ili9l7isNSJoUUj
osKUxm58KrQQg65R9tMpGlWxBLVYd+quLFMZz5OYZu1eDKCCEhnVod4ezSWZsE9yzFYEXG+HUgAc
yxNsKXsrt0BTcwTuKbBrzt8umEULc1gC/yobUxDIRPVCWgorpa9dxgjw6tORCQnAGGvi9N1lkhuB
VF5bUiAh6o7LYSKxewrfx4CITi83/WYl6JWx03OwCbJCwxAoql++crZClQZpRz2lQV+CytLZu50E
0+xbsNh8HaUkkhb8D5WJLTGdOQ6pbnpTQlKkwzYRWx7+jXxk0pnHPohUI8QqF7Y+0kqzz8qNKGbR
XduSYeNqecaIx/CVhOyvRiAqUrFaZNi9Nc7MlLMIUfIUomhw1TbBIKVaNZlrkAUVZss4/N8jS8S3
KMuDUtsNacLiZqwS1KaVouXXxlxNH3BxUXgabas8qu2ERIaQMF4eQxNZsdOMspV5wDEbaBn13LtZ
Bm2dndHIO8Khoj5xF0LDfMrNOnwlJ9wcDprVZd2mNcUGkEQ7MOOJLI6udswpmaCZTixQlPPahZED
e3gu9OFmlAUOsrBcAgttHhMqaQJ6LpjrPu6qm1mMtVVYSUc6URo+435v1EAcqky8yEb8wEbwKpTG
a4YlMw+YGMVAMjIed+Sh0EtUwc6S7jaPDEA1+a3Zs2aYTyIVvYyq8ilVky2nRvjhyYcYxSsZcLnW
i47JmLnQ9AtfFxlbwr03sZlnrGVTg9eArXZthPpNXGUPDS93/Jt70OvxTRFHF8PU7zU9fcU7Couq
OM7SU9HdJkHmmcqbRJpnJhlblb+hmaJV2oZelCkr3qwG9lkzcSMV13HX6ABxlRq3fctlgBD1lecA
+ywkDTrXxCtfdkKKLTOUwu7azw1qb1oU44ZZA8Bhkf9WQRNKWAxclUbMTgH50NiBqnVkNLddjyo9
4MHosuLoDynbbsivZBhX6phuW0GduULSr+r6gXrjFssk/UWywp7F3Kg34gQqbZqf9VDzqgZInYw9
wayvsZHe4fUDJtpPdtLK12YZXMW6sdWSOzM4KlpWux2xNnbGm27PKmu9cvhMqgB5Fp6FDOlaFrR3
Uhkc1RCgajwO81qZgbeNisl0crghz2899IIEsdbY1qJy5zfxi1TnTtWS6J725Tof5JW/BIJxmFkZ
kvI4QpuVQnpvIdMZsRBvZBxRFggvpzQ1+tegeLlMHbC+vG6RbSnI98PYRLDVBzEox9mrQLzwNU56
pgF+GB6E6lEZJCcQ4re4Td8bnwHX2ORHOR4PSxSUhWfNtLJLPx1hVQvSNg4k5dmM+OFHeAuKMIw7
KUTe70/7AbE8gQDuIIvvBQvIq9L5nUyvgRn9oE2XQ6A9pDxP9oLtmXVxE3RadT2gFCSIijIu4Fkf
PNEs3onf3ExYZ2kJrLWq0gAGQ+ov2/pJFpoCzmhySqN6AzPcJlZAdOAuvvLgXxYmSLICyJvXGWxx
VTFedzW0Ex8ICjQvxPuRQIgZkaM1RdIIkLcv8uPQluKhJnMcXF5lPoQsHXUrDtoRGcXGnJqN6GMp
gC51SHqGzIZ5qDTMti2IW0hPwoUe41ZAQcgYNRo3PnXMOmySd469+Iqy+iOWs9vBlJ6MOhydpnnp
e7JwEWeDTdkOwchpS2tVEJB5UfiHJNPGex2227OMOuQ9k1NoMLJkTJhPqUFAiIBIF+xUQhFumSVg
RDACCjUkBZblts1UXZMGUVlbsDZysVAxJsMJG1lqHNgA5N6GTRoRAiK382M8ZyQsAFCJSBv1S7LG
6rDH8mqiZ/SmiuZZqizvlkYOAGzmmKw+rMGHo6nExdA7JEiI6zYOCHCYS0Fy1UaKoDos1MCMpyK0
Q/Q2htOR19Y6FrvB68hM+1UkuEwlK6mZF45rT7IJUhgIpEVJTMTiEIc/OchK1XOyyKrdJJr+5Ilz
3UrwOXIAZYIJExEyvSK9EHqRX1VyOF6r+tDHgDhDGv/QLWow2Gni47ppZnwnVW2a72EXh8+t2mMg
HZWiujJ6Hi63ShOTXHIzATDdtgKo7lKZgC/QF8JQM2LQ8ZUZpks5xZSNSdhC6YiMGQB44SdF5TQk
OnPaqasKxgQvl2sTH9LMexDig2A1xEtFg2TniUKMR4fgHenPAAfLkdSRMkQbpfqtbFSsCKSf6dcW
VFbo0aqO6B0qCptlORUJJKG+lMBCDCVex0w3pc/JV8kTHOQaR3dQpb2KjMcyOlcZFC3mNTJQ3Q5y
Asc/pOnV7ytjRg42Sb1yraSoPS4qNtgEUXbXGB5jqQB+Yw05n+RfwlV7odM+47zi5ysI2nxQe3Sq
tmakRGtYglR6etLWUIyk/lBMDQpZdE8AfAnSqrjsuRFhq8pNfDTMjFe7HhMAB6zOmEOniANA2gNa
WtzNRpWxdqyyOc0MMSH0jdJ8l8YIolx0F/49FNb8leRsmawQLZdeZD+0+MdOhOJDW/yYTIqEW6Of
M8oyJUUcFFXLYC/MOyteUWz2wa6oMmtyzQ7YPiu0QpdAA1c80AtpzQ0tD5C8gW5F18kgAQqo0uLB
SMr+QtSXtYvRnLvMHFJYuskDIRdNIZrYYmRhEcnNjKa0Iqc6h1EuP7N5Q0eB+8Kb3exICbdVrbMs
IHcmroHKL4NtnPXRYzDmCgaHODJ68CQ6UrpRVrpXUQ2Kk1jHCg+2mgKslePsfkhSoPRxukx30dpA
jkl9nkY7DXLzMbYQ6tjzRBiMk+blsG0UQlepkETya1qdHEqFRhamRRLxroSgwZFCR4y5baR38aWv
A1qHCzLpykab657sisyENFTnwyvnDHKVTAW4xKrsk+IoGVVY2UomhK8lf+BRTxQj4x1syvgOGLXT
is+IsoqrBuMgODyrPUl+mr/MVsqwr+8E+aXQ/eKIDKmTHKsX6KcJFN5vAoXzFQC4mZMBJGlznYH7
SjkvmXTGKDtLGI+xDCnOHDiKkV/eSYZdq2KqED1RLNxnpDWNV869RmRBiXzxpKhlXbrGMHdvNGfE
1jUzxbrRgyE/8df2T6lUcJRPkCPdhBZlrguLr8OZ01Ttp1Tl/nVVxM1TW0Me9aZm2ZtimgYcgko1
1G06Rdil46ENN3UNLWsViFNQwtJVqWh1P2GsYVkRbY9paqbSHSIVtisIqjb2TEuKHqQgTB98C/kr
VOWRfzeV0L6yVM8uawHnN09/SkEpwB+q7JxWAY7EbF4oL202HEBsL3DUyZQ1p285sjvow3leesqA
rRlwqOEosUjYGdKL74MhRni8NLF+KEq1aOm5pYbo6HoHhZMQHdUZ8e+b0GRYAHCCR/w7iZzpa5Cc
+xgMMTgxaCJItHIBhLtGeB594WMqAsjlwZW6t2jsAYLmyFpIZs2pHBsRLjfhSEIH6sePecBrkl3Z
zOt4fDPzib3fBF1HZZuM3T0VrdB4kupTZQWzNvJWAbRzmqY8uA1EvbkroFrxAguyQfXoWLAmyGfg
xW2N9DtcGKRGu4LyDtN1kMDDsOZA8+vZWBLCNyRTg4FAC6W1VpjiTmqRQ7ljY2CIASRvNoSwWMGJ
oKACWxtZA0vWfAKwoOk1ziKNVfT4fFShhQkKns5LoQtXbhn2WKrUWAjA/VTGE/npwLpQQosvE/uZ
vOrLWnzq9Hr+kKe+fPUDXyVGeKyMI8HwIS68IfCvpjCy5HU61e2NQCVROWkTscSgVsAUjcGRVWsO
0UuHSxHjDyntJBZDWEVgyRq6TyDGte41ZeMC0ZwWE7yDsbIitwm6hoy3tmvX4K2WUNhm7hrPJBwG
61ZHwJXtCwCmeHnl8RXtAFXcTby6ah7lYG7WlUFCU9KowWVLzxv3vQh42w6DHuASUX4p/IaK9xdw
7iA4aXXJYtCb/8/ZmS23qa1b+Imoop3ArSRky31sx45zQyVxQt9O+qffHzk3EVKJWqdW7eyLtSoI
mMzm/8f4BjVR0n4iKLnxOLVktioQkQCaaek3AqitT01lkWF9anX2zEbJCq5Qxh70CV6fOYnie5y4
meHZA/CaMVWmCm7fmPyi/ijuwXE1D4UUjKmEPbGg0Fj3P8CQVPdd4FJkQk74Vw9gKtl/lNawxNAy
slUTsdDcg1402vR40go/jqA3yDzGedgP9xyOV7QRJx0bLoJD3jF1mhU23dfjkqrWuXSRc06nHD0j
r055UElWhCs97BNZsskXAEOPqEGEZbM96PgyumKENaWeEnJEUN6PmrBZCaT5DopahXqND7okK+TR
yClrU2vPPSXNXvV2oE7A7vimmvOWRik56plsqi4X4U96p39/m1A19NmY/pdV5SEnljtjO0z0FOUr
Pa/DvVX4z7kTD97lK83ppMddDi5loUZ0dAffBNTp48eAQiLWaxxGTB89fMZR1vYfl1CtrZWRbO0a
XbGz5g1eEYtmL2zD3YJrDD4mzYGijmIa56XdqHcyMEavHZL8xmlU6l0xRYei1v2vKz93rqcf1dv5
uRxrUZIbyMppwh7/3IFeOElrHRB7M8R8Hld0SW1X7oda6oc2grETpkT/xUw4QIg6JLwiam8ildy2
DO55wvblmRIVGdeFod47EgoUqYdmiGDfgX00aNVKp/XMaEZVzugRaBjpEyyaxuwKQeKN6HBMxa1+
w/V0f4al1vz3q+jY2Qy6uq6OgHkxmFWjzso4knhSGz+6o7Db7LAodPvLT/+0A04bn3LbbFyhK4Zp
7fjpc/BwCxvIG5xLQCmlo7t79MT1pwWZlA5I6N7nA2bsqYY55JeFuK+GufaeEXWEFYpEh70YugDH
pAaGTW1sh1Ag0CwU/cKbFLDzlRwc68UUI7x7Nq+7yz//9Kvi14PGQcqBdoWm3vGvjwoQO7kKq7eP
2DvwvhTKlagDpYV59fKlljqkeXLh8AeIRUX0pJpzk+2f9nrZp1rf9Lg8yqmw90VEIlUAFAbPg/hV
tDiiL1/uTGMMCyMaK5xFqEVdazHKWlXhMK8RMC4sv3uIWZy9wjQrD11BfUCaA+OindTn3gYdSKms
2Bk2YTf0qLOny7/kzI0jj8BRYgONRK+/+D5VbcwGm1o1XLC2+a3E0sfc0ud7QY2NsnsuVqQfp+8U
7yTyEuKL5+bpUp08+KoV1iPnJ7et80dhyvxbJjr7rjeTeGVdOncpVot5ap5f7VJl4ighdYWewjRl
7IIsQR2/cOJTBwdJ6rorn9rptMGBlseoCscUNjd3PIA4JQ2GwcKEDQazFNBfcxcSv75ylb/qysV0
irONEcoS4CKbW8wbRdLHTmxEKGeGxreIKLD8dweZmQ+WPZ8wUiWG1oJNFoN80qY2wqpqIQwhEkxB
ZmgnpGN65GBVD/pErRw+fiYe9dERr52MgVoJP5uAWuGueZs6Fd755cF25o1g+9KRC/DukVIuHpJS
wu0yu5C4UHsi3WYYlIco1/I7X2vF2+VLnY5r/nocsnOQN94AfbEpqTq/1kZnyrYl+U/XYNSng6Jl
5aEy6EcmRhmvzFXnrvd3t8W0zjonFi8m9gu/bDkDblt/tK76NgAkQDfUU93MeYxAZCYrM9bpwmqx
bNBdZ9OFMMhczCBdo/W2JlmnUrTZnAKIRop1pyIrUrOvEplQVmsD6C+aM1E3zZN0rbd/KoQTCHXQ
9ZFszmDEoLgY8pzAG8Sw2VY0efYZxpp7Gxe5S2m4gqq5C8akV5DBDjWw3jxRP2s3MOUdeF7cwAaf
Ybi1gmAYvUwpnXcB/2ygs1JLip7k/lXs2wtf4dw4ghcNY5MWgV+n4S87CtEJyCgHrlc4phQH2p0g
aa2xSj7ggCqQVsiHHO6TyKdMTbfepMQalfUAELgBmWS7sWrv2qRUIrTgQ3MfkpRnel3S2y9aOyHg
QgUnwNmNua7esvedD6golqxNo6vUCBE7BG9t6+p/iCiloB6H5rskxLrb+G0s/0jA8j+JNItb8GPT
MOzyZE6ByOpM/Ma5SR6NazhDtTM5BLvvXd0UqCL1Btu4qxYWnLu89cnEEX300eh59UH1o3kKOBSq
O1b55i1sG4qyYxGXSIUp+ZGtJhGH3U2gDmN6NjCIqRvOwXuEHDdAR1Iz/VZHCTLUgrTdmNoWR+7r
nuoyPEW6FQoo/q45yNJxP027Lp6DEQmYV4LA/hhi9P6w6adc26skK4Qb3ZaVjy8Sfnbgc5rcjA6t
b2CaZfWuamb/VTdn9oZZxPQcq05o1c5GygBqBqUM1JuBIIFNqsiU15FH2oOZ5mhCRoBuwQ7JONFk
xELkLwn1MOp+FCnvuLv4T1R21AGbMesUT7Zm9Edps+qAsB7eI0jJ8DUOjIn0jd4JbqMOHnxS1rRT
SeKg4dK4FUSblgyZn5q0p23UWN3r5enmdPoXAL7Rg6oguvAdL77GatAjN4vgjlvWID1a+7onerxj
l6/yd3o/nv7ZK7KNQyTFhaBmH39ygdtlqDno6WZjVe+kIpIfI8+n3mQ0Fg8cxwnChMLoDYDpyZWM
yIJG+IvCsiRhNqnt29gBPNew1dqWNFKjjSYD9Q4LHNKI2i13TQafl4N6uSMqttplHeWSy7dwZp7k
FMeUxcbH0Vgyj++g9PPS5CvLtlmUWw9GHwe7XK/qm8AAOBMYDJ3L1zvxK2DKwW/FFRmpXFZbLAR9
UKhkcbGVA+vyPF1b39J9duVfT3/gjIJhzFZe0ZkVmusxAHDnOMw7zmIhKGIAS3qbl9vd98Pz7+fD
4Wrjba/7ze5Lv1nZ4JwOuuNLLZZTumeZWndcapDvQ0FfxF1zAmhnXtfR3Sye3hgwi6rz3dzuX/fc
ytXV1Z+X2y8rN3JmXM93grYVM7/DqrZQZRW9GiC45TKVJ78Od9V2fOqurdt0T8TFttjK3XCF2uRA
ox9g5hOA9Y/Lo+R0Y8K18ZdzFuMnnHjmKM2Qf6wCkzEpRG4Gv3MOfEvlvm4mZ+VeT1/a/13CYIBw
Olsa30u/NZS6IklxrPTgXSLGZtPv/lejA5tRlf9xnBez3XBpNdQrSOcOdBn2iVH6WgW59TyaMf3M
BKDc5Wd3qobkWrAQGe8YOKgoLA6Zk+gHc7Qqck5G0d6QRBNsa3DquwoJSkrrSQ2+p5nS72KcIPs4
18N2F+mluL/8M869QqzxRE8RucUBfvkrSoWeAS+SgrvWeDQb+wMxCW9uHaorR5hzb5B2AKOEoprF
uel4CsM0FhcCyvI2VqL+gEwZKuMwGWsT13zyWsz1GmOSOgQ4HBwki4kEoQ+pEzZRaqyFXXsFoB9O
0Ri6DVoeQ2nJ6HW116JJAo3TfaZ+RKXqvGRZGb6Eganf0e+ZKC9YtkSplM7CFIu+GrAov3f3QVE1
/72kATMC/x4YYmA77hIbIGPaZ+iQ5jKgpK48+zvtoqxWHv65p4Iy1daw0/C2l1aWVnWlNtJWok3f
QckWuf0lNDoQlpqIv9aMTwOpwyBXBteZV449kdfB6YWTy9KiCDddcVODEichZdbBrWwCxm2Y4peH
8LkvaS7WuDhJqaiK5doRaSkNOiNItnFuxrCrSL0ftgExfJzJMkEC6KiXoe75RpDhKiPOlsJOnHa3
bjmqcuWzPvM96ZiI0Sq5Lrvb5YEG4K6EcoSWmcNyvHN0isimEY9Xjl6Hu8v3feZSFAexErKvpKj5
t1jyT/HFQGQ6aKEG2FHa9h4UOyS/Rr2l2/ffldu4TsBUWFR5cGdaf9e7fy+FCMpiv89cZUwc1qcO
YRY26fJRoebzJe7MACByWH9J6kkc0JnTZ1Ry9+Hy/f49fC4+7bnwxyGYuYp6yGIbV4oBxY3D+WNo
EiGJDC1BIJKagnzch7OvOOGfeggNLwgS9UrR++gLn5b5OTik3aE60fgDWLEsSNBkSjEP9YT3k+jf
HjBqZ7CCoQkZIJzbtJbjNJ1jDGd9X1bFb8NImMjl2znzSRoODgqHvhlrm724G1+r8ARrJC2bhTG+
0edwXuhZgrGn/O1pau9+BYAQrjzDM2MGV7LmoMZmgTtxwKZFg+S4Z9EBvIFuo9XiO9mSXF45obpy
0uVQfToV00Sh9eDAHmFVnX/MP6OG1nMSZmFMQnKFvmZjaR1kvJA8L9AwKXIztSvoqEtTRdyG6Dt5
jZLJ9dTAqL7koXQRCBi70W2Vu7rNIzbvUaYSVKhN8eskZlUiccqoOttZ1etVcZ9KGIbUNrZktBvW
TaC59g89KbQfpZiMnwUuncxTmlF/6FC5E9OUW9AiLZ+OI2YymcH10AoIi+EwZF9HUlrY1pSFITb4
iZUn0mR6MjlaN33Azyq+KUlu3xZJCUCUpHuikasJvX7nVNoD8vCg2ZmdTryz3VRkyYi2gC1OtCoC
69GWpK+YSpluiCQTr21jae9dMJTfDOTi1eyLLcdnxXag3epMZ6QFZZVy0/QlLUk6BvGN64Yjp3Ua
vs+pGghzg2Pf8FHw9HW3of6pWI9FAkTEC8xGB9RnBQhNcO7c0J1DhlkFY3UfUlOqdihxiH4cR0fy
NTk9QXxKqPKr58KLgxXGUODa+hnaPjdDObVl2UW6J9yclo2lB1AVVVTfoDwRXz46gQUXX45SyTau
7InNE+TJ7UelQ5yeJqKKNm4axG+1nwXjjqZ0/UMUGdSMmqk79mzSsKONSHP+VjcfJjLndKu+QzDl
KLt0Ildgk/l5U25bpdGjvZKanGwZXSVGX7OE9ugMzdRcTXWAsBBx+1TsNLoFNz1ZvuOuLJ3uK/wV
xFYKfbJq1w/w5VPLt7O7jHDyGz+jL0yQnyk/qREQpVqBQ093SSPC+66NBPBanGP3aeWO+pVEmoUE
blARRSNJdX6HVFp4t9zanV2qeklELJG2u3xIpIVwEVScR/FCBS/ZKwVSBrMcTG9UE+eTStFA2po+
1vrWSpHhWG05Kju05IPlOUo/fZRD0A7bRu36aBfRFkI8AFtfAJONkNDqA3pNRAYOVYyeeNZHtRkN
BrFJKBbGyHpEbKPTxfQKVaS/mFGosFVFkisbAh151MQCdORFREGTAaTXh3I/YaeEolnKqrr2sZQ5
KLGlJLa4Ir97T5qjCektLzpxPeHKolwjtdJg5IeI1xmIGc21sDBup04xm12lJuP3utb87sbSy6bd
KolIba/92xvK/bQsCXl2Q4zMVW5SZKrJSd9WIfj7q7EbaoEhVCvKB6fN0Uy66Krja0LDe+QtpWLD
pKwjOz9MJbEoXsDnO3px7fQvgV0E5jWrlAlhuI7Io0ZT/96xYP0IsdXUXsIiiRCLGGWiydFWaZ4S
iNZ4dNsEllZEfgHmiSj4jBo1f+2LhG24LTWruDNlz0RZqy2DJRaUeTynM1tE3LXv/zTHsXmTdkKC
Dx+T/bti34HbrZNJ7+VoU+96LSrUj86h9bqBq2cSN9T67gdCRh9FTxc/WQhsvirGoD+HWc+JW4Wm
N6tJ83yrOOmE0MJqtJu4zWrDS1QRfI6Y6b+iiyjeLi9OZ3ZubNWxR+HXpW4uFscCC6etlU2c7FDp
O9uU7RMplGryefkqxull+LtxFFEO5DSE/ex4hRBOgKO84TLgfrxp10BMTe+NAyiQnbHL99W9+6Bd
Kc/JNTzqPWCgvXtFhomnecWeBOkdkLX78ZoUrZ26sk6eaZsf/7L5l/+zdtWl3daBxi9L4JWnu98g
0bzfaFk2L8me6MlNu7IbONPaOr7gYrEsaDj0JCSTLrn5+bw5fGy9L18uP+3Ttf/4CosNB/ERaAYH
rqDYcHWruwCwVRXvL1/k3BullWOIGfzHerC4Da0xSEU2Wa1LWpCeXXVMKIa75pA7cyucldhnU6Fy
6XYubiWWyORCmEDbREnrg9VY6l7EQ/YkSwLjL9/QacMAkqA6d7RVCwrC8tiaWDm6enguCGcLpEVB
TV277ETxs/cncZN1A2YS4AjytVLqAKBuHChrQ0M/2UfhAcSjyfHGgtX19yv6ZyyiM6RPJvt023V1
rD7jRsxKspc1ss842s/59EoQPvUITT6U0BA3SocF/8o1g4q4QbTleCGmaO0DOfOi6Q7ahDjAu5jd
nMcfSBE6bU3SZYqeSppfRzQmyKx4hreiyOG1Ewts/urbtDRQhHVs00SgpYTFRj1CrlY1sh9WqI7f
TBEZ43Ycw/zH5dd2ps0C+3IuKHICnasOixkMf/Joax2iei2x4vyOngfaTCk13GP5iE4aBW1kod52
fMjh1SibT2vwHcDjpWI1iLVl8qPKnOip6+Q0a791AgEG9h/4xMl9vkr1xMiwzFqY1uyqAoGuuGFy
EA5JsZuwrLCUVG1VypXReALuokuKfoVOoEWdVGDBPn7s+TQFLV5JbKtJQjs/aRLjnmjw7rMe656U
q6z0t12mA9M2jbH8lUtmV8iCpfmihINoUHgZg2f0rqMcLC1pn0NBRZmEM3iA2xyDhOldfg9nDuc2
v5KGIlQfh0G8mBConFXt4NLhS2fVDDi/6cUxsnZb2XnyIruWXATYWL+mZIq+hxyV9ziM9GxlVjr3
K2bwDklbQDNZcBZNt7YEvxPAj6FE0LvKLZt35E59N0VvqcHei8TsdPw+NMUM+y6nofcyajA/5JQn
P1eexzzujg+xHIc4eXF+1Vj4liyVLoXnl9Dw21p1A4+zbIqNDh/1NtDNgQDNEgS8U6lekkfjUxOH
w1cGBM4cLVEe7dz3dz0VEI/27XjNSQoGveaLK5ra5n1Dp35ltM3T6PK3wiNEm8VEC0Nh8Y2rwMCo
mfENoQgI9m3lZyB3FGMPAiDY+mMtVx7OmTnFBblCocilMchrPx7cXdvHduYP6VbQFnpAsFteV804
XK+8glkAs7gt155LblBIEGcum9xTFWRuHETpNopSGj7+IEETaIGloFsdFCKcTT6HfGOLBh9Zqnb5
uLFowX8EkypWptHTJ+yoc7kZjSGICLotx3c82SkxWQ51uaZ1IStrhUOIQDO+WZNl3CDSjL5evvcz
0iYmbERlGrUHTGBLKKfb5rQSDVphee1If8/Rlu5kkxDDFzs98TZZ7YpfwihznYNjUz9ZWBb+QLqv
cXSJli6xbRTmPcCHnsQz3wD/MaEUZWYtZvMVwp3qR5DWAYzs0f5Z90IdvBaX72r1/HQHwH2AQZkB
a3Brlh905deFUeeUee3OVX6nEo4Cy7T2pYqpEVRhat6z6axwOZgdGSVWfPAdm2jtFH8ruclK9jRp
KSnqAayFafLtlcLnmfmGpYeKGa+VgQxt6/i9jnHt6kFIY1MmBfJUww8VUjuKYGhYcWzjTzQq8lm2
ffBWU45EAF8r+r071sWwsnk485x0iq+zKg+CEZuY4x8idVXGw6hT0h5c65q4NoEJqzFvqbyvqTnP
rE0o81DNwkFGnHWiztKNaMR8Ap5RTrHYq4PT3OSTSF8sO4leNKAy7YbPP7hiNSCW09HkY2pYwa3U
RHltE+l1QI+bPyRu45K0XBUHRYmna41zV7LSJDidgymAUZOm/aKySVj2g5sQdUID/nI7Gr36YQyy
wUeoko0XA9KypRJiqu3KA4pVc40SfFr149Kz6sNhb0D3Z7EtaQliriejQGBj193IRA4ZZ5+g98QD
N6QFHWTS5R4bNYhu/Zj0t01rV+7PLu76r67aSdXrUFOT6aaQfpgT8kPciMxsApq6EfHFnCturCwC
p5My8jabsiuNIAty6GKKsmU3TSEz5dZInPSOKgZRsFo9/j9eiSNQLVIdBqqw7Ly5xIeLtsOX5ARF
95JkNt5bFqbPgV3LUyOrgcOwLwngYTu+Aug5gwJxWIkFfS7GApPE8hSK4D1VeqKvfbpE1xYgoFsp
4m7b4MP6g7Qw9ga38Ic9duTxMXURw21i36i+YmEQV1Em/S9VMtVr9eFzP4u+u0EoLIg32hqLBx/o
bk13jmyiUmvIJs2w/7wUE/UVO3ENpNt6/NOsLUw/mc4kVufaa5uoyeCBZ7IPfpWVuPECuaaNPzOh
UP8HBwnXD2Hyct+vDGgrkxCfzhS300tG/cWjTmgdEoc+2+XF6sylOETS3YCUA1x92bQSo2aAZvHl
tnCBUNQgG3Z6FCX3RS/W9A72PCEf7wlmiZ0AFjVPCEiMj+fJ0G+lX4Vmsx3K1BwfsQlmnksrkXAv
LSgfcIMTmUNUKcYtpWjQfNTCx0AqXeM9iWvqMwWRCa8VAkISltU2fDKcIkBeZfMvd6atzO6/eCLC
wY7H90k3AF677HUsfDmZaj84XWOIfYM05Tt6Vu0dyop8T7FnvpFo/Ut3S/UNy536vRbyhg5fup+6
Kum8ye0i4CU5EcrSTypi2ntZB1dFbEt170eN8UW6UiVSqFDREjUVt75pjAjrEf4jMCtKilp7q5Qd
nblOyUIyZUrX/631GCSvktQdtDmQmqgYIPuwboqcGPtN0IPcoK6Wkl5GSrb1m8xn/y3ya514HWI+
fvaCp7eJ+4GMnjzqpndrHKAgaBkWrU2hRgrbBagcSP16Y/iT6kwnVyaSlhFjqUhfjUCItVP86bRL
lwzu0IwxneeXRcEAtzv2LJNiKI/TP3B2Nndm7fZ7slz1a7glAZbGQa7MaWdkIKyDKg2emdo2tyaP
B1XSD+0ka7YhxNk2ewv5152FS/5pilVBXXawxU5i5ESEp3TXPb2tHb3M9io1Mv1LrZIJjGjMPAR4
tDjOqZV7l4NPXdmB/pUqL0b+nNRAY3jWALA1XPzIslf1KJy1dlZcaDtqfV2+cxjqv9u+LDkbV6bV
eOGgGs8jVpjX0SkiHYGmq4AmUQeLhKzBmnNV+QrcTeFWWI1Nd5p3g1LtyRklpYCNGFa9e0PrYhvF
fK0oO80CZQFP2mFPiTM/GjyzaiP3GnNa8GzHSf6JB5SsZidyjc9o4qy2mZIkfqxH4f+STd62+8AV
4yMEl+qGlZCcI90nZ7hp8LOsrdrz1794RnOJcib9zduG5XbOsPxMaWk1kNmtpJ6tusmOcm3s5Qg7
vkeB3T2gFnaQZNKYMdi6PxbsMe/STgxXU6aH20QraJ9cnh3PDGm6a8jPZ0YUyuDFFhNBY+D4opJb
c1LaXQV075MykLars8DfxDTb6GqFa3rdkynZRrqBuILKD6ptczn7+zLCiwKHZFunSnbw7Vje4NNj
N1PaazvX0+0k13J0mH0qqgVKHYuByQpLW8Uiwc3J4Uh5/qBUnzQutNfID+Pvitmyn7QCwPD0WPsX
VLPkTFCutu5DfdI+a137I+oWAuFoTK9WZY+/gUc2X+Lamd4vv4m/Yrij4YGuAiEUgT2ws9nbza/q
nwIdh4DGlmVVbg2FGIGrKWgqYhJ7sjb2plaN0b0WYyjZlVpJfiD7P78HeDD0tDmdNqRUCspx2hZU
+MdNG0dt8Zh1pbFyJPmLOlz+SLr39O9dQTFmaWrJ+TB4ewam59FMfgyUq/6MVoY+1810/922JqC8
9iDGX0EZx2/dpAI8wsrNZidHPW9uAw3b3ja10wpJrNZnwUHtShwQfQs48QCHkp28+/cI2eAGueL+
YJcEZolqGMJM0u3gIDmlp5tzMqGjoF4kGL2YzJXt6mkh3SYVh1rtjJjD47s0lZl2k9t9goxGdpl5
6GKNvotRmQSG2x31ltTZAQTsvJZC0TZsqV262Gjx39FsXhkWJ3uK+ZfMNE2iR9hbLk1cDYuokeJ7
5TLZh0MzdKNb8irUlZsgCrQrvRv2aFUO9ggPs5oy2mrp2sz1d/ZevHV+g0BdZJkm/784//lMn4W0
59+gy/6hD1AMAkbWxYcITMffyCDTtshH2ETYKg2nAERMr2okpKB6eJrlJTsZ5tOhz337Wgaheu+a
9CH9Vg3v6t5q91HuV0B1huEqrchLHX1KezTUVGz8SeqJwqz3fN2Bl1U1pnrZVHsnh4dQqA248sLR
b526bt4uP/jTSUpHEgm6iEMvEn91sXGOYwCV0rXY2EjXf53UofOaorX3sGWr5/9+KR7s7CtElIhC
5vjLh2ST1E2Em641exrOqRj2ZYMPHAl7sVK2+quWOn6VHMCQP/IJE4TA2zy+VmMrY1BVMWtpPsHF
rfqRPRsWlpQ6xE5LQmiwhZtTbwe3tOk45+wwcA+E81DW6bUZGKYM40a1KzVm4Rbf1TJtD1ORYiHv
i+pdN9D6Rw6v0wk08ykLM+WR4rf2FLg22StxVF6bVRfshyRrU1AMuXowxEiSKWkid9VYlGv6kZMy
HY0XyKkGjxY1Mo2P4/vVxnK0Ifln28QexW81zNN8B31JeUp89CR71upOuUoHSW57SBEtuuaADLYy
oD8MQmoIgk82JpW55Zlq10PTBiFxoJZV7obeVK9LzcFlUPV2mAEgSa03vSmNX5dHx8kSzR2QB8Qa
xudHRWSxRLMlrKdwSgD7xF30oLX+8Fi2dn9wJz1Ba+lSJJmitWnn7EWpnfIBzP6SJZCYHI4mMglW
QlfaN08c43JwgkDEYP+Jb1MyTK9m46ymx80vYzE4KXWpSN7wWIERXdQ1ogLuIXU+TIdGUlwTf6Bd
lzV7+g2KFffGT8xiO/EHBwwFDuE482x6NQRw0Wo15oWYgOHLz/6kbMGzZ3RQUEL0zyZpMQkYJgDK
PoXvaUVcq6LVfzWLRlc+yjObFB3g+3zbrDSn2VJWEJW5a0LhGAD7v4AUJV1Y9WNH7GL6XTdj2CNZ
yAY5dvuwmEI4tF3Yo95pq+ErGwqZe/Bu2tBT2hKBzBQ4o7+hnIiAkNMoioowLCm4XH40p+J+yjhs
+YWLGULw+xfjklpDktC5RCM+1s6djLLg66hX6RYzZ3hoXGnt/CQzHwrAak+jiWgSjsxwJ+pO7kFN
jR+Xf86Z6ZqyD2V/ipR/44+Ov/N2ivoekFu21aI2/hBxBhg8EP53NXDZUl2+1mlhlltnNeRN0T+j
CzDv9P/Zqo2gBPg2mFQC1x+8MBI3eOv2VKt7mBUEsypj9MGwBO3kQJDI0quV65/5TnSBVN5kWptz
+BaP3kgT5KHAZ7bVGGcvsVWFngmFBuk3q2I5xf37SHP7kQSY1tNkaV5NUV4Dycr0V9lb48qm8MxH
wtkBBQZ/8JksKyxK3VVaboSEJGuocgKhWNcWdPW1j2R+qIvJgX3vzP6lZUye1mImt80p1EOCgLcx
R14Cjxz5rI96/U1zA5qPmtJk9l5tFPAulA4I7u5VSZ69kaT8ZyaLWZKrQUxBOUsr7/L7OPMAWLcJ
3XHoEbOHX7yOsHVUdLS8jsCiuNgAX70VSWUdLl/lzAjnGjxfAASog5duYfw5o21GhPiMDuSnqYuI
wktjxNhAEVa+7XM3hGiHk5lJbgDq4OPx7RQuHWKXaY+cBPeWEziyVgdz3cvlOzp3GQcnhktpAzPl
8rmRPwG1rcGPVEzoZB1pureQadayts48N4qfFMoZNLNUdnGuKsJCd4iGLbaxFuQQ4FTpGYpJSrRi
T9rKp3Cq+EFPyAmftYILIfRY7JRrC+BPSP8ctVPP8UCBtprVWv6YZ2BM00KDDDgZ087JC/teN8hS
TIpcIbTWdB/pKCq7Vu3YDtdu82VA+LVWgTjzKFC48wPpYtO6Wy5nWolmAZ9WDgu09kkIR3T6W58C
8XNWaDj3o8+e8RBjXX4oY8MsvCbNu2f+JvqbNgPOB+CkZnLj2APkFENnxdrUCJDXtCpnxgVG5VmR
jvZihoofD78iiKgZIjvcUrOoD62OF38y1pb208o4DSZqtMzfJiV7/qrjq5Dl4iIRbWtiumrQ/t0A
GLecyL4mIRBVbRTtbFBeD3Ehw4cCVm66g3EefoDKfZ80xdgJathrc9z8YS3mOMIljRlMQKSyWAb8
5F1Ro2Y14SYVdv+lNJsZQVclf2A4T3uzH9trRESeEme/CUfoPHNwy6uestDKhHZqpMN7wOl3HiVo
R0+O+WrjK2hCVcqLPc5Omkl/3L4qrsBVpR7trfippjr8nAdTA5UXNmncjSOa+P4zcfQveg+jx6k7
80+tVjBG0MZ4oiqmw9CEoFJK215ZD+c3dfzUsH2jIKLMzz984sdvEtSta5U5L1FRkME2snDu4am6
t6kxkIOEt+xKSXtnpeFz5qKA9/nSsU2QsWIuBulU5p20WshL0p+Y9MFg3UPjaa6qoRi3la/ku4IO
4fbyjHlaDCaUlwFC9B6fL5bXxQ65C0Wim62stkOdyY+QQfRSIJL75pS9+QDtESwaBDj3hxAhgFmq
Lbq2zS3AV7iT/fRNhE34U0J4eUBFoM+aM3v8aPVcvK/8zjNPZ1anoLpBr8Mmaf73/+yQKmQQVWyV
1dbs0D4z0RPrl2rm9M3R6yBjzdKzn6UZj0+aEgzvIyC62XpuZs7OLxvLi5Dq69dFkWWxV7N7van9
OPkNkTGDbxQPgJ0v/975sS1GEKMdRQ9bRxLElj/XLsaq7HN+bpQa9S5WMUSn2Ln2SpgZX/tcGt/t
JoImHaJEu3zl0ykZHocgVn12FpMFuXhQKRay2RQ59xTUni1kED4EDVWOFlXtyqp+7lKgXOZGGAdh
zHrH7wS6N3VBgypOh83dA6Tobkon7jYjfNuVuzrz+llkQKywS52VIoueRUjQYaCo9CzsAjwo4vXC
+TkZenCjuOoICRgSNlpwo1bXUjHO3COfxeyAY+NCDXXxOEF6pQAPVcAtWl15gezcXW7mycY1u2Bl
P3YqDrQRgSFGQUaHsJOt0vHzdPIYhQ/w7i1BqLmzLVFk/85rjHpz5imE22QwOEDr+BPd/WD7Vu/Z
zE3TdZkKiPqKAghzw46O2FkcRQp824wupcicMNhCxav1QzBMObjtoK08N9Arf6fAT/1eijivNx3S
epeUBHbfK3PMmXdHq3j2bc9Za4yX49sqKxcVReaX22Swwjd2pO3tbEC9swgjfEZdou6yKY6/XP4M
Tpd8tktofTn0c6ZBK3t8USegskdeCwiXqvC9kmrkxoh79b9vz7gMHQEkxZjAQA4dX2bQSJeXmotr
Oxp1LAyj+CKGCXc6ZhW6kTRpD8A1cRmaZXVTqlbFgI2JEp6LwBAlQRSxtdqMkfSvtF6nBH35Kcyf
xfE0ZCKpolCF7GXmGSy+UCc1Ob6UKtYe8g2+izTEkACaaDcKuK6bJhXh1eULntmvYqNVZ4IcZyLe
+KLAoZDAMZJyUG/10FE7yNDC3ZHpYLkge7TJ3cZhj8EgJF1W3ZiBYe9bra0mWHpVmkIY9e1gk8vU
/h6qWfIY+bIFWNmmK6XYM1s1htksBAfzMHMEFs+FaT/oGoVY1ayoDA/KnNjrKtqKGOLId3bLYYy1
tnaIfDarGysd+n0tiWAEMh88I3QVt7Sm10RwpzA4+mW8Kd4SOz2Ov4upJlNyDf6wDriHcJ8S/6Rj
/0rKMP4IrXL6XSQ0hPcuJRrfS0pMKF5XtO0Lhaus2Pu+Q4JCSisFegTcynelboxPJO/S3Dly0tTt
MKEl1mhA/Fp54ac7TPaV1A0YZ+S1IVU4/gL6CpGbWqsKwJSOtJFOpjSZRms46NWYeMh9TWyN4bDX
atE/VK7dWLtOLY1PkMhipbh2OlfP8yZ6sr87BBp0xz+lBMnLHhwYpQzKH5h8tVu3NX71Q9X8V9s/
XzsXQZWDIhR3+jz5/LMZUUI7yogN5UJ17281LYnp+tK3uPxoT6cwjnwIqvFFk6rInvD4KlL347Bq
/kfZeS1Hjl3b9lcU/Q5deHPiSA8A0idd0tcLglXFhvfY2AC+/g60dM8Rix1Vt/tBim6SiYTbe5m5
xiQZyvuEh2Ks3M1Uw3/++VE+XzRchmgWMHfIs8dO/vEo+ljDhLC1PEiTugtWweQWEmZ87HXr+8+P
9Pl86A/YBovDaltOVPTxSC1584qexxo2r6qTZ1rU9HFC2Pz8KH+yAiGoNqkjrlEQYe0PK/+AHZWh
tRHzuDL3rtJmku8xQpGw68E2SR7N57gYMp+ZXFyTxTIGhSbGEPpqG8RVR8cTus6piFO48LlwfrHH
f77aiLo0IlkYJhBffmwC0VfQoqgoGD412+9RXugAMHvjkrn58OUX1+HziwkDY6Xf0ehDu/zji2lA
/2EJyRUfNOHA67douZ9pen9E/JltZDbhTq+wpwWoYfUwspP+QSDTeSJ01v8yZYFOH8PniE40OHno
xj7e+qwiMZQ0itjuUnzu1GU62Hqc/yrb/dybITr0SMOR9q9+yj88y7EiZvRGgBgrvcsfPYIAP3Xp
z4BeRsRiqhkVCpD5+TCK7wbZZQgGY/z68+v++Q6jjGb4hk4YfW0IPx9PlTFm5h3Zsph3sNNtMpMs
UtwQMPrbX13VP9nGOEcyInYyxi446Mdj4eDHmlviYegmNXZAVl2s1fq0GLTTWFsVsN7Esn4v6sVJ
/TWIuZpntucgUk3EUybOtPh1qSPtkKV3M+cXYd+ffTsuwxo1/6HU//GmV7MRSa0vS6ougvBrhMi4
05n9fRhQWz6Ade+OmTqqaRAbTC+5RRrv4HRf3MplhGQmkTjEBtCCX3ytz6sQGmA09jQYCIl4Mz5e
M4wnikQZ8hL7FVGgbTPLgw2O+69uRWiskTWjZOd/1wfi41G0KRtU2ltVQF9K+doUaX2ilb7Q7rfU
XxThPp0Qh1pnItdFnJL5jycE/8psKhdBiiex5BszI96Rtf/lCi7NCXSw9oqRgPj4I+qpihSsCiUw
dyYUmj2KK9jdneuEP3951pfjQ7xKvL6SXXhoeIM/Fb7TwlmmCPZtULjV9NjmqfFowCR7coxePaCD
tv3YVrv9BJ4dxuVS//W7Zho2OjzWjj+yzY93LY1Gr65scizEKmux1at2jSswiKkxcvr5mX5KihCD
kMly21ZrTCKnj4eiYlAmSg+HQ9drwFWlX+kaFlXHhEjZGH5FREWY9PnKknwxmMg/hEg/ioFcySLv
tniCkJvjGyEF0L2AapqKBKXSpRdY+YSHxFQa8Y0tSkzsZtTdb0VHhcx3a8P8nsaIAneJFcu3ZTDm
Ez1ksWvBoepBqdk62vmyYouJG2tm+J/+94JEx1sGFuMCUecSa+KC9MEemCBpVeseSwlh+gwfINSi
Lor7VqLN3UMS6YMVmLEEOhENEtKd08m5PJqOjk6zYsELmMaGxqbGCkbMgxw15pgHM0/DxK71617x
ogwWyNifBLwkEPhV4r6XyTzu7WYqFMyOsgUYPrpShqVHu7teuU4ZVEOJ4aLXCSMJ6OQrb5mTypOX
4IjDIHxq8DzEMZbZQjrKlxpK4nPsRDpN7G5+EU5vfI+zWvnSqKlVgfSxktoXeu54rLtCucYhV8Ff
3ZQNxEAikvY8rrSbsBkHCJ/EMyD5cnUB44PWJVMOi5qku8kEwLMrYztZ/FZvYEC6dcOwPx5yaqj0
uvelxG+AE2RY7KXB9Nb0VaFiZqXMTHHdDInJoqDBSUSMV07YIolitu2NsFq8popsgeMMuZbbNOGU
nm3ppjavY1mXOtDzfgHTNWTTw1C0uhk6QAUe8WEoq1B4A4YlqG87x6/RorchQy+0HCxtBl7UM7bd
+HJuxNOCveEDNHS6y1nTDtW24CmJEQI2U73x8FCsj0sDughKb1XSDxDwZfEooLgejpC3R5+nzLZC
uMp0p3ARwuVqqhrAciSP+hTa67hamDtL8T1b+omXCK697seTq70aGpITP/YsXIaQUIkn4ZWLCltw
JKqj9Ju7GJnJ+jvyCDHde6pon3LTMtH0IYPiCSHrO1OgV7Vg0HpU1SkBS4Iiyhhv1QHkYlAlTrcO
y7uAOMo5aVbL8xyIBO9T4seRdB4hfGR1YCSee90s3Xg2uJp8nBOvpnLGaC6bhRlHPHHbRSIlL1aT
Ah5EZ9Xa5Ria1TXWGtRlWfJ+vvB8XmLZmDRtjcLX0t2PO5OJCGARBcGu1jIQE9DHTbYeMsFzm6bm
3TJZ86MsGkAluA36JZWVX0TAn2WJK3dpHS+jGqSt6c3Hla8H9eQ1I+W6EqIF42xeFfLelofWli46
jMUO9Twbd8B+jcBwcQ1jeJnijYs0S0Oi4hPHpxuWqPHy8wvzJ/soJVCD+cd/8cJ/CAwQMi106U2w
62rj3tRVMd33ver94vJ/joo4fXIAykbrYAnCzI+nTyFGL9UkKwNF0vqQyzYyPUyR1QcrtrZOZT2h
JTpn7gIVEtPX2USW0cbqTVeOv6hdfQpU0VYzOo4UHOW5RtD88YtoeuMOUmeKKTLm6KuHKURY1Ut/
am38jf7qpeVVoL+AqwABOnWhj4eSZisL4s/VuaBxdo1RRL83vfOXrQto763NJWqoDKjwdH08iunN
ltPTUcI5c8i30ozNhzTt41/k/n9y2ZDWrAw3hxIX3cQfjmJP5LgN9ZkuGnO8Orpli73ZSj11fpHB
fX4gEWmtnTuUPH+ih+kMOuQOxtyB5fJS5Kkzb6MGSe7P781n2Q13BFtMmoPQBVe5/ccTElaf9FmK
f7sHgwS3pIq6TbCo+eJuRFRFjV+3k2gBs+BL4CvZLJ9bw5Z1MFkyW0HzrTgIQxTjL16UPzl73hL0
gFR0WKd+7KD0SVuY3ShBjHSVvWEo0d3kGuSfX5z957iIXYeoiOooRdJPD41O8zDV69X8SaZYGkxJ
fg9XhlH7oWm3NHKta4qF3p02GdhwVxYjcroyJHhPNNatoxXZI9cG9zTq9d6DUXi2T6Fd/vVLYZPP
aihz4JEQ7n+8Q9EyZV2W00zyYqxOVHUgCveYlvn5pfiTC86n/1G6JS4lSfp4lFxve8w5qdw6hYal
nCfktVoU2i8etz95fZAY4arEP2vx9YeX1BK5PcpMa1bDmw46Dlo7q0zbfRGZ1a/u7acKyDqjv95c
hBMIHT/5AER1zX7ekk04o3qb4BzzlC3e/ChSK9nreLrfCqHld3EUp1hY6PazOebWQzuSLf/80v6R
6n7Ma/gmVL3QBazuLT/ewaSB+h2l6PFs2GLpcY4W9SXJxfCVXCRF9cXMfO/LVlbuCSqY8aTJNkuO
o53ORVC6g3kf0al51PIaA8AqF6pf6LU4zIMzJZsCWuc3gKxoSnWKvKfCm5t+uyxS/Z4PEltU4laq
6llTlr+7kez0sI5rCoqpudiPPz/PzzeXRgviRjoN2jrG/cMjNGT21GiIDQNQs1nI1m7CLc70F42J
kV8c6nP+xFw6LFSSJ9RLEEg+Pq0WJWRGWgYOZRipfuxUfXH9JqvNa9egcbZ3+D+04dJqf+Up8idH
ZtKExipVHuoHPwqA7a6dwQNhLjTpcniqMuDXmGv0W8NpjS96kk9bM2rzp59f2c/LFOUzHB24j6xX
6h+tw/+oOIPD7nmCAKK6S49wNJKW9QzRy7rqo3QhlMh/NYz8GZO3ombhf1LAoOvJbf14gXNyHrUw
maTIc629L90Fk2SNOU9j28auMA5zbMQdPm2Gckl0j5FBN2+Ke8erBJZkQ5HcpjIi26kbBaqXho70
PgfrHRqYifaIDSDJHuj8tN/qvuouCbsLbUArSV9xbPLAfuLGddsz/ozPY0UjCTssRfiGULJi08R1
np+nKLcVHzvIltkt0XSMhLlKqYW2iZgmJA0zf1ecua/2GX7Qpk+0C0O27TAqTZd8fumUzklWaWMk
9lNMmOBXJOvir652aCp47dfCyeoO9WOw11mYkmJgiDfZ0vdnCv2CcQUMlE0mFcKfPyGfFAeULNxV
rcpNgz/grcv7fzwhMaNWrpqOgpq2U1zlOoNhK6Or2+NN0u7JuGNGKBz9Oqpz6IA/P/anrYNjs5oT
PVDvo2/9w7PCvJcSM1EJPoWJsCMKBGbwdM/4V+bwf75N/xW/17f/Wi/7f/43//6txrgmjZPhh3/9
51X6DVfQ+vfhv9c/+59f+/hH/7xp3qv7oXt/H67emh9/88Mf8vn/Pn74Nrx9+BeKBukw34n3br68
96IY/jgI33T9zf/fH/7t/Y9PeZib93/8hrlMNayfFuPS89u/f3T4/o/fUGT8xwVfP//fP7x+K/m7
fV3hT//+6S/e3/rhH7/p+t8JrVlBQWfQ6eZR++1v8n39iWb/ncCG/85Cu6I1bJayipJA8o/fTPfv
yBdZUUwUa/xgFWz1tfjjR9bf0SGsch1EJExSI9b8f2f+4R797z37WyXK2zqthp5jogbkyfuPzY/F
iullFvtVzIrI2f0hYq4xLxSYwSJscpUv0bTT2uI+QeO07+vC2hv6qkAdSnULzT5U9egaqKu6d0oq
C5mTGFtqmVaQY8oVZnn5GOmzvaWeb2Kpm5VMFkvVj6ra2E7ZIhmfio2rxtCHfWPZb2v2eOtkTnO0
IUqio60ZfS7sVybgvo/OrhTRW4eH++o+JU6YWC63RC7t0R0jI9CxUjzpqaJsmhQfWT92J++oG058
O8X1FBhg93csHoehYciUeYtbS/G+ZLjF+k2znOFJnRVtwiVbH5QdTLBmEwlN2Y6KYlxN9loLUtoO
JFMFEHKFPW1xbS13idrnl8mO1SnAMNR9iJO63ahDn2/w43afsJ2P9tipmtii9uko/Q5OlR7isaU+
MJMPvmKolYfGNQgppg6rJVOPx+e8nxq/SKml4UJtYRwsOuaqXCeG+9gKFd614ykPgt9YL2czyA0y
DWMjVPhlG5CXWIWWpoxOqcLYFcmhlgSaitWwE9sxlM5UlmHcW2ASlaSqXyiY7SqnVjZJPTdfGOyI
tzhwMd6Fcb3S08V08nszHk0qJvWCE6DA2h1P3Sz2oKD2uO0sUaqc6WnhczsW5YxONE030cCtM1M7
V6kGojsLhIbCF7URBKdZOPrzOE/ikCUzZYS8nfeMy38zZuO9LhYIRIu9KUhefi8oHPp5ogh4plnW
XsllOWnNnQZWURvKENxFhr1sgfszvmFsKoLOiJOI+WXWkv40QRh5w+v1pMFWWxqs6Ng2jN3S4oDr
zub9HNfVoR+tb22LPlBRXrFiOuhO9LXO4xsQxLtqUvcASy+d53ACxcBdjWf7VhDBvvco7/yuXrpj
xyx2YK8uoNOgTliuaCGdMhxu2/GkZ26xE1rp3ZolLqIAzRh03szR3ksdcY4bo9y5mtKGldV9pRi8
XypDfZs8xcQJMenixWcwPN2mo1odcBj0ru2lmjBwFfr8NOuCjzPUHB6/XhVnZsa6jZq3d31bNIEr
G/dhbvvybpqFHVSjBYh1lMqeuut47XVO6ROBr2xXJwkqO5lhWWFrPkFVcdAdUWuLNxkBxaYgXHrs
2phWpDWkZ9Eg8EfxGx1s6KUHPSrcl1GpjSs51grlWdGMgTo0jwiUXh0qjwhqCX8CTJ4jX4yYBtJY
VIIWrV9mZi+NLGsGWVuYnJnhhqUJGrq06sdx6dprtYpjpL8MkkExLYJ60Dt/Mqz07LTjt7nAWhDf
E75XlM0JAobVhKZXRzeoTdwpNd7rIUXG6xUqINpaw6SwwGHNGOL4svTNdLZ6Rd0XwqrOjLzZr3gY
gTbTHRrq2T1AlKPSGFj2keIFhoe2yxjG5CILSw0dxm8P0JGpOIGRTDjrfJj9KNeDZrhajCQNDcYT
Tq6Q7VU5xbzD93VXepvMtPHHjmLfNpHzLpnu64qkIDrq6tYCV3ITtepZqNLegZqaDggznUtqaIhv
WaaPDWs/z6AZbyyoJlft0Bd+il9xHsOzrPKNlGRoo7unMneFSeyudasdTSxWCHs8uJVxFQ28b738
RqfbCKg0bmeZAaSD6RdhKzeGYMDPVnOXMBANd7fbENXlG5rqzFG4uX2OOis0Zu29dbEV4nSO+G5j
gVNJxv6SoqHWTO8Woc2lbMr0zsMNi/JxXhwbhC7bCZIDXLx4Vbzk8pb8MdvDw2oe8JVF6TmFaW6n
QdJRCRflE7Mai9+N+MlY1rEaiw3+N6+zprJUuM5pKBTQzDW6Gd3svcNEauPTFE8fknIqIsAu6nBo
rfI44XRjVZm70SWiMjWvIhpgrjmH+ug8TlXFx7upsiGf4x6spPda9AnXH+t6PF0IoototRCyA2P+
3muZ3KmiKXe8dNM+NZbnEZ8RdgeLIG1uxbPlleFo1CP+jrKXPMTeeJt10AljEW/nemg22Tis9jAW
IzpY3idRhS8StgCz12DXvejX86ztByNWbjVcf2+jlk4TJkA35eLeu1FyYvSfL6bmodOnt0rUvEpj
Ap6Onnpj6236YsV1wYJbcpKsPoHDAILuMLRBJ9c9Gv0w3thKPzDhiPfRUm9yLvY1YwzGbpbGcuVl
2vQ0xu2wL4rl4Mos31nAWXg8VBEiARFHI1FxFVD9XJzhPNs+3t4UkxK30XbR7Ol+0va137AF01XZ
J/SL/axsXsYekZ0yNPcIzNxjNTtYwWrsm3E3RQfZpf2uFmXEGt5JGhzVXcUgGwqeAUOaalfWfbFH
5ageh3kxHwbtmiK0DFGA2KFVIDxPzEwFSOya5z57XRgIDmc1chw/q4eLgRP7Ppp5trpBeU76PAl5
CLU9Y6verciRpBJMovVj/JdSRjYHNaCcrVo1aRJwCvbOljJi9LdT4WooccZfj9hZu2W4WOJKLbk1
NFQejSzdGfawaU1a4KQ2DIEmN15cwg1wQoQN7BtJ9K3gWvjCHV6x+uF3s0kGaASirb2k0UurjPIS
g+XFHBbGio3l1m7xkuk8qM3gq6PdfkHoAx8SD+do4xCIpZuM5SZcmFUtl5jxc9lI36t5mmA8b1nW
n2U7bOdB282pclqa7DzlL3HJhpm9eENxbVvFDahKhgfqnQXi2u8S42LTe+oNnGzm+yqz7uL8q1dS
xYcRE3s0rjpQG/mVFzETYRzyWrzogs117MNxqG9MYezbFYefu5DZ28nd0AhjXTSGi4wm9dhWNkr0
qcP3vjvYWfxswpGhSWNf2jEZ9on0akz7jNt6olODC6ky4ssy0BHcpM3OwDGjtoujmb7MrbUVqocV
Y1m95VNxo/Y6pBH9nmLLS6MmR8sU1/1g3nR1ezvwwCwyxQ678+qwN5Z+0ztptwFGLekEWQeFsBWV
MNbH0Rh5cOW1+LpI4v0CjgB3J+4R5MCgKKsvLhx0P0ndLwqOXxso1nPgDmwPgOddv+VdmzADd8ot
O1ntjzkujphEWIestfW9zKsdg2evS9vQ8acHDigwum0dJd2bdqWFQonoFk7mvSi4lbk6i41jpO2l
6fgsu23ib6nSfUmSMdvoesGO3eXWyRJ1tfMEbWenmgMKcxEjQ8lVOSvviedcdZbk4WIAwWi775iW
XDGW6XtTEnpDss3XGgxD9hsj7frAWL+W03YvBGx8hhrETRumLhGTMiXzS6EN3MdsLF940Eqsw5rn
IpfXwrW/VUK9L0ljrhW1eCc6a444ZesvRmfclerAtyp05Cxw3pV7s9TuXISG21gfoxutl5c20S4U
q3egznd9Pa8X0dgKa6p2Mwfaq2pcv81IP+5hvU+HNHsXGLXppbuN5qG6Wgqinq6wGZfv5y8q3rZX
7pjTaWoa76Ys8px3pWwvvFO3bll8BzSEvye6PBh66mGcgVuh5gYmODIyHnYUcc5G1ANjRuu9Ie8+
1WBbF79gtGLADQI77HyeH920cb4CQ3SDpJb5OaLgF+Kgx1Aw9CLulDuEIG9YzOtWhBp1PKhNRuET
T1W+l6dpUNv2jTpjox3lMSFGnBzGWm/OdZ3reJCWArpA/iqi6IIOLX2NuuTssNMPzehtAEbl93ZS
tKeSac4tO3IXmDnfUavpftdSmG9G3ej7EqQVNn66cqhdhaV3HYz3s3jkP2ayPVGEflDomOHwoZnl
SfdwL0mRz200Z62Td5Y41rLp7qdk6W/GKLV91XTKB2XWcoad2nLw45LLUdEUPbBbticVV8FtSjXK
12bF2xio8ASiCO+L20D6HGId9yjW9N0iGdwey4zGdu+OoJ/gK+deLY4IbQq/NfU3rZHe95n3Y/Tz
OLtUBfDSrGW4ccIveZ3xfk1cbAAU+L8HgB3VsawFg0mxI7pDB2L7cdLsJRQmxvXAqLpvejS227yf
T1UTd4Vf5Zr32An2YTiPNhSkwTkaWPCGtVvOG9ddZt8pxzkQfKsnhUJpHaALc27gxsWBLjVnnzu9
uRe2hIlAyVTZY1YRBXKYn+U8aWHsNCZyaLBLN5nXzPs4n14Tim9V2HpuBm+uxS0BLHt00+W5DibE
mXczK+VmoEF0lYveC7UFu565X4wvnqz1rbAHedQygoEAJJqJh6iuonaIUx8JQKCPtgwxBhy3IO3b
Yw9G6QhnTJz0fnl0tFx9lqOuBRZtmKeFcBvnEZr9chGwzjOr3Gk4Zu+duBJBnaTFBf4SYCS4EOop
akUfalUFVMmJ+qsCgV44iUy7aYHFrs9R9/toDDJovVy/6oxhl2rVZfKeiyrBiXAonxynrt+0pET1
7OA4ERuRvteVovKXqv3mVb25k3PsNX40w69p4qTZOepknDOUboHdg4xIU+uVcQjrsR61Dh00sjhM
BuNnMPgkNpaNY2lcTrsogSq1zhpfwQZ+yDpr9DtpWgfG/Uqe1vJ1KHm+om4KsWbsj3YBbgILAzdg
gME96esbOeXeU641+Z0w1GnLmJ0WNmZ6a8T979U0ENoZJchnx5quyM6n2xYaxgajtJfRQv6PW01y
bsYcyrxOVxiOmTw5Kvt2JqNs3JS5FaV+vWSPaj0v18WMS0KXEOv3SiN37CBL4uE2Merm9Uq7fHFF
3e5hpdqbdIysLabiua9Kx9mvKqHAcRKNqWYGRSxwmIrGuUQjypyR0ZQDfU37zoi9ed86Y7mrcYSo
wqpdrBcdn4k7hA36hUDN+mq43XA9qSIVBIGGvGlZ01mJEvO7wnS4bZSrgq/BxiWKyrvS/pa0e8AE
t2iav8XSC/F81NtLUg+Ba++Nofo6s6cf8axNAq9uyr3n9O3WAzRJ2ClpinsMgd3R+AB3nufjk2Gy
1Sq4oX3jiYTn6nbKvnTH+KyIFEPObLlkiJleuPDZaTKc/N2MzAnaSGftXMDKD4U1s7BmyK9adXnQ
h4p0AfDuU1Jq3kslB/IWqbevmGNWhzkysi+dKVxCqUhj2Rk7gOGKU9b7WWhhXtNgGUVbfK+Z7kgD
JHlYOMVSW/KgExhpbZSkdmiWwrhNXksjQwNrx8MJ5GeMt6SrqNpuYMIA153JVC4TQS153djFL6YZ
w5MvrUK8xlPLeGyiTvWlsqv6Nuccd0VN2Ij16pyfZwOtwMaqWu2mIfQ7pEaJE8fstuVKwE20K31q
jGc7zcrrqdBhdSPeVDwfS9GEkVUZyXsxVXIJDQ6JI3trX6tw356URjMPpaYsl7LvyUw1p2gO9KZr
L5ySNnpIJK539K5q59ZcwO5FIpnCgpCYTczFxF72qyvSaGXOiTm5dFfrYsYasE3ckERU/2oVCMzU
KVK2OTqHPetSs7FaxmFnbXFIFmpSpswD5+bUw1EFVJL6VDTanIl4WSvMfFne19hbbktEW49Y34hj
WbX9Se8iSjakVj7bnOeEaINivNNcuwvTdiar1ooFZ57IhfheH0bhIYaCR8hqX+EWTyHgmDA6HRjA
T69AT00HS4zHKSNhypRTlRgP2IcEZqvPDBu024F0RMQgNwVuHnuT2Ctoq7oPEFSTuS8TX7nrwtld
dp151ZQqavuCHTLS7ziLg24NL6aNKchsbjLhJqGw24ML4Dqr18fgpZVMpjjarvQYrYhs4HPwEuV1
TOh6mV2nDy1mHixam36KxoJRmhNTLdibpQVbjEwrPQRTA0xqxC92esoL+66Zl1Av5Tad3QdTLTdp
G42BnPayeM+hPQajKX07tS/W0tcPZIbjTp3c3yE1VIi3SW5H1xpMXxhQmrWxXU52YttHbErs1eNm
66rxNxkn74Y2z2f8e/fWbMkApDeiQn0e6TwWT1QvcvyAOU4WMRDkufPOmtJqh6PkqVIxYCoT6+Qa
1jd40MR0Y5owd+d6RPBqgOPs4JvsCXd5glUf6vL3WSf4duq0vLADb5xmngItoxDooClSrIZ6h07F
MjH1LUHUTbkueFaRrWzVbGZ4XjN92ybOQ7P5ZjRApTN9S3VvU+I46LvIBaeO8aRaZ0wWayKRk2jH
1sWqxjCjhFJKJINp/12fnJvF1a7QnYWi8R4rOk+BkpnJpSMF3PKAvtUdwMr1eaw1redw83Udz+Qm
LnhvdeapqJBkGbQj7hR9ZkC7iYlf0JTZ7rQpDHRztnpvWvXGZUJJ763T5MVfHHffprSY2tEvHO9h
UdbamHvSJMwWgRtNSSTrNKfFHbPQStzHqLEuraJhqIulpByUG1BBO1FPb2qSX8UZZzzoE6mAvTHn
6Qv9aZ+4YTsVDpt7eZ1FZwZoJ0ybo6MsuguR6nVuUiSuCxv0YOS+tqklw2Ve1/T4wmhoy7w3Lb0m
0g/zXCd+7UZhKrEz0M0lxMt8V2UGHr+d5gFippBSd615YNd/ytC+RFQew3Hqz8xgXqYljAv9gOE4
qBoDXJeFJmOsvSClw+Fb00KJ2zR4GhlzG50jpRqUqJ3D8tPRf1KqfD/Ew9FG5EvhMLKIlpDoKWDO
rREIRr2XTnW21XI/G7dUHgn7JeCsmt0kkpjiyAr9KZeGGhi+uvCTertv/KF37KCQ1bTv5safG/ps
4wSaiuLfrXSLbZ8PvGs4Qg+jN/rUIHwKZYcxNmOq7ZfFUHd0z8LYfpPSJdHrIjZz77tTFzsjywcs
qt6bLqJgby7DlYqJ9V0HtSd0koalFT+HYMrQRwPLM8Pa1NM9lqQVzzKThORBbwVGXZWZ8HTXypVd
suAVEzLScQy7eBMtlNhEdUzaFkMz87XrnjQ3DkbPu1E9PWhTb+u0ZhOMAP2XIuy01jdQIqRnL3XD
euxSX5pRaDdHT2qhbJ8b7d1NtTeCc+n3WtttlN69zSsjOsTWdGI2gRceI7DTNCIojdTbcmivMouS
K4v810qdbshADqWUz/3UndX52dP7S9UiqaHC5GwkQMc99JXnLM12CWmK3XBTmqQPiqg7pmJgw52U
R4DlaJnoaUxBp4qTir24Wy7hAhpYV4fQKs9zXh2U1N0z6xOfOn5PioOhTThz3mIBtq3HndKdTepU
BEHm0UUDHhWP1B38PHpsJTZtrCjOcq/pgkr/sE293UhdtBloQ88IVSmyTKoTRKV7RUvFT8Qpa59Z
inxiDp8ahB8lHU2MC7zZx8mUjGLO6DaMW9t6dEUfaPqrNX/N+0faLSR7pIPsBz3rbr1Mpw4xtdNs
e/elV5VgaLRAo96hrsHCUF0PCjU3kaNFYk0jn3yelB470bo4Lapw/AYIxkOPdUIoaKBvdLo1QaG7
D2Pimdtq0i+mI+artu/IQ/QIMNbwbk7OsczrjamLG4bty62XdvnRbOg1EL+ESuJqpzqSD03TX7fI
ljvcqXiqK25Z4pUkjUiPE6dezmbUhYtB+z8Tzj5RSUN1Ru7V2b3LFtPe2MosG86B/G6245OuiS+V
ZaQx9TLhXBnl8KAi59u7gzWfKWeZxZ1RDO9sQVQ/HCIZMxFnxG2qn+XrSj7M7k2UDdMOEDK2kDmF
D5ZfOhovURwzpFgu/Z1UHx0FrDuK9UIavMuJYd+kiBwOdKYp4Yp7M6c6bJPWtAzVOOtQ7xLFL8Ng
zmcHhCaxNf268aVpZp+eqLPt6/qs67dLx06r73Js65GfTN4WQoDcaJPzkMDHA5x6UjP1pmmeZDdS
4S4fcgXU7DiEiCZcv1K1o8zMrSzpsFXLH0VTfY6PqVxdfAo32lIKB93lNQ0lwKW5MtXJPuRDc5Wq
FsXcJkzU5NJQyKXMEo941nl3JVQfchlr4m8JxRQq7qoB2z4qqSkBSAtqUiRfzelz9D2R1uxlxVUc
nTLdEnsI7jF5SNTuPVF3d5rnvGRpnB76HgCD1qXezapRPKagwRKuQmA5jXPlteWhTOubJNm2Btpu
GAlfa/7Mx4MTD8wxj4KZQZbJ5xpr+4ra6k7zpO3jztntseMlAOIhdFDcLfE8+IatvFrEhrmnJHuC
h2GzKjt8+gdFMHnwKluX4EgOCOyLJ1cM1zFB88O8CuwFQhKf7O0yZd5b+X/ZO68dy5FzS7/KvEDU
0EaQt9ub9L7yhsiqrKR3Qc+nPx+3SqfVEiRMA3NxMJgboQF1dppNRvzmW2sNzp6knatBevF+dorX
KRM3jBKeISIOwh0PZuXdz9DGm9bomFj5PdN994Q/2r1NWdc17Gqzzl5FmFVjHdk+5zV7cSiltT23
DsPfGH4/rYdrs2mtretg2IOb5ldECb2aE08f5jL9EU0BFaLLfdWn1FWdEX8k3oea63vlxikjB14n
Y7qOQ+fZo1MUjN/3mCww5QB73dHLH+sMK6h8tBBTV0601qA1AQF+MfuIOTs1aJv2fhP9zDxWeRGz
ApObMDQeZy86FjNr+BJJwdqYeNog6FfeyNMdlBsjTK+EsieOmIEdAmrk6CT75MSILdgNZT/t+zqQ
Gz9DXhc69r4kjTCSmn9nKtdSktAcl7VYz4jun8PcM7HRlje9YVDdyMrH3jW96qPARGcBq4+lvour
47Jyq++5aYk7Rxm49rta7uti+FV1jCg6CUEfpLa5m5uQKGg4pG2ItOEmzezbOBlasGmeWd16+bHV
VX4Ka5vzpho7nEA1tFBjq4M02/cgmqsdAwtrM+ggQjqR70ZhPvLy3emYUQ1zLDA60km29dyy2yX1
ZxXgWf8mcXnhzZkGOjVdn4fMSD6ldsqjV0f6NKNdWY195zDBm6xdbMZi46YGZiMYHu20jIZjPbrN
UUjkJX6Rp0hLcRWM7cRcWUlC6uDstxt7xOEb8LqGWWL42sVFvdUh7N4Yv4qcmk4nyd7sYQ4sm7At
qUW8wSnxLWRldIdevsIV20Q1NzrFlrFRssYyT2wGrxPX9uywryh7yKpkRKzsJ49Tp58IO/6edYbY
OXr2rygNkW23rL5jDcHjNwXNiSGvSxrgGBtUknuFPiJQTp7LuceXr6vco+6YZ4PRM2GejDtIPf9m
rrLbUlrFPvbb8rNVDlyVpY0rqw79H9PQiFfyHce3GJvQvVN2E3PPkOl/Xr+bopC0OvNNJaPbKbIe
RG8tQ1l+AK+cy8extgeGn2wsEpt6b6z1BiHzZ1rZm8jvi62ydL1mDE3xE6c+iAIlQ04tPq/KxMmO
TuZBDViDfAhjx9rkqnqWPvVMYnnQBU7Qb5vRmw9h4U9PLVm+BwK4m2dLNNe5acTvLFEQnKEMXpl6
vM4lf8PSTvZ9HFdHFcO9weZedwUkS6BicnKrfMcQassezt7mbZEfo3bC/toe4mMZJbsyQIXM1Ou6
DDJ9OwzdR+A22Rb0gROtma1mPUSUDQRdNhu/0iffuJpC46NlehAJcyeaaNPaxTKb4u2JnHm0sDK3
bbzN3cfGaLp9iV/JgYRH+2/c+1+ir/4jV/UnHuvfclr/E+mrhab8339nnP6Fvjr90s2v6U/w1fIF
f4OvhPXNwJ0Nc6slXJBdogEb9zf6iv+LLBXs6DAFAwACsf+DvvK/WYjTQaDZAikMggBlm9/0lf+N
aDiHqaICUbXw8Pwr9NXyg/0De4UtCQrmC//Mj7D4AS1s1j9QgdCNaUwKHs+LwQ+4mkXZWMw4ymqL
sgR/jqws0u+8ZN3B8hwGCGz5eK5qE/LFGIbxk5BQRmAaeoTHL30Khi7XKxKCi1dtkAGSlJn/3Ul9
ded1gfXWmIP8Gmrx4UQq+Hn5o//fe/7+Rz5ZfLD/4cn6KP7X9cf0688s4CLA+P1wqW8gfS4ak8Wd
cZmGAX3+frj8bxDIJmCf6S1W3hcngd9snzJ5hLDJQtyD2k4tj9Dfny5lfFtilxjxXh66vz/z/wdc
30VN8wfVxwATG2tyq3m4CF1ZjKb+/GTFTohhEA7xmxyKSMK5TOEx6U1n10iVHqIsUDStfVz2W1Db
7qYOSWs7GygX2XiESZgdhIhj7t4AFnHV1q4dUlcN+bwSzCMRfSo/fu1dQcpcGavhPTOjWO2iNhjR
KyaEIK9G08jA2q0QHN52STJBcWqsWLbSSxkYzJlnfGVYpmRUikuuSce6dj9bpqxBfavigxyjWZHK
nXSP9BWbVk1kuKdxYzwz9g9zTng/Pw/CmPXGjsS0a+aatSdDhIGDXTfRaZBu8pNZPQsk2ZDhZ43h
iQTlkVmCrLoXaGAz30RhXe8beEAW6YaZ7Qu/ffKLOM92njVv6rGODk4g0x0JAiWLeOSaRB0L88Ni
HEKSdOchVa0b62Oskva9WLLnSuRUK8j33xE6/2+/YA4WEP/+BbsiV6Ms/omcXb7kNznrfUPOTg6k
4ow2eJr/+/WyjG+LqxPR28qwUMMsrua/3y7X+4bxC06KFjwLvOQCO/8+u133G6a16Mc5K/H3WKje
v/CG4Z/+p8MbbQPbFnQ/fHdef77TP+l+0hEPfoUxwwYfg+IrJ4Hse5E78YyAY4ljEeGvtOjxceoQ
vX4P2GJ3W2/qxmujbkgWMP3MeZF6TquVMKHdIdtkmGwnu5r3yVxBuaHfZyNC16GAcUqLgWTpZOwY
A3KvvgcIs7ptwrPNZHfslMkmo7fqba5SsDq2UVO3ApMrd0RzBNbZblM5rNMhSp/4q6FKRnc7/hyd
Uot97jq4l82V14DAwc4NCBYGlC0ek2U2Gm5cs1CvYyTQkWNQ6o0BphBBniVvduYxJ3PkMjprplpX
W9uOCBK3e2F/ZPFYE+UzSoc+EUt/42ANqTgFpk0yYjPMd70fFF8Nr9MpBV0Dy6jHB0zB9H3gpirc
GFRbBHgBIH8w5PC618nscHazQUKYT+TTjWtNbDFox8EjJ6DY7dhV0dFn+57DNnhQZIXbs+iqnN7f
1Ux733QUVhGr6KL6IGRdyyXD0GKEaxus8zmWIcoQlGtzyxJXfWrCQULmLFhqryCF3GvVyZmJD8q3
cIMwt/tCbR+/hA7fhv7EW8JQGyXUOmG6Tuq2MYhrE0BjPiWgi89T5Wib3IwBnCxmb4FYPnIREWMA
lW9i5PftmgSC8KVlgh+udU4ozl73ngE5lkj0E5Ush/YE0wra5szcANsii5ZRd2qCvAVzoY7DVJCW
HhJf8dkh0ziRd557KxaOMGJ9n0LLLKHcuALw6/Dx2sxnQYdHd1fNfXeacqtbdJMdA6s0iAeHaVfe
BxtGqEzMC91W+oCplQlV5OFFNypts562+k1HcI3amnSFeKU5Nasnw2q6q6632UzC2vMz9KpmQtJJ
Nf0g96t4cxi588x45fjDqQzUiabTCr2FyWD3g/HAGKzbLuBR0lPMDsHqioIAdUF7GMVNfe8IxaTR
nA0itDI3/RyCQrRrriD5jIWkjLapx0CajypM0i0qxXY14Ezz1tLKpviaZZJLQC0ffTli3gv31OEe
OJadeCXuKV0C5Lvwy/DSYdoX1FSS3TBmELejkRpseSFwgXjHatpH9ZD7azOwbFo/S0cvAT7KzUK7
BhrsrfJp4lt7fqnoEmMWSLB763Zq0NcJrVlLRLmlyChPWUmtc4Qb3JI0zgBu2ZAAew4aY6nab99R
MdqvAe1esLHNmalCxdSZaCQv7YnIslOV79M5TfJTmauC8KeQveMR47082TVZ4nhrGi4GYlnSxsnt
NIBJM0w3ZwwBmpnP3ISFZWuqg9ojo8cHW5xiFQ4bJv2e3BMxE6h15fuM8mqIg/GEW2/wpGi0SIaY
y4Hkwyru7z3tleYpFg7N1qgZnj6OlZGa73FhOyx9BIEf6zEzR+IK9dy8aR4EZwVd0494Jts9CzcS
MOs1Vc2UYK8oE9rxVdXwAd3GaeQG9zhcsF6MAtEw+YHzGq66CWZ2n/cM0W9S24+/WjmSRxalfu9z
9ADgrew4tZt9L2fjBWdO3wNYqZKfUPeq3Q0SR1MQt9IOfziid95BvMPPvsOcTUe5kW2jgoHPVdz1
WOP10jBeWDAwya84R7ZamgzGIInTV7gc2a5cqC1/pT0ZvqrcauqrjgZVkQ3ttq9FHmQT0yPtTKt4
HBnahmNhwqy6eEutndICNwedkOG9NeVblM1Vsc0RfP7wexMpqQbbjNajHLpuU3nubK3sIrafZumE
bDENsys3maFETUvd65Q1ghGc2hKX9hXftnmtnaz5YQ9pG2xh5Rq1aoMSVWxgOkQKNzjtTStoIA8z
1hEdBNShLONdh8vFRneZmRyFIRSS8HpcFoiBbWLMwSl+xJTKt7fuYHJeEa9UglM3aW+sPKdWW8/v
EeF5VZUPqzAa/Zi/jxzag2ZP+BZzAZh7QVf0QxtQGxweiTQ22oIxPEVz0M6HKE41yvuyan82uu4Y
WLX1/EQQW/DUoGJpgAm870KVwQpeJiFbOwrlaQ708ANcLjx35BjYK6QtQc9YsyfMbiyftOO1xO81
+VdXT763Z+86HVoRtZyffIufFRa2X6MYoQMy01BcJkPWW0xSZm6yAa5zXNUQau8c36RnKh7RN6bc
5vAkEtN7mD3Zvnq12QA/xWN3pxxHD9uU4KbXNBbs2gN0ZRzEIH17lfO5ABlO2XGeAgZzkxFNJUih
lPiyqGTsYMwny9rQSpAqbLb93tGZ+1h2GV61eZ/imhm5GX6qdUERvsKm0v+O2VSkto4fRB9p0yG4
LKvEyEhAI81nR8Y4THlfjTZu1zqZv/h9en0OBFrjPWYycLVBYSTsmopoQL1Q6PE20tG0IOgmwUgh
FE+2MnTRg6CZgYF3LrMooCMRRdDcA9uV9V9vKf/toOJP44z/OPj4n9h4Ln5C/6Eujtvu41/qYr7k
d10sv7FZR7AIC4QDAQaZf287l7rYxcwVqZ+JhweO3n/UxfIbdSp+Fqb5N9XYP9TFNgo1lF/IZQ3k
ZPzn/kJZfMmi+KPxVAYKMwpjSaPGeSjxvvpz4+kEbsaxS2COUkHlbyqW9+XKKID+hBe26aYEvHtd
8gKf9Di+Z0YTrMmzUeww4zkzt2h5ICZSGqhz3wBSb5ekWk5xgs4E4/qwJTk0rnv/rgih5c7jaIoJ
70A5vvzDX/x3Q/2Pwjj8Vv6lvOdXoMGXtiKxFKeHP/8iXkPC7Yzd7kaST0bEYFhH3d6bGeqd6kHT
D6s0iz9jS/tnlRv1r5jbXq7DGtvcNfch+i2t4uVlc+ca4y+rCp/bXMd3MiAcZc1MJzuPlmknm3YM
2wcjJLOAKsiXMSqHyUuX1QwhgMLzsvAglBzrQ2O1U70aDIPMcWpMoommuszegm4wTkO+bHy9ZoDE
tnUyWHe4EeQvQFijQuFhZOSBzIumLSzb7GflRXm/HUI1ZpsI6I91jlFKhvVxiwFfMlqezW5HJu62
GGBqqVz6NFpjksSSuZdgpvCoYuqZSYfVXQQgmK39KmUI26jeYwOKxw4+fnzIV1yz3r1EVR9Cb9qs
XBIzhpPpgW4B/XJpNgfph2LYdd6gr6ARJu9EOxVUe7OxuOckPNOnF6v6VM++e060R7QTYV36mFHc
f0+Y1TqI11A7M7Goa73yIrNQa9/250Otu/C7OxNoBHdud7uMVNJ+w73R3+DHypXCep3ixRKzkMgd
lBGCvCwTDKwQO5a2gZnc5nFvU74icfkMWq1bwJfB/qq5mxp+iWx4AgLtxTqzI+tXaEEJo07TSD8m
kdyw/U2s23IsrKt6kANCtKzkDRj4iUHfoK8rlRj5yjWG+Sll/To8KLAzfIkb4gd3Y+02t0bOvH5l
DksyZmlDMAN5x+6V1zC5XEdB6ZUbL+/ycGdqx30p2Hb9RNjNUSwvx3JyOaKpwDmuzcvRHV2OcXk5
0oHIOd6xfx5v58uhLy4XwHy5DMTlYhgvl0R9uS8uV4d/uUaMy5XCk8j1kl2uGqcfog82U1xATGP9
75NsuZYyZ54XBmS5rkKgXyDLxHUeLa4zxrZcbOJyyamRSfvKDjIuP6oOLkLjcikygcqOPH9clcNy
a4rLBZpdLtNsuVfpzblide51d/7l4hV9274Gy21s2vAmT7bVJG/J5bqOvXF4d+o+Ix9JCCB+IgQ6
a+0WCOKOpJxx6cM1Vl9iqQS6S1EwL/VBXsH978PZy74Kd2qv6bDLJ0lJwR1LcdFfCo2Ml/hsLNVH
vtQh7qUkCT2qk4Iypb0ULDO7xadpqWIWkSOA51LbZJVR+Ue/AwXm/V7KH+tSCjWXskipwvwxdZRb
e9HU3pvfdT0Kiks5xY6Z0sq/lFlNOKplSUHxlVwKMdMN2ByjNlD2Nr0Ua5OuKNwYPVDEhTi1fKGp
prTrlyrP+1vBJ1RrbptLIWhoTVEoLgVihOp34VWWwnH2wei2eqkn8SZqXt0ipMi0l3oz7Is63ZNL
TBnakaRVbghWozzlRrKeyGzgZZ4uBWwxhxSz0RBR2FoDHWEaWGVBVCeGS77lhPelbaKpxRKArTW4
AmVyPA5Jue0v5XMieGiQw+j2NeVo9depFTssWwL4yDUqD8CoFvUti3yV59smRhiM+h3aKpJB+kra
PMNCOWa9vRpBNl3G5Vn4EPlt0q/NLqaUNRtvMcA1pgoFsNsGycqpkcKsxjhgn1TadgexRWYz2Jc0
Y6LuqKPDXYRNSrEyTBO/Z0mLMW8ww3PUrk3NPN4xcwlv2OChuRIaA4oViW7Ku8oZViAaIPnsw6J9
fPLsxsnXRZbKT6vznXFLOF3fE6KVDPmnjCN2urzjEuYtaMEyTWDQFR6A/nxiXJsBCCQyx9DZKqYz
zRLypcEzxo+UFeR1PLYVs4FgcH66jgVux1PNghfCjnoulsx+EHBaj34s2/NQZ9NzNNkImtKmKe6R
/Hu3KkqteysYmy/6POsHscyj3qUpZvkr3l40nkHTqIw1Zmr5vGFMU2gzWqm3GQd3x4UVhbdJrrgq
ysEt4EB4ulZpHYTmlVe1zQeNPoGtRecjLfNsGjtW5xXKkrhV7XPsKHqrsZndmIhO5U6HgOG2wX8q
7kiHnPr2vY6MpGNjneBZg88H2cDYcKQ/sVh1x00BLZ9gAN8ECcLcDOupYOLfzvK2905tN+G86PB+
3EFFjyhAQiHTFVmJrCCRiMMUUNEQ0BjyiG3UMGBAlHVxM8PNOm56ZenSvxt02z6NeIdBiLdDcMfq
3EwYLUWYCJt1gVv5/6+O2+lit7CYnfz76vgxK/uPuvvnsTFf87s8tr65CHpMqk/Ffu1ixvLfhgsM
tWiFHKpn9nvmH2Njx/8mTVzSmQtbNubA7h/lsaMwXGCPwtjYxoIbg6C/Uh/zhf9cWFr8Z7CY43ss
wWb8jH8uLJtmSsFVkU4Hmgrv+3JeM2D0jR4OvV+Y9IrtArgcpWC81rabfXoJI7kZkl31HRgk7JJe
TxfSXYCI7ecFf58WED5YkHjGhLABCyZPwsT4gg6HVwmG3q2Y9+ULVo/lQA6ICmo/9MgSpgW/z4jA
PvdOGr0NqgfO18mGfUZ4hbWMOCCWGLdK9wWCYrB+cMr+peob4L0F+g+qVlxViUIJAO5c71w15AfL
YIQ91SAohCrS5b/0y1gxfM8itcNs4OeQFHc+Dm3OS7XoD4AX6q27aBIwuVrDqzif1aJXcDjAb4eL
iAHD7PZGLcqGcOqthw5y7V6RYPBWXCQQjHJQ7C66iDwZ5H2ShfLoL6qJxEASRJp5e6psb61cf2A0
xJjW6BLvECzKi5qIjh1Uh9xCUdWHYXCDN3/RagRObdIzbxr8KJGAeMYuX5QdbPfmmwKxR6cqwQy0
DrN+Kxc1CAK74ZwvCpFy0Yp0i2oEC7dgH7Apk43700zdbtMyMrkrFPxQv2hOkHeaDAeQqJXoUXBG
MoEIFokKQoF7XNJfLKYr63ERsnR5w6+wiFtk2DSnchG8VCZ6F9JrNoZG2uHxa8eLPAap85NwEcz4
i3SmKwHu1CKnGS2ENa6NLnNYxDasyfS6lo18ThYljhG6d4IYqrWolX1VLoKdII6Zfnhol1feIuiZ
UPYESVWs8H21D9zB4mQtAiC0gOUHim6wW6zE3UTfS9FZ18OiHyIp6au6SIqyqjNv80VnVMiyvR75
ubaUXM1GFrNxxuASaVLptNmDt+iVxr4H8UvDYo9/Dezbomvq27F9MQc14LjBH66HcXm1EUK5zJGX
Sz8894tKquL+3VmuGICSCfKoGMDmtWVgllAvTZnmarHwiDqhELV20o6c98oeWAYSC7uJdGVcz4ti
y8afAoK0tqCt0XMlpVdf0+gh8mrrBL9VkYzfC2ucDu6iBisLhTAMtwtidBGLGXzJesZfPDzmNuhS
Q7AKMuVWHTKyR9b9ojnT/gh431JQvxQkSq5TgCaKRnRqtD9oDkdLnbpFxSaqmaFjHAfP+UXkliB3
s1j57NJFAdcuWri2MllaLvo4sjv0MQhiw1ypRT+ns8o8moa2d0zEvw8KlV3RArMTjojrAxK8ERYC
4HHR5fH0fOBym8K7jN0pWtR79qLjwz6lWUN6ovLDE3YfISheN0ZJuO8s38HXkg4hMLpAKixaKyuJ
dnlfo2Fc9IPcxFyrF1HhPEvshhel4ZwKF9Eo6kOYNv2Yx3F/MhZtYrSoFOnV+rML1noOLiLGwfSf
ZIKukdZpQSTROhYX2aNcFJDdYImVtagiGdg7Hzi3UNbYWAv4Y6jJEEBH6SI1OXvWIiCOLWsbZs6V
NZfX7qK/tKT30CDIFHHTbatFo6kcUV1Fi25TIOCcJ5ScFZJOlBpMNReVZ8YrTf2K8nMc+m6TNexi
3EUXqheFqBADuigc7jbhRT+6KEkN/Dd+OIu6dGxGcudxwHgsLuJTjQw1oLpEXzIMMMVoVHFdcHgn
2jDnPeP0LaveOE7SuAvN5EdsHRz8WraTsnaic95DcZAyR/S+FIesA3ZjVf9wHMspd/SrVxMGdoeo
xgN3VYhYPDBtnm9tDyB+qNB3i2HLVAkoqgfLM2DwcbPsq22kzWDXVwOSy8yiOWqGV4EHy9Yw8nUM
kLYw+u4qm9kZhAmVk4OoWomNbaX9GZqvOHbSjVZdW1gHf24eHS++nUycH0q3R1Ztp/lNl4r+buji
8NUIEGt2lnhn5g2hHbreXQdPBqZXLAq5t8JVxxpDNyh+yz8Njn9gz3syXKt9VHOyM3Hr24tBHRVZ
4W0ojLPy+adgCqdqa4QgqyGjkl04iNNo+192kty5VppudY0aYxrDD8Nnoi/MwbxJYrTNjoxr4DfK
Vq29+SdDEcrGhvc0kQDkVsQYRVL4idSA5LUC6dLQN3z6U/WlrfR7VPXh1lniV1HahTsjA8RrCbqA
yhihxs3ogMNOdpgt4X6PZQy1V9E3C7ZjtBrOua9Cb1uyD81WHWcV+h6XxU4wHhNP1btwTmsq5u56
nPR0UuyftG3e85LtTJhGHMtZlqzUfGN6aXLbZWRhSSR929Lq7eM0D6xQKbmZB/eY1Yw9HfVOVsgN
mWlHX34f9M+uCX6cOcOwV+gfbsohewdLsvehESqMYAb7iAT9Cx8QIInI1xXqqdJ7TKsAO0EM1dcN
mPlZeI3YNy0y2pWhwnQTiMB9QKTo3IR+V915i6CKYR66WEZRD2ykDWT+vjx1cxtcM6KRu7ruKobj
WXlGbzehCaChHYeGCYxOxLPRR/Tu5TDspinhtmtnNAYrA9fEZ/IdEloIr2p+Od40xyt/qq2Nppxf
K+4J2k1XrZRonZNfIE7JWB1iPNl1dwnU4ArTseGzqOwyBcdywjMT9PA6X0yfJSvGcOivFML8nZPL
g9sZBs5QRn002qnaKdQcThI9ulXpfKaDwx+WK/uYGXZ+hYgWh/KGji4w0NCw182wR8nw+zZsEdyO
6GEPNUXWBlmtx/rRC98bMVPqeUeSARkUTmep0Dg4YidrY2cQeGtXLlwljXcad8c6KQ7aT84dFmTr
eubwHoQdYZWdXbvVsI7DyT6VfeUgjhmbjZ3ZmLB02RVqLGdXI9lOu/GEdrK6n7DtQSYnYXDzgU42
nH6y/TkGzEtmko6NkXDn9hy3IWJ0zDAqfCST8DvbdBZBY3kNJHvjkWO2bsR0bl3EOyUP8r5z9auZ
zte9QqFW0nRLQzdIdvR6RjQR5O2HzyBoLVLC2a0GRVNJlJyRHXLhHLNpLjZYTW5q3/8ZQbhvooSH
mHdkF+csmMGX/H3khdsuHX7U4r3FlyTmHTXHa4+rbGOD/K+0Pz2QrvHgBZrmn7/k2Jg2nurOVdKl
z31IsIzMyifc0G2+F1VXWJ69Kav2cXHrTygwy9ndN+GUrKYy1+ukgf9vJyPfFGH/qU1r2NgDWyRD
FMyqsxqLeQ+VODU4i7r8KKzgZ9n7L648YeR0nVN6rwobnwJh4DcFts2Y+WzXyarHr4yVXWvz0nDQ
RIr7MUMKVjFeXFV+MK8nJ947obnIEg4m66oNzoXTbRC1n9Ewnseo7TckUcktEfUvrcPwx+je7aJ8
ZOr7iWL1iwCW7WAkh6hI61XV672G2IchQHdiu/F9AEK4nvEivRKGrHZ2T/Hb9bjATC2adQOf/9Da
RR1uWEzD420zXLRWjb2Sqes9+nzedAQ9y1s73YX9awSBsKpMs8ZuPtz1UXwTuiEXJjC5KpmWl3b2
XJT4qDBreQmVdUrGTT9ypk5u3t6PGLEEZniEByhPJkYqt2IOh1dsqA6z6Jk4/xCt/dTPhcgxmomv
BG+zR7FTNXxMY3fQun6q3Njami32QHnsosbKkhvyMTWi6sI9TFGIoThPnv9W0aKvmlxYX9mcuO/Z
GKxG9KtYlp2o+JcFBFYuIaMJVh/rbKxuUh5F+gtsNtzMQQzC2C/iBlD6V8/seRciN8bphifdcpyd
Xat5i40atF1cIGrQcbVppfmD3+6UCXGd963EkLXpb40+9Z5bTwJHMIm4UdoNKIwwe66F1CABXY2F
hcYnLe+aVxOLp7Xy+0Uxae6iOSv3fVuLs3AZLqvZz69RZ8tnL2XKTPFS7a1SkfJbPUz2yI+NILX1
Ni6y+yaxCICD1k/aj75lbut7IA/sZAw5XeEuBt3TrqVj3ZRBfKriugQeLOJTg1Bj6pPvk8YWJmld
8mrS/oSmjNOJjcEuHcJtO3g3McFW58bBowFO37ymLpErdxhMXoJxx3t3PanuPTV6uXPG+brB7ByR
lmMf+yTDhnAekmNXe3dcA9gLzcG5HdoSy7h6fHUCk96iHn4VXYIZG9Z8KzJ0TxAfFPtaDKsBDp+y
X494d9nXsCMPbZ2BeVut5HWuHN6T+C3r2YjPOSajudTBbW+08q2ZWOMEHKkbJZxmSybNjyyOEffa
Ib9XRjKeL8MdwQZPTpa/FAZ2athLf/Wm/2iV6QM34qbAsX/Fe3rE0p+YVksaz9kyU+xyhFFTNpH0
M+RcvCxsse/m56x8AKGhne9R2UGhF9kH6pKKo2wSmzSRFBEEW2+NeLZ+sq/aF3Ty8BzZeijcvVEE
pyIts40gvHAbelW4Dd0qf4VRxWHGMU+N6yJ/6CpuYo/DNVEvlhnGS1jHCbpqXWf+VWQh2YMbGo+V
CZKpMAXbg2c99BNEzey615mnthxgAX45kVxNmcuiI1CwaMs0mzX0tS7ltO1j62drdS8UR7cgQcGd
mud7y43PTP2+W0ntbHCPOPS5a208LwioTBJzH5nGK3Ijj5VBQW3uYdlea+zFU12+EE/ercYoMq5t
yR6JojfbU3ZW6Bnz6dTY9aIr7SaaOlTbynW7Txws0CjzmmLY0viZd5wKkbwtE89rTOi7vWKNjyXA
zLIsqSb1UeSztdfS6Qs6InzMrCQP3sTc268zlhwrV+KshHR6wAoa8WyCLzbbmHDG1CP3j1rP1bPV
8Y4FeWOjipBjCp+tKDKn3oRYSibMJ/zcfc3JJXZ2nR+/RUnLYGDmlF6BOMqc/52mG1nbKByNTD5V
efezG5v8iDtVfqpLC++3ClalnyiPCwHW5oUWXiXI965E7DjHomvVRrWlurcMgmKMtDSOnHrxU+FK
wkNqQ9z488TNq1oFn0qcwE1rWwVqU0N8DEHa3netX6xbp3W/RE7fl84TUukEUWLdhMXBCDN3RRDJ
XGDgwooMx4D6Ne7xTCRxIz3yMva3vFAWvj0TvJesTJYTDLODR1YRAnkxM+StrIr6YSBL+r1rJNqT
WbsHN7ISnrJGPAC8zWePdmBtNfT1uircrZ3jXCnTwNvhNWzsvaQRZLrE2U6ZiuwZzDyjex/cZT9o
8Dt/NMsz8vNx3diN/MHGQ53NrmEBkJRxgtZRIUbEA/KAcJ4XsbftbNvVM9f4WDjEVlQeThIr4VUj
n7E17gbf1ru6G7xzmo6esc57wkAaoWJsC0bVIUxOzVsvwkOjV54QqyJo+nMWu/K7nHLjWockxky9
m20UtpcY7/qCfBWzOVoFS9k8ToOd51jJMxTPR8387h6i9MMVTABLR4l97Uf66AbIMjOf+fQQcVyl
NZNzPkJn65JUkhrlRobdhlXxdU6FgskWY7pgPpZwPX0746FEiy/nXZr3/LDRExL9duXhjoYKy/x0
O+WdKPT9jVDufIhF7R1clIt7sCcDkNK1vxd1h4AfR0+jIAhehDaVJfM0cVc0Uevjh5FHJ2E08UEL
x/9ZGmWFEFETqQWZtWtLq9tLHVXRtsUC99mbWvexUPOvhBCgU6EAv4oitB9mg2FSz4QGjwMd4nfH
iIHbHg+yHFVercb+bjQHqD+rUrCTVvbqE26M/Wqgbgxj/C/2zmQ3cizbsr9SqDkD7JtBTdhaJ8lM
vTQhJLnEvu/59W9RGVnpHu9lRMWggFdAJSITnuHuMjMaee895+y9dgy0olNuwyFiDcg3FEYKDnm/
bniMEk4GIyUMZP280TOKDaSRfTM1kMPA15i+WRvaht1AmaY8EQ0kXc3mRuXA40cFVm2wDnXDdqCc
geChbla5DH0dOs8N8WGggztHG/ZDpWtDW2CDgRDGABcE32b0PH3TQlSWhLuYgXpGXMTGE8HQCltE
Yd5LbDnAkb8/HPhTUcwv8pl/K7L57yidMfHp/PvhwHXy8da+RcMb04BvtPP3QGH7O797NkyZbr5i
aJtQRSTvRIes/LtnwzR+g6ku0+AXAUloloLi43dVuaThI9rGA4jGsFaQlfy/VeWS+BsuDk1BPUNM
GOkBf0s+g0DnZ0MQsyjdJF2NAAZeX2aA8etswMhFbt286fy2XBu7azTtzgAt4Cthmf2tiDNeSSPH
TSOLRWcMIeMS+fWlKjSGWppYrQ+6ZQ/t65LWGXWUfI8O9Ngbwu6n7+G/ENT8qpbfXo5LLsmqTL4C
en4u0//42eqU1aK5TIlG+TUo92poeghZEZZIcCfLJb+CABD5f/6K//la8op8w6IuE6zGqOXXVxzb
TmsXKk8/VjUOSR0KX2YMYV7+VWiQ/Guw5T8+Gz5ixr3cCfwvw6OfPxsFf5uW5sJeEYXdTgH65SUS
eE8WtWg5VHSnjhw7+nttSWu/LMd9vEx3/KTXUa2fi0UPykrH+GWQx8aMvL0R1RCisBzuS63JbrWh
aP4iJec7X/tfKq3tuycrUAQGv91jXCHu55/fcSrjq8itKPdTob/Sq+a0FN2ZHtJyKiiOR5zz7sj8
yi5GqfSIwJq8P/9upF+p47+/AUveVGpompjS/foGZjI15CpH5pRKhKc4uI6zIyxf2bfm3k3w/tux
Fe0tSXCwyjprYZzk0DrQGHwTxemItRfAgrh+yJX0V3Eu20f/w6XBzCUbGxXd4LH+wyOY0MiONaQD
figzq/HWUK/QLik4hYGBiUSE1KtXKOiv7UnWJtUtalU5//nVAfH3hzfBQkTSImsKoRIKD80fLk+6
GoyCEmjQxYQSnVgf7XWlfwF6qzBE+gmUenaMeeRcJnnxIoQt3r915WyPHoOsQnRWY71y3bCh3fLX
alqlq+iz/VOLGuP9gMjfGUbO/zhSNJys1T0uw/0C7uN5Dn1ahYCHujAWvAjdUuLNhTxOQS6khuyl
S5rUXmUJ63CSq0ZSvVAdxXcao8Z4Gym59G6WW5Udwur+BgW+wJ3onzr+8ySQZvy+rGAHr7u1BSBF
qUhtNC/NfE6xXX03OfBy1SnYjqFlCBLpOG2lSiyPWlGU1wYzJ7yOVTd+4gsYYsZXA+BWo2uzt465
1WOblcueZShTvGaeoXr3+eJnJRgbtNjV/NQNi5QGS8ho5qBhXCHGL832ho4DeBP00r3qCpQmmVB/
olVY7hm/6vom4slPMQoju6aq+ZKXOUXfJpnhdd711RMA9fZUZ2Su2GoNttTON1OYTebCWAX5UOUn
pTX6L+qrZafTpXgqLWYzUCuE4rk09JBZojVdSQbJiqMEQSfvE7ozQq0Caq6VVGM8ZPawykg8OcSk
MuDRU6tlV+ahJPug5iE+asWgzVRzTSjajW5NQSzjfQ+6iROmZ0ZMm2VCAE404rPcTunnv8O+FW6i
QauXfVyX9eKlkcGXaXY4n7x21gEIMFeOe59rOVXgusW0PxSN2O5psNZ8SA33ge4OU98s+6bVpGwP
w6R1w6SPkcl8+wE1zjtjUzcoU5qsMG9kFF3RTl6oUQAoZ8pxHfRqdUq09K2tKj1zKy0V3VDp5jdZ
bVBoSGk9cnTGbqd749ov0RW0ASF1xTSlSQDK+RJmKgCDYSmE+6gygfq3TY/goyklKPk0FJN3baVu
Rj2PvMxHTCoTyN4a2mUWljDemxFJSlWX5F+tsaifZo9wincLHzfDMb4jaau8ahgeX3Hh0q+WhpiH
PPMcLhPgjDx6sEwLJGFh/Fit8q4mEvHBgCVwFHJrAB2NPzAU23qLCWrVG7qoJInmJR6Atcn9aSQR
tqLZelmsMd5L6wKWIrMiFxeMApiWnIElV9NjbMhYgQcVt4Eytm6sUn6mMlEr8WpVD10DPTVMyydh
jqgIlSXf5TVjFmasADZG412MzMiX5wTum74wj5To3nRwkklWMrvZTrf+zhwTOSwt6qUa5wMTaOOI
jVHaISJkspW07R5ClsrkpqXFo0jXFZWAJ4CdwZN1khi7HQrLYrRYMKMQ8U+tMQr+VTLv8OmYttzR
NxuFwie1T7gRKwWvhBTh1+p6aT8NBnyIyqyvcuxmvjIhWbRla3iWdaDgZSOf5Sn9SklG20uIal2q
Se2eE3S9h6iWHGG+vTfROgFfUtavGXXpA5LJ5Lk1injfoqRkEFte8GMxF4MHSIuntQiQTUyMD1wT
tzb69qDgGQqmdGjpCY1wLROVR6wch/Uyh+jmwEQi9HKnIn8iUVihKZ7cyHOMLKCuCAHU9NhMqLgL
Tm0ysre2lm4nzv4ZM4jJupcNOh6kl9Ke2fC6WoS5lpKzvc5bIb7NqNAMNcGlLascjaryyGCJMlVM
V+0JRGV2jQM2OyY6el2sfM0BKevgVqQUQoqpjL2yTCd0lcBjqjy5Zjh5mRLijW195QTpYTlreaJr
uEj5gl9NMJXD3APiFuUJSF06109Dq9B/kqM1DSja4UhF+b7ombVoVm/4uIh/pGptEBjTNjdSRlHu
qpVIcVrFwxfDyQRE4feweF3aHJ4bxwq7BtNACfs40xT1RHMGMDTr1qUsrOUg6QRFlpaaHmhBKY8x
i0WAXUkOhLaWT1I/Q79syo9Mg/czSSZ8S0gm12q33lpCBGOImKF2IE3bltF3IqO21OTUYDDa1MXq
a4Fx8jkHVnnIy9l619seiXlurp5laMSRIBxVTj3UBzbPhH3FrPMlgAShnZuKUyEerf6+WrLVl4Zw
ujHzvHdQQaQeY2yJ8IRo2U+xBRlFFjfeR1iNu8iArd/P9DakdMVto8QvmAyVYPNfWMDNlu6aLVn9
mBOg11rWNiexyDvPTBDg6TNOviaO1yBhkOGoSvM+luthrNa3rKbzX4b09mo+AsOs8L1jefIoMG8t
4NYBI8UzOkQnj+P2rRimNIg2bUNKm2VfAw+TxqQ9r7F+U8cTM+ZZPja1/BGBBEWJvjYYm1LNFUPS
sCKExAxriGkYawNMYQ7PUmjel3xqb9pwtvahmLurNULkNj4SaQkDEs4mT0/Yt3OdDh2X85WQ1fi8
LiT0ItkTPmUjvY1KQKBbvjBac0KhJPY2YeqSTyDXEjyYJPYTK7YuQ4seV0WbOyCpo+uMPF3FJQmK
BTECC1Wu6oOfYmbVQwsprNwMb7EcA7lZtG6+xj1r+fHMvW5Hcqs+Iz/Qr1eertgZ6aqNu3lIc1hd
NH3BWY739ZRhrTQ7pga5ORCDZA1nNIoDw+5MbV0yI6wboLsrrsw4R4iWjK8WRJebUmpJZR4rUEzH
FSvuaYKz/QKIhkGIFKqQ8ntBFh95EpJ9Hiu4NQFVNp/MRLiFLESkz3TT4oskTHOQ1GEEYLAoWRTr
IYMrzO0blg5CcziR0trTk1/oQHCWgI+54q0Tk60JTByYS4UKC1rOoqZwAGHJN1qsVWcBnQZ6joJW
aagjZHZrbZab3TpbxA4sBMfe0/1a8VjiDtjEG3r6iOxIxX9kth064IEEmkmYIbcqpCTQqta6+j5v
Vs56ccvwtykJr8e/fExqQToVSqNeJw2W3gOidSNkNJ3OXaAXrXZlEunzQ8+xLHgRGcL7Tu+VU9HG
5q6O1P7WojXIU8j+/JSyBjgd0rC7eai+23zHOkbNzWQQiwdW5PAF1YMaFEU4HTc/5A7YIhitpVff
s3g7YWIiLq3XpZ7Mr7xo5oC7fL1MRhTu6CmlsH27RgnkWYdpxHMv+Yy2F+x5WW6g+yxXpkFDvkZY
srPlDKZAH28TMJfQPRPGXCgwNAZ4vcKP7VAG47CGVaZbReStnHJqZ4BIS1J2Si8ID/gc0MKanyVG
2Ni7By223LDvRQU6EBZPO1bKuHjIjXz+MCit4CeZy52UjXCg+7xu96bUWHTnZ7r9rtyK4nvSzazh
HJOqOwi6pLWN7bYYVOjEyQyYmYNUSwUTtQuX6rbJuSEC9A3Cdd+QaOY0ZGOQ5zKVnkwyzjPmTuu5
42fHHv0LaMl9Pl4YWY6HpIr72zJZhSBf8h5uWtM9dQirmc6BU0htURznx3oBjMqhahO7CxECLacR
raraq0oVIfkoVoUw3HAe9Uc6nxzE2lW7kiFS5Ch3Ux0fIHpHUDhqumnnJPKjKnTwwD61tv5khW83
w4NCp49hsmqa92KXx/njNjreLwwMSwpCC2VcPmv9Iw7X6FwYZpGCv5yz20ZuyZdSl7TfTY0yOoUI
KB8fOsp15j5QBfsQNmgix8EoC+yBbZ0Q48zI4xiVTHDJrhubu1Waupe074sZjntifMlWNu2yZdg1
4kIVgi/gYS7YcAwrXZ96nD342POCWPC8XwPZLPH2RFa11yeE8fU8y7tYWFtww2t8lbWAwULFQupQ
tshRyLByrNBofsiMvHH4jVHJIzOI92tsDJfvGvJv8SLuq4J//piw9n/W+/vlTwWf1ZZ11v3xR/13
bBBqtO3+fYPwqirfPqpfuoPbX/hHd9D4TeXLsEhC1nSEvpJC7f+P5iC/I1r0rTScGhpdky2Q7ffe
oKr8ZmgkA6HboTuISphG2j9pQfyWTGygJRqQKr5RL3/DWodb75eugIFGDGQR9j2ZYGOal999qJ9w
Qawd2sIqNtqNfCEiHIzt8aK5wMX92Endcccc1SXTxo7uEJsdJq90iyAJoN4u/gqNH2Hh8THC0FpU
TqAEvTeiqHyeW/swYF9wU396Rsd4GL3+MEU7xArEwUCa7a4fCdOwix1KTM/01/aEth1JgocERi4e
RQS3iFF6G0uBw3iouBq12zqxR97Y4sz+yK7lzT749+hVcwfnMvAuLoMTepabB/Fe9+IgcTMbnc9F
mRwGzsMRcPFgPw52fBKv5Uu+F/k4hO348qE+6YEc1K72chTcnB9CmOSTumsPuSe/J37oDbtHABZ3
mFLs7RWwBxs3DGeVU+iDBUwMW7wdX+SrwRnsS+h0nnSD1F+zHw+Xx0fLvjpu/2dx2lO+77xXSh7b
sNtTeyLA/kDlzHsHvmc/+/f3kf2O9vaEyNcDa8y/zB4bEjU5u+OTOYqBjKzCcIn/pEQYHmO/BKfG
zzbs18S+51rZ6b53e/7d7Boflo3TH0Kg/d6+KG5227vYpk6FHV2De3SSB+R0t0yfk4CFCqDI5BpE
XimX5oOj4L7e9Uc1dTOV2sxHFkmcR3TSLsk5cuqg21HY3fRs/xFj7MKTb4ARD92Bf3TzZjLO7fPq
567pJicCuPz4cfYYeLr6a06QC2gen5qgw8wJd/DcuHkOsN8WOie71O/qxCnfHj5rCgNH/dT85jIE
oE/c/kOv3Tazj2gEOFRo+9cZq7uAD8Jd+K6Z+6yf45WG+yvYPNoBGrWnchvI2eID2jNsKcYV8niS
E16jPRbFLN7PRO3sz2W8f2nnffw1ULdyJlTt1EdicBT3yFdO7cvyOnWoS2y8hS1MoWZHaBA8Ixe6
vzQFDXFep070xvFppb7Jr61LagtuHZhP9VV8kq+Uu/Y0BcODbpyFd+sdYJErmgniZVvcsu65CbNr
AIU3zFedVLiaJk+Ee3hCKiZqPuA4NJ78mhq5YGhZB9PJ2BNJBE5BirFl46xmQ75SOoSRpHnZwxcq
BRlwHVMoEBz3nGw51Jz6G9DbbQXM44Dbv4p3ihse4nO6T0/oEYev8MKPdN8Zwdrn8+nA+28c8a5x
BZaAarYpMeNngaPlPRg6RXESgh2/9Ff9qjjGAad5k2GwI3jKIfMFbjBMo+RiaR9AK7gHpMCNsf87
hROilkSUb/ejTfYEVdf8zF1H1yd5ks5Z52gvrkAO2p34kfo2I2kbkddORc/uYJg1He2DDwaCwY/9
wT8vOyxBTpQdsQtydTjljW50rdyED2Dl3e0JFpWH5SnOXGxI3TvvK3QIqqmfgaKCnhifw0t6jo7z
Dx0dzKfwDkUXAq7MgIS423mnBWX01ND7WO4xSEq75ar0VcdfvE2LYPf71b1B/Xt8h7F4xWOTHNMf
2bV+QLmvv5Uu0WCfHL8FD/CN+ZK/FySe7eSXc3RlvUEw2CI0zvKtck4s8p/2o/yyLvvekS7Klfxi
nqjPsNTa2Bc/RDo4V+aNtzpGYD6ToHiF7s9Ba/4un/fKbWA40nX8pVybZ8D13nKnHK6bfboD0dPY
YnRr0D+zQ/VRJbY3aK9rjue7zGVZ9t7e4l3aOtZetO/iXXU+pJ7iPHm1HdvXi+tpFzn2PmRXdiMH
yvmJX9miqz6Xby8Ki3kl8+0sfu8N7uTHbxCnbUC2tuTMHtDyneas3nS6ln3JuS7t9hGCoXqzHvgI
9C8dKMEnVCaeeVPtRf4IFgC7tkcHtVJkW/wZK6Czkl9rh8nlDfHP00lyOK5Vu4QQIoXJqZNd6S/Z
XoVI8YVemF/mXy9G8P0urvvHhfLzmAdkYD4aWLttsDAF4qdTc8ITLHOTg9IZv1L50Lm4FWgTop3x
dZu59PaZij2/PHFMy1lm2KpIy9Ds8CYvXNxnUjAsPiESFBW2FuSaL1DJms7M7SleqR+RCFRH8wlZ
OmvBC6wePgOaa8RnsM4C7krXCNDNum/K20Nqp4c7Z/clILRw5SOBf/4DXVsbO1pIFOEb8ox9y75p
XEnX2eQs54RLNPiN27hKsP0XKO7FAPvyyh7L2yfeVLaje3KtCqezgu7EmzKfmR5fTydKOR1BkB0D
6n2lYSf82IjcAIpIF6SH6F0sF14/RQyBXzdjtFNRbrMf5rxloB5KClbHr4WdMu6Q7PUidBGY6oL9
f+V4+f/SwVH/U9vZ1RvM6l/Ojduf/8e5UVJ/0wzdVCyVY568Acn+eW7kdyAAqsSQU5rj5jc5Uf5+
blR0SGWywhCOQY8oKta/zo2K9hvB3gSYS5om07diEv03zo3fJ9CfRlr8fLg2iqKrhqmCAwReybny
p3OjOEWFEGUCbVeITQkiLpm51UACT6kPl5LZQLK89YpylvK3NYYV+TBUQS/TRFziCy4pUPc10slT
AaSm6+5QCwHK32Hp4qy6UzB2YDbzSLh22jR3w3VnSpdVRi+oPUPAJtHE2V56qu/lOeg5KYxHof7A
GGEJnkR20oM+X8Q8MFpKGcgmhhPP5b6PGs4eNgISVvrQraodDXMalIEeRjS92kPFv2JaTrouBvEC
cgyKKyrWpP3Mi9Rtab6K3bmGXt+rn2p1xhxB36G9G0vOSfXXOrFKWM9LjdS4aN7Rl9/0IhpzhVTF
DA1etGs15QrZpE8cmz0Xz2b2Tsoh0aKRY7B142vaAjhcmjfVZHntopA5+YGx6lRpd2IoB/H4NivV
o4YseQ4nX1tWMIdTtSvCR5i4vlRHflERn9iw3Sq492dpL8BijCDWT9LoV7TXe0jCGVzrqVpcaf6a
J5iHEPWNy5JgY9+PhDyo1csQHWMA6JqBJYbW0NJe40MmxJT8ALqLU/jBOlMss63Ju1z8lNYPE4iO
9SbpqJdaxZMoZOOFCQlhTlFyBh1zT+uLLKedRheRQXYgEkk1G8+oDjHJN85QT56gkuyu9VfhCN2f
RMgq9uLU6TA9WSX06TULxmi4ofvLetUg5pp9KNFEIxI/OTZogwevrUfPQESrUKwQ6scEwRPzyYvj
jkYUflmTDmXzVpLTIuC0mhIyQI/TGB+SuAOOhwZroNxZkmMtypA07pQG6OQPwELIhsgUNCZX7fez
SWRv+yrS5GfS7ODdt3N2UWjGfL9KMCMSJhrRI97Mwf0F2l12iILC4BAIhN3TOwuQ+5xoIh4NJMsl
7oa6hFBp3tS0MhWDtFR8hHJ+iPTHcXzBnAXe4SoHZzLEvAeehO0VI+1VGojd2qxW5Uu2bXZIEkVl
nyYfUA+8ul0YhM1uw9Nm1gr4kNUd2ZfWGLBkiMMBwT99LB+s4K6M8T5gXoT8wRBndpNtzKV8FFmy
KwuGVnO5oKwkfjdeOBVJnNtmVzXoERtn+HGOIJ5G6a7O5psidH8qof8rbcc2jv7XzPz3BUYTiTdX
mA4igvh1gVEwz8IyZ4Qk518JxUlXPGScxKew8Dk9rvI5UmjqCjD6W/PEXG+/GAU96tir19kXwgks
cujPCM5HcOJjpENTJzEo9vHj8teAj0nv5XyLXmQ13f4TxaCT8HfIsZcsDAVL7gI6nFCStJlly+Ox
im/Xxq8MAe4ZJlRTstVNUKu8EgTK3ADN46MlVJ7M06yDMxpNnnFiUNaTrv6I8QmmpXDUu2NTgNXq
9mn8plgooGOQ8JiM7pGeYo3ttnAyCAA3XXxb4CXU5uDPL+q3auTPLuqmEfhp1R6MBe6hykVd8wex
z85qlbpxjS2FGScxlQv5EqX4jI9mNQNpIWi6Kf7ie1X+2HDYNg4VHdJ3zwMv9SZ8+ektlCMUEBKi
BmbdcD10WpKxg0kl6s557Kb6OyOPoiPbzPC0lkmPo8m3qr4vhefG2M9EwhEWyrokP4rJiadeWEDb
HCMzyC2XCGBb1He1OLCY3vz5lftVPPF9NyIoQbBlbO+cjsyv71rijkFxnjMpst6HPqclojurQbLI
+hfXZ/tBf/iGeCFwvZtEQ2UE/esLITgE1D4V9AZlR6aGJhYpckxa/OYuav7qtYz/9LHg+KIN4xyx
qczQMPz6ahvKASNJPNiNcDJL/dYIpX3STbuImLNRRypAXk9pEfmUKs8TI2ddUwJJI77V0wAzZtNV
TlpuX9KiyZb0YaN9EtnM0JbqIC+exIiYG/b5eEMfELKTYxpJIwgSDOl4eKek/yG0wJdwE1l5syel
3BG31XyoseJcT92HhDOl15YzSRydOV3NOL/nG1W8NObgKVSD0XJpY+yoEnoT/WvRMKUrBA/wYDIk
ts2UohBDoghpDx/S61go+0qcT3O+ZUmxlEybAT3fydFjTn05xM0253KFWNhFNLvXr0I4R1l3aOMA
BQMiSyKJw9ntx2tsrXKFnb6Q3YR87U1kYjat04f3Yr5PzBpY786AcaEsrOq1PyWdLRmdjZ7YNl5w
BvlT/SRoj9s2bMDW06hTVYbJDfL9Yt2h0SWO6642AFVgk17Eq2mmWF5+SOIpMxtX3w7ywv2SJkjs
fyxmcSDPCx3oYRnIvrS+TOmHwSUgAVeADTmVbxDBESrfGNJtWtwAe0GJm/VI8CWWKqJjhacoG12x
+d4BiuqpH0Dqm5ojMqAehJqh9om4H7KJHAFqTlEJNoMuTLZLsCqLq8cMMXhaVQ5tvYkieXa7amb1
pGMOH1al7FIJLtQt/BCw7lZljy/iniFWEEcm+2eiuepIeLOh7ojTcLs+hTG+W/jwCkYFrLZQCgZu
qQ+54bnPpeNKASUpjpXsYoCYoDDSUAqM5SONGxcCqKfwnGye1Yi9b2hJyjvlkUVUEv0Szma8XBlj
ym9V2NXEZbWPGTTVST/IXVAqaGgZktJwCfVHEvk8Ev52hn7GLcRSbuy2LVWZUnoxKVHFrNxluxOF
0sF15zAl1JIfiKAuc4YiEPBW2gfcer6Y+YX8bEorWnf+2hDtFIZQ2FGdUTuOJofHhdzh1NprhYEn
XrcxxNoxHsOWiK2yu11l7S5XHkZtvFLUgd6jfpBw0EcPZoxwHqpWR+xvFwPupavFDLgIb7HLBKZw
JnwD/sylGT6wFHP6wtciQp4RiV7nSIBaaDL8yewOnUVFyClWBmJIejzQQQ8cy22pAlqpp71E60Su
vypxp/e3dYtrW4G5RLYh8J9JpdeBHsOKnpNx4l5NUZaTk1vJ+9g6c/ybzM9VLxwz5lxnYSBii5Qe
G/Nm0CQGgDugLMdCYRMvLDZq4V5Lnob5nlHPXjD5dqYYZTUQ+xGETtk7TCdDUfAMqLFD98HkPejU
Z7zZTmzF7jJNpKJHd9uRcko7b7A23uVIMNHox/VH2T3VWc2ghT0ju1F10e+HFzGJH9BR43hDhdcw
uSOwutsJIYYhDCOPI3O9tY3xOn7JNUdNbXGQfDkCGUsm8pPSB2wIQF+0K43aotCdaUbfkJ5zckAV
pm3KghCdrsTwZMhXyBPtbnyCsswUlvsSdCJxRp6K+as0yRiVnyvx0Akek1Z7wf1NSCHDJDsUkOrK
Z2mXoZtRVVKcHhshPkQ4J5cqe7TQ5U2I6c2EFBIOH4OU3xhG5OnN4uNVD5oCC3nZe8pCP21AWhjj
58khD+WAVsPuppFMJ9LnXWoRzqzvtznzjHdE13mMaZW2i2+R2sm3hSX9cUgfpPKr5KwkEBeg6UzA
RXUP9gaG5yMiL2+tJDe9y+cfGmVPQ8bADG6PqyAIekAG+yEuaJuQ8SbG7UXobhviv0KZMy+eFb1V
HT3ZJesEoJJGBtZbGVXTqsyeWd6xNXRSbOd9fo9WM265S/M9kXckD0gTjWDeSl/1riScswlvBPVK
RMoekCNHqDC2aB2BmB9AOBxT4rEVAbxzt9LIWObaA/ttwxzxuZEwk7WgrEqEjBhhqWzNNsf0hE3F
eNKWu0LFNopQgICpQ2r+kJgzsuQNoXTkBBFEjBhiGuVoB99NRBfWblJp4miY0+Rj2D9kItmMdJ7a
IBt3o/gykduW9acmoWdklHtNvQH+OssgtS+EpScoQcSgDmGdnJT5joFnE+5IzuQTnAwERDIp3IyX
dh0t6E747Ii6ovbi7GNhDulId8/kY51p9iZDal7X8rHeXqfIr/E6vwrgokateUU57hAf56SPcIyI
lSFlD/t/N9+3RnRKFgoJblpLnG0RN18Zic5AZhvo/AlLp1FHzlIb1wL1dz81QOwZ6Y7VK6Hy2Si7
wtzgqktBNfkqNWzmYWi4l6p9RUZQ9jIar5KcP0gtUcrSF/mo9rL6dVq5S6wwmOU+ZQAVY2ITKUxi
oupfZwxKyGhoq4YURHGyVwaoeiHRy509IBFUC3cRmbNsKpeMlQj/h3Uh8slNVxpnkuHOKrs2t+o8
dPZK6Vrrdjq6s8QmI/OMtr3f0AE2aO3H0qFlMdXqoOiV3Sg9IAm6kELrzWbMw5IFWTsSoW3hrhOe
GpZ6wpL8hfIqru/ILRyGhsku8rqwPkn5Xceu3OMbNKcYzdAzxf21YtInaR7C+VMQlutOwc7L4EOW
VXvpsi8RamPT1xRs+9Ly6ErwxbwIymD3luWVuNW0fEapXF5ZRWiHzNrCDDFFSDl/DxjFKXBkzYSB
dwr1Crd1rZMFwoh9+/yIETxIw0AhiQwUe9ykUTCU6T1BTqwm2yaXHdaWx7qfaJmGHo4ZTxeJQMBX
R0AgNLSC6yOu8Nq42dOCdYSrq/AJNUb5zVpeyYS56jHhSmwx+cg8hgjSFMprZWFsFndxkR56NK1Z
vTCCSbwl5yRXQVdh8yWcLiO+lJ75gpKiEOdrgWc5pq/Sh1/NXLidnO/iMnQ14wyBrdYhMyqZnWR8
FsXBARlEquAatHwyWQuKViJMSLPXYj0pVPxCmH6OImrY0cTpWgctUyGVRPlCNK/j7ZSidDdpMjMs
Et1E3UlL4S9AockXd3SR1LWocqtQpWgneHx4nMOCiVfq6SF3KvMg0mv1dL7ekuPNrLiq+5si4/hR
tN68Va1z+YZL8Xpoo73cZuQagfTaONvF8KNjyRz1/DCM0j7C/2mqE+UqsdUN6ifs0PC2U33dWxxE
Y4uCPvIMvfihwPgeWfaRpNJ0eUXbgRyTSE2+R+jlbogpfikkOHacPrlGplY4o+CzGPfiURFXdxZm
OxISX9VfCvNu6MH4Rmx/5TN3sxo60iIGKu4sLIVuJuhuFsVuHr52EicTodipC6VytbpT9djKq18q
fN/Vw1o+UBTIdeeLq+arOTqj0W/rtyinNT9uFvXnqM0Og0pOR/ocmc9FtsH4xmBarpS5AqrQ5TfC
1F5PzLPWvgkSeQpowmlqfsAb6BZlcvtd1f1/QcP9Un/+r//5UQ1l3y63nxFE/J/7zPJWdf97QcNt
NRR/hAV//5XfaWgWEgS6v7iJyJiCRkbr5h+SBmDBbJb4Ykwk4DgdVOrJf0oaSN7AFSRhm8Hx9J1F
85OkQZdMEwuUquOjMula/43WNGTBP5TQGFBkynRNl3FcqNCsfy1qzUoggJWmuoMqbm2OBhiPyq1r
VVJQygs6KRFI7xbG5t0aFcgKYK5es+WkMgxGotchVa9DlUk/4iwj1bDP4RnuegkbttNUEvxHtOph
705RGoduToKA6lXAU623ecmTBQ1PJDU3xqrE0mkRZ0hnPRpmtGVD1EbxfZaH5LRVxaCCNlOgt1Yn
LVN53svEkHZjWuNOsFEFSsYe63R3KzbVciSqorwoGx5wnwyZ+lS1vVC7nK20iJS7qbgxwq4xSfk0
ZmJHWROq4l3rV8ItbKLDpvAUGhmyJjcm9VR8EKEwhteNCY0ywGxc6t6SLB1nILL1mFcanaZyrovL
FxUEl+7L4CLnXQmVnhIutfLQA8Ra9846kADirjPkfTsVVkpCsJo4Zk2wyrSi9SkS/CgyqtpF7zZF
Vznb11WhzAUNw2RlZWg6BlM5qCwbNtB2OG7M5LXv1/4WqCen/gXJmuQIY6n4IBiZ0xYToEsfcwXR
0OSESJxglWhkwKeL0phzzKqmZ0inbOxKAigZCFWbEBI8CIB0omFQP5H6LY9I/dwoRDfoouWmoOoi
/ZLPbXWiTjHo7/Z6FBKFK0U/iF7J0kAIhdsiRybj5mrX/Qd7Z5IcN5Ju3RUhDe5wAI5p9CSDPUVS
nMBISkLfOHpgR28db2P/QWaVlVLVpNXsHzyztBxkmhSIQPc19577HuY8doMqovriLjjH1PAv85o3
Z6j7XD+C9IMFhw35YJqrEXoMMwK5hF86tLcXda3za5RA/b1PfMLBG+wnbTz7JUeG9hE5xIUGyZRv
mVTkn7ZbgukgAZ44TUwJwa2fuQKUxwx0fydE7xIrOqVvedtw9YB3D6dtjViZrzWS3O2UNWJU2H/+
Ux/PCCfKhL7CwGPn5278CXpNlVePBdI5e98EQ30kXIrW1mROya/FlXu9WBNyecCqQIxjMr9XxJnd
WwcTSRf6nczGZBsBMNkvhgiQjU3chtmWIoOo5PYO4ltZdA9TV7HpRxxfvfRwakfOdbZ8UWPeED9O
gCJGFDVkdBc+RpkqQfIKEIYAdThAQ/NUojT9pmVCdHTmpMMLSXl0+V3tzE/YvUGDEhyFGnMkltc6
zUlH9d2GTfQtCOL4S8OXB8UcTrI6hlPMfH8aoSnhPc/1rgib9L60AowDCNKte1OSV0+9o0If5LWH
/Dach/zrSMYJnKq04lRIJJ9XRZdCaS15d34LQT7M5y7ORrkJEse7F2m2mjeEYn7jpeERcixh80Me
BODEW/2cdEDkNsSPxA+2jqxhb1smvc0RvDKoapryo4itqGF4yf9Db+JP/OL+MJ4jXzlPSZ5WD03v
0xcpv5UXGYafcesOCguUUAKppelnwlSAeG1EGQbXJE65lFQttuedXfSNvVcmIz4azJB9q606DA5p
l2VrUTzW/aXEg894qrfab/Vojd8rp6HFKqHIscuuAX1tFgFCeR90PN8+ltCVMD5cWb5FHAMBA17v
LGdrKaxwO80E3mxjp8g+dYTb/tCIuvYIurT8L900FD6lbklrnQ4V0blmENkXQSAwsTBwp1+mwBmw
6hOf+tmUc3mnwdWkeKANBQrmUwf+WB+v6goBmSdasQPk1+b1k98NcUyGnbZz5v8y/iH9iWRNar3q
1Yuirr3s9EDTZJwpPJdRNbHSdgWWpNoLGZ+0GLj0ofMyFkYttTPL83REVUonrL840kJyFeVYGg8u
NIyb2MlIAIrBjp3CKaVwj3BI3JmaOFUePnl4H+YWUB/llObOdCZ69bBxxFuMi0F04kMHfDhYMsML
TNuSST+nrWNrE1DxGemwyVQmJKTIHuGeNCPPvZ3h5mZfFOsUUsE44lCjLAVDy7irvfeWNb9vCCuv
2U0xKVdbldrK34g6ty5rVdUYi8p2+fTDSH9hA9p9X4BwMr2V4yoWiLI3FMkgZ0TlVYDbc8GxeyNo
HOACUfbYBkL3LERVTahzIGCbMJubH0H0uulxdK3V/zX7ZbNL7QL2L+ghWhgZlOxqnAppLaV+UD5z
1ujh3KgKvxFMz9Mod9fBTgN+XNBNksqLLLy56hO9jhkn0BIbSC9pfKzbzH6IFqYkuBWcBhVPqvqL
efQlrAI5Dw8LIDnmFmEKP3duhuglt/vo1p8byMD1LNlxItBvEDBO1XKr2jGwd0BXRl66Yly+we0Y
iTNOUTrAzCYXXEwzmUfzgoGZekGizM6U/2rKyfmK14Rpm9uhQN7Eo26oyGkOX/p8Fg+WXTKtlC0G
5I2P8+E0CvKYNiSAOES9shnyDkzCkUqNgaVQfpWO/W77ij6lVWMJ5KMsvLtyhu7KyNPQksxRXiM6
LNV8B596KbaN0ADBqki2z72K5f3Cf7AOvNWIEJqdRHzh1VVll+7QS957zbDskzhxLKadGbhtcAto
+lveyDXb4AZdOuxaMCtrHOHrooe+2NeeAupRBAuEwAJmxbYAPsqQuvD0jwHmJYNnUy3Wxln6LkR+
1/af/B1hDnLMll8jkpbuavKNnX0+1pL7K17EZTFlMbYIcHThLtRu8oiDIw655Dkje0UR0ezkUrbA
CmfPQVEYYA2KZx6am17Y2cfiTumNmSSNgKqM6nhfcBZ3dVp296LEs0heuRiOad7CoJknD5NDpYEa
EnEsU2wuqWwmgmfD7FU4IYtbS7jmnPdzH2xCf0GxXdCcU2wgcXhxqx5RI4mAzpcqC8RyZB20ME/o
MKYeWkgSrAPnNlZ7tSQoXyfcJNA147RCQKnmcjlVZe0XJPYWUbujmHKfVk+LA9iK3x+5AyPRNHAS
FtV1nyiwqV407ZGByJ5ll8U0fPSQAW/CZZAfvUWaDzVGqN/bLIreOvAauBYxfbO7LHLQnxk8vIdc
VE22i8GtE+DQzUl/EBnpTBtphv4+jq0mulxMATGoUL03nJtFr7fSLHCg8UpIzxj0wKH0yQBlr9LN
jKANwszDOM/Ogxc42dvoFz6juKpNj24PQPFQFzpvt0ldcbXmvptRcNhlWx4KbM6UuSOwR/eailXj
C0ZR752XZCjnW0dl47K38In6Hz7eQF42i7B0/4jlDmYmPHZh+2fo7kP8TMGc5sfQDsvxLOfFCS4V
OabVQ9vU7XhIGBGICzPqsIVGJ0T46SZNFh/cibyhJwadgTm7TjirBwf2itx2wl7kX+wD18XYz2s6
krflemJceiAhXO+XxVmYSsurU7ZFRGxBn2qyZBdUfvH5U9v1L5bgv3jqEXorofGMA52EMM3H/bJ2
hIRYYkE2GXZBXBhUGfn0uHp6mRBrO2VSJiTq5bpKU4jLlIh2Mxqa/6R5+u8b5X+L9PiTrP8/IkL+
P9T2rxks/74TPv7v/1SYs/4k0lr/xB+NsPLWRphOl66V3vYnjZayf1sjUukAUEixSwh+aoSd3yCB
gNKB6ubiPlnP6d+1/eI3lFScax/Bl+O6yv9vGmEO5ZeLlGLIh5+E7kvTEjPL/XMjXJg08Aenb/aY
lclRyOfUHkBz1N4zYVmqO8R9aLdbEw2Od/BUM32RWNjeOeIJTW/FxHdYGOVtWDxQU0pvkf2lDYMq
v2oJRnt1w56gAUwuAT1fEmSrZDbjNcxLfbgFMUypG0WSMSwPQ/3W5R4TzDawZ/dAJH14XeLi6TbN
2DE2BjllVdsCaZKzyexxwlDJw3qjRS+3OMiH7HYcwvTEgjg4d14+30TSVO8KXtSPqi6hZ1mx/b4s
IPcRHzMsrRANORsfw2G58fPYvkmSbPramcH/Qir7mBzjkIf2ZuCBzKpjjtCfE2LAhhYXDm3OFBXt
u5cZRgBlIQBcLknxIjtO9caeI1z9hImB5ZnEYEKCLlqEYKJrslfSyBb06ZnngVMQzK/YxUjV8F7q
x6CBaK0K0ixaaH3kbo2IyblvEYdkqJ49pebLxqsD2p+hI28iHmcWDfyqeClduabhqMbCgAQ1pkWA
HJYsJ5SFRmaf5o4T7sOyr8uDVzr1dUVSEOQ3BGVvqi0pRiovb+4xk0RotKErv6YdhvednZGqh+2j
07dN5ngEzkSaNAhTtIyUJ1XYcm9ZqnlxKjf4yKeB/a5xsogKohjF+2AJIH9RXOiQ6o4UySFutHcC
gjDayOxS7JIYDHAk5UYZvfGLfrnzYHDxNh3pN046VSl9pp+V6kAghzwNUzXKnWePOYp3segvRTkm
xZaxLWqqgEacKWYnIMWXfplYx34KAAPT7KwxPm2NmzN37Sxh+AH7cYuJusVcGfbAmzFqmsOkAoTs
SCb1sGdZuKaVkueJ3jht5KMeO/+hhBF5UfLBD3TSMUplWbK+9xyusShiPoJ/rR2+TFmzDFvfT5Hu
0MYX5MPhewVoRSH3ntM2I971Pf8KhQIRdLOnQU9LXlT0yx4EEGQTNQLweLH0NbtQpiUIwnjvyzpE
R0DP4DGcZi61nFIzA7dnUei6J97LHruW0in1Ji5+H5srMb2V3RR8rS1J1606DZVXt6r1ECHCSdzo
fJyJvEGu0oC/ZY7QU/DEc91cL04pMByLFM5aMeTZHgcnty3v6rWPZZXPmsKa5h/ZJJKvfr8gBfSH
Dn5omjYuYAcvoGkPbJ4QbGdM80NEGhhxWlkq2wnoZdFuwM4qNsTVopHrk9B9wSVfZltHTWnKEkMZ
fkx8mc8tpJEf+TBab0XbGQQhTR1+72gVK6QV7Xjj4itmn1yjOmHYXq3z7CaF7JmRbkKVlIj4RWeB
HLejYzxaiIlJxbbrYtRxGfMbQN05CKBduyh4F7nQhHvMosSBkK0XD/K9tPUvS9UZ/ANEssYoDoYJ
r7kauU9daCR3egIwtDVujB6UQFfG29yjQONBs7GHKGN2nqj7NF7pLmlSHAak1/oHuCcSiLAV8Wjy
0sVzTjOhLCSDzoBkN06kWCo2GIzVNkGSUANHpcGDtZn6wyE0U45mYMjUK2gEo9g0T8mz7qrgG6CT
/hVCFUsO5krtcPRsF3Rq1ZMSEkwzfIY0H0ga7etOlmxd+1YcQvgq46GcRcQyq7Wd9JPDmfqLxCsS
0gC8Vr1NgerHDV+8f4h9Bv37oraG8dRQCwNozhfRPagm5gphV+V6d/3UAwfmZ7TeS1uo7DCC8ql3
QZabb3Yydsg5u/CQFrhCTZ3cK5Nj1GE2kTIRoELiyiw6JDf4Zt2QdUwDU43ZDtNaf3JRGgHroOd2
MZlNlTovVXmdjrTXpggvXE69TsorXc132OaYwzLrTID1oDi9yWDaedzGRT3cKmN/tny27TLdwLcL
66M/Oj0xsLBoN7HHAQwZeF0NGQFXWZBi/gSwegvAT++TqL5qG/dV2erb3OIlZo+jRmSEQr6L6G7o
zHWRzWt+2clp4wv0Khd1BKF+KLgdyq2I8tspmfeFiV+bQYMWdA0akmZ86stQoANMppPj5T1G0YcB
CfU2MC6bQo2LhFI1N+7eNjxg+k9dJAD3hmo3BnxabkfHtGEpN4b6MnBSttGwmLvcRo2BLhTz58Fa
UKFmjtotGQtgZ75Mljq7VK1jXeqif4oyhRJAtbu6QjQ8ZifJomyo5uYii1Z3QqlPTVQccj08tKK/
IIPqMhBkj2vkr2r6WECYbsvRny/48y/M2F7alMlLWKrHPEsuBz++0plzzlYroU1PzLN2Pg6G5BvL
5q/Fq30f41XGg4sqY4jbYDsySMFY1rSgTiOaU27UBkuDAgY8sCCclqu0toEuiKtRoLgoYFzX7Mh7
2ioSZVd1dHkBG8vDP6LNa2PBk0mz79jt9wbMc5/Kkz3r57oFPuUtSKowimfPi43u16tvW5nsRYII
bdHFNc8iaMMTtMZ4IhMqXkCex6V49quOAbpYC5m8+0yQxDSmQCjGzbjtMXKRP3swlXkaZPrK43QL
HQ20fynvhxG9bddVPAMSl/e0wdB5oPR5NH51Rdjzu8zjF1ANTLgqIZ58aeFbR5fuOSyVi1ggYNTT
dTtilkyDeNu71XQPQGvVCRTZvurNiGHOkuqKsd6nBhm4rfxBXI+CkXg3vao6p1dIve983I4w2Js4
aUof4Zob7AqXYaNbiOsUMI8Th+aoKTd2sra+LRbaKLTYCzloRIY19WOrfEoTuWyHybq0kIuSuARg
9yGFXtxCo8FaI70Z69qgvvaMG85LFu0ywxIhNwg8y/less1kJLQTJXK9UnMO0xIdbsn+tblpoiG6
8JSD64WEGqsjFKAM+OWTjyWJrxm/bJaQ18YU3Viee9HN3p2POowCA/IOW9qycB6lW87kfo07Wul9
rPx+HyObJuOXPMM508wDTSfBi2Bv77Li1DEAkVZ2TXg2/E3vToriofRDhiLZ3uWJGtnBneQ94wYN
+lRBEG6YnQLDxUZydjTTZ6Ory9/ijIyEpv1CkfGalFQR8WdZo0LO75P5xmLLi4bskQSoSy/k9LvD
O0WgtU0CBPt5coLyOt71iA5ZLfuigRzUHfrgm1V159lL90xWwuu8YbzfpdiLCsRTjCF7ibPdgSyv
xJ5xAj61GMQC7xjsmItk/tr0J4EdMy0HezesH9Um5VsYVHeqjoBDhg45447t7aLMQ2o1Zrcuw334
wodVXx5XcvnMDFBZJCML4nn2InNDMWIv3Te4nAfwWgNKCqQTY6lOgVfcjG57RVxXucswZkHheC3G
uNnx1eDYEjCDis28U1rjGKreJ2nV67xyDtjVdEX85necoItosf1vTt7dCsaZMW1B12mwyLZkYd5q
uzxUWd/Mp8YrsreAfEBNVkKu00NTBdM+aTti5uLKG0eEl6wliKLgXdAyWblBUNiy8AaWjEKO+LLP
BlTLO7kf87CH7reS8PwQ+UAIlXzaEjmRU2qVZQLJhAQ7bMoD8l5CVHgjdr70N6oO26taF6LaWFPr
XNLA9N/5bbPhQnq021hGQtK1p1oTEhQVxY+cEezyO6bpobEadI+2NqucforKZzv3CbG0iBlNbj3I
VndoRRBMtPmq+ZSRWDN2ATbu4qlQKE5RKH3j1rKXDeOnhrSgwWcS2Jc9iqBJ88VW3hArKeC44f04
yrbdiq6bb3OrHjCziQYMxASJYDzx6rFXDgjAb3R7KQdYwLzIL22mfrwWtVz1GEEuvcuKcGGifKA/
UJjM5iqbvQwt3ewjefJ4zdR1z/xpstLl4//mDH8kkEnBmvrfDxrWBLL//Z9fAnp//zN/s4N5v08N
iCJArr2G7jJQ+GPnLpzfHJ9BwooRJcrQEWi8/75zJ9UXgiQWLf4VwP/DQ/H3UYP7m6LZIp2Xf/6g
Af4XO3dhB6sd46eBGJJ1W2pb8fkBx+d7v9g1Ji5fb+rxLlZkKT73uR9+9jY5HxugU5i+c0clIzEe
LvxBgVL3AQXgMh7dSZhuE4hpoAIhbCXeqD6OT7F2iReJ2hheUOwX3S7uS+8DZnTMcoEE3ZtaxMN8
svMwkrseKosEYybRq8yC+Fi6ISzIxKHGl20aog6TzlHVQSuPJRl+XyLayAqMVdXFh7EwocMDOtEP
vtemjwRlUoMOjQMLsTf4fNhDYMriRkn19VJOEyEXnu+Ru20IlOId6MBszIi1IF/YCbPbPmoBi7Su
04oT2ZAl684gETdVTdruTvbg9kNtdwWjADcCh+YD0+H0UViSj4qzB4sPe60yALQNBJH6L8S8Q1Qs
aErqFxUHZ1D0zdnxdHGmPZPzBlxOjExcAj3eoKRE3jstLdHcUz84oHyidXOaW7mlOWI/6w48sLvX
NIoEeD9oaNHJMG4fdmZJp1e5KPPglJxKukUb0d88Z/ike0eReamD5rWIXPXVF5H77EcEn2YmMLeh
lwysoyePRZLbODF6MxKKAMYwtXeA6CUD7wyJAzckPbcmF6Ij6opwqko/k/uJrYbS23JAowkSLS1G
DLWFmuG1mO5IBL0Ka7klcWcXB+rEUYBe3hqVXLQpebj4audEHhiJvqOEvrfFuSJoeNDLC04nMBLV
0t0sKXNZfH/She0pC589RfGxWPKLDhOcUDjVasQa7sxWcO6vhdvBHFpup75/skGDxpZ4ztvvaT3e
mdUjkHxXptumkf2a9JAUMIKXeLdov/iJGWcn4YUYLHs7KucYAskxWT7g9L4hJebYKAMfh+gG9Nb0
GiW63JkBSUVYwGU18TqPegJEPHkoGhnD5oqPXVafKU6bo3Toq7vA7NMwSMAwdPIpcD3n0cuX6jO1
2wtn4prT40TSiw9Pc6XpPYWDj1uMWoFS1H/M3ARHZt1xz1FZumo/iNl6ZZ611qb9D5k1155O71yt
66vSbdMt78/xqZ2JYSJFG7LnZRwNzY0/oKaOIM8M5qILzo1Erj82D0rae7BSBHAFL4F4t+ebGdtc
hlNY1dvRfgFxu8cOichB7YuGE4lEU5JmCc1iYc9OzcueitQlD9+P1RfoTWuA4ESPLW+eGu7DpXt0
aGKt1NuSUsYV4uzAySNBv8k996ADWAV+dNsGFvoLtVMB3kCCmhKNozq2DxMLiY2VXkWr66lEvZCu
WcfpLmjjbW6XJ9fJ+r3iWFhunqqOus36EuefRBJcOX66jeZXSQ8P+OGTYEDk31dJmB+QDFEfnBgy
fMYe+xi6Zn/uIMzSln9lzLdZNSR+/DgG4slMZUWyWfBhYZLkUrsaCgY+VYxm0shiZ2X3Ix34NiFZ
hAyBgTi0CdoEed6+ru8LBOWhh8rceCMPqvLV67rzQL4gKy5iaicISF0tLzrgGIDejsrCwEeo7D5t
3Vv27Xhbx+9uP8cVD1Yp7xknUSo7s9lWUXaXKE2gaX7OB6pt2yFR0KV15HIsDggzsitGAtMDFrrd
aIavPuoHtmnD9Zx6N86SvUjPPVaMl7e0L0cMXRcwMR8L4uYGdjQyQLW/3NpJchmgAK5yC64HV+/Q
5jd2nnwETNhasfTAT9cOyTF5CZ53mIODwd+QDY13WEJu1/bVGcQb9Cn8NEX6WJKmpwjTI+78vvYT
sqzPbmKfo0wf6yF/mir/hjW0IstkZgO7rbHn+unwAKnpQuluL9o7LCwLev6HcV2GmeyyJJ1kKHkH
tX3zmPvLdcRDHyzg8+w0D0T5BWNzGBp0CzVLGBgceCFK2R0nOu1NUpOPEy1nn3jYxiqQ1abJ7ZKa
85La55xAWQhVFMPtYTb3cQ1uxLPOwK32AXozeWKTfR5BsG2zivy3tiw2aoDi5jN3B4vq7yufFAQC
jQJqeWLU5CE1td45NQ12ScjsdiHLrJfhj3ZySfHKTsnoh1dlGQDvc4nDswd98muUaAOuo2VNAMiG
AeFNwRgQ1wjCWMi8+yrDnNGOxyltjksHeiZXR8j1oO92S3eLoObchp9Nbp8F23JdVoeOKJAMwoCb
TvumJ7Utlscl6z/WCHEAuHesI/FDovkep4OL7le6H4u8CJby1p9QneDmae9sfFOjfaU0IBAHFG8d
0yQUWMA9S2GMXDoUq+hAK/bu7W0Wsp4kat6f7fE9qdszC5fXpYXtuvSvRSKuKIQRfGFUm2G3zF1y
MJS/7PCbAxRQA7Gsj7ynUeXyRY8kJEr/bGEpTrL6lu6Zh23lFF/6xv2qlwYNnPdpmCundvexNP1h
bK3qo1HzrvWfB3ukYFGIpFmut6HWSEZYcYK83oRN9cqqddy1iX03k3K/m5e7QFwUzFxbO+Umq3YW
8o/OhtPoFycHlxcP3/fEa95lSJVvt7eLlteym06Gh7kQbLjZN6Aoi85rxAN4ngAwJI6uIdi6NixS
y+d8ZedoNOLeyvnr52fb7loLY3Xg3iwN/hzbkKyHe8RtaKoDtWr4XO5UfOzDkp9m57VFDXJFdwJo
zL2e/OaHy2stIy52NzES7dAouPN4qtZ3acY2U9+K5kXhJ+H9+Azw6jKqmHkR4nnfhXc68l8Ap16Q
qHUowpxW50OLBNtFNV0Zu96nbr+1ovhonOQyDaKntKdLhye8RT596BV7eAo/ROgl2eup/RIEDrOR
epek9alp2pu+w2ZncSdV3UU204UvDpiNoP8WeSsaxk2uW91fjnV2h/HaM6jdUGjO4sn1DPdmOM4X
TqcQ0rfuOXLCC0I8IpYLEE1PlFvxTcp38+wdYqdjLwYCEYkQS9lXJXBnUwav+LuEpHcmrk+lBc/c
6b3wgJQMfMH5MU+jg8mA2GVvTqr5lPJrHbE9IyBMezjn5zeHbK+ENtBbhvsE2XhKHEWZfXXx90wL
Td6UoMdk3Befc5QniQesVZ88V3zrPdjGPOAJXD+TpnfZMiYjNYY3HVYWSW4ruBoXoh0Tnb1YHQ3W
dBf07r5DhuUQ2tdpj/dy9exVJaPHr0v9EqftjAgtKW4Tpmo+wr3RU4eI6KAsA7+Zz7gjrOoGC6qP
Q011klPmXWpSKzcowqNTIiHMSHs3M5rU8xXoh9fGuI8j/OUXF/YJrPMTVQkaQBYaEnCLZzFRg7pN
Q6DaGRX3wDTw2yAZVLK1aagebfQE68t1IqoG4cF2wiVW4iewPY/Lk3SR2V6+COzCC7Pzg27uR+ru
+ySdPSYdq+2gxoKBFpb8VOcaZvbzYL6Ts3ecK4KXroq62wdhuQtyhhepOuT1h54mTApnH6JCRcur
d2ELhcgSR1LOnPJ76A4XWcE4GF9eV121xPW9DmV8bAd4xzOSMhUDQMB80Vhy3ykmoAHFVscsq2uP
Ih/774qAVAY59c7k3b5y2dRPC8u2qIqwJ9JhZPQz0IBBh7X5q2MENXB5l6Q4odjHPSfoGS9cvM+B
XLkTHWhZxGK7UgBphh/5iE6IymlH3Npp9DF8AK6PDcdXpe673x5dMkggZJTTvA1G/1uLJmy27CcX
5WCwEJeDHKXjLZ7XPAsJmOvXGJbFbz8wOG8n6Xzr+mGErMuky6zEAIXEGBeS/13p+c1ANp6pyVkG
QjFIdXw9C/eUzL17X8JbtZcrJJxgzqlgKms3NSx3Q0qhMqCFsIlog829DeF5SPKqfNvsTZPu13pH
knTWwtLuY3kYDYaUiRPlFhfx9DHm0ylPnWvAoUe/BmyTu8eh+R7Z5d5NGPqHnyhtbjtnPLCaZQWi
tmkPMgLsceTn5CUC4Y3BYzDW9k9F8cCxwhdmZFrE7rPHS4de9V7iTpG92FaSfQNu3l77J0Uq1zL8
cIAODWCgmta7HiL7rHlY3qiiPyIN2fVjcycAoLJBwOwP1hdSq7NrhXVPvtW76K2NQcK3cxuRyY0z
JFgYMU3OAQSQJYQoh7gILO+Z1cfbxAbhFKX+aTJ1eJGR4kLMoHUb+D2lD2omkb7m/gPj+R0L7S2Z
z4yfLQMlLG/eEftujK/vSuj7RXYp0uYuDG0furnv2Ju8iCBF582O+ONrp27AnvX4Kb2ZTrz5sURi
YyG1A3NFkDf+jsy+CSl/ynY3Ardzcka9Jr2OQP+j3d4bhGlAQ2g0E+kzze3Ht1jzPJdYYRdKxYK2
OLLfESzzGHBytMUS0KXVU/445ZPkTi/oP+ZGBLtR2OwzCejNJV0g3Q2p99yDXYIL0O3bU8BEFnBs
/ljMaWjIyuQG1jSprCNWw2iTH8T63rCD+ZufATir6rC5RNDXXUm/Z1QaVdZ3K9ANwRnWGS3/pyE0
GyUn+xZrOgYjrhVPx/POGCI5Hbw9bJPRc9UZDxptpjOhZqs/nJxoRFXeOGz6yblyF6J7MEhnrb7u
2Y6XM6xCHEizxsCyGDgdVmRtZdC+F9FAKJi0drMw8FwW+MIpqrcSphOByXdmjeiRkmqdlADSmxFu
w6w/zvrcEX4AjLQndjUiAcj2LpL6vm6PfVwDrCeJa0WDgt5ekov13PWHRdf8JSnLYm6kJp1hDWPp
fI6DIGy3Xa7br4kx+B2TPux+hJJIjBNmWXax4Bma8AAyCIRumi29ZpFU27Boph49Rg+iGSMdLnXq
aXRit31V0EvlOA/5/qUArRPnVXBj9x3jcp5i03UvdZ9cFNSsr2EopugUuRMZW14F7HzbGVPfDsVU
W7tqycU5LA1vn467FSeyELW1n8Ts35H0Ql8g64gfVJoieB0XOotjA7912DYVNH2+6sK2M67tZq38
+orsX09WKeRrLe+IvWe060AAsPmaWf/t/0aUfxtRrvDP/zCiHN7zj/eGn+sfMUi/80L/mFA66JqE
UFKDhUIFpFf2yN8mlPZvCr0TjhubKCKt/H8Aq7QN6BT1uvbc4PcZJRKlv00offUbsipAIWiiGSzy
B/8bMdSfpVBegPfI9R1fMN2XULWcXzxBFlf0krW2IN66HW8Fus1l4yPScTbVVAT6LHgI6ENPDsS8
qRIbcrE1FMJ/+ekH+1d6vpWK9Y8p6R+Hgb/JRyrGEFf7q3XpZ/gJJV2L84TDwD+ZbcMJXcpFxQAk
3AzJGL4lywKCMPXr/LU3nqTzaQKWySlRqDN7fRNCv0BpckGCm89aOo7aSy9rEC7bs8FOmPqqjO7+
4piZLP/pmJkOu44QAgaYz3lcAbY/H3OaovguvcrZ48hYcNwQsJyEfndToT+/GvCC7LssjB/arqPb
6FPvAkcliW4Gm180YGZCF2EIR45D3Wz+4tD+zJJBfsqhcWy2Y7s2WoOVkfbzoTFg5se2COVwR1Fc
+bNHFPYcpfspdoZDS+ol3l/nomxlu1vQK2EudyGyC3JU/+JIVh3mz+f19wNBhrKiWxBsur9QWzIK
Np7yvwuDAyujUA7L73Nj5XeusUY0HRqlXLgsqNMX6Hv/+Vf49Zr6/bNJdsJY4tkM4bnvfv4RmjAh
FSP0OT+es9ibaZgixaM+tQ/ZoIEQ6JqpzqZCALT7zx8s/sXP77l8W4EpnPXCair8+ZOZmITYLaD2
lhFwscKaAhJm6EpOrU59lD5j0VzYpR43Ddb6h7GfKX36qbj3M3Znf/Er/CKVXa8FF5O9bzO+VIDu
vF8uU29hF7ZA8Nmzyu7sQ+JbKX4E4Rh0N3blQ7Lsyiq9bFI5E0fsTfl7LRY2ql5tove/+GH++ZQQ
XAu1T0ioyjzCfrnNR+WVbK5hSIDcRyimhtYcfDJZr6M+i5DWe3n4NVEM8CKgOjeJCucvhMogJHAJ
//ZKm4E14JqvjZqs85SCLKFijE/E2Icv//lI//m6/f25yFrJRY8aqF/OIFGvrAhscHPWHPc0KayL
tsabmAM10bXE6Xajevqbea6j03/+5H++eFgY2Q4mTVsqD5fmL5dtZRbcIKZNDsiywIDKGg5U1RP3
DK6ttr8mRStfBDj9H1kQT6ep0vHVpKbkkGm/+wsxt1w/60+3L0egmTNzDWmKnd+P9afHcp9GqT3N
JJ5gN2Nmnxmiila6RhifOydfHogZKedLyRMa7rXSzLMG0+LHT4AA7DrQLvdtzmDjikwoMbwAjtlV
ZeSCWcPFhLyLZMfh4NizOFuug1+uksXUHduywsCm/h9nZ7IkqRFl0S/CDHDAYRvzkHNmZQ0brEbm
yR1w4Ov7oN6osmSV1i1tZGWSIiDA/fl7954rS7goxTwxJHvnDq8/3u9XhYqOCAdPolAXzj/wp39d
FbrQwM+cYjx4fo/iaTAoBGpaXyY12W7sADuLQqDegOfxfRpHC8gikIV3vsXvhCleS9pxsMzJTnXY
mfiH39cIluQkC5ppOLhBOy0b3XcNCAw7Jwi2lx/qin7j3y/7P35MNlchmcsL5p5h+OYT0TtPrTNH
A5rP2Xy2RdMwDyi9F9cu63DXZQtDH91ON8RNtDcRlsbL7C+c9N1ePtZN9YMMn/IV5TPNqNnNX9sG
ZYkE1ZM6M13/tNLVyacjAEXWrxokfESE0ca05Pe/X8eKf3/z83EdxLhRVbGQuPabzY2pmEejKx4P
vUaLtlOe3e+DZtCfPCvpro1D5mwc4S/K0ICc2gV1CjFj8tno9nH2VHuI0gRRbOwGTx7bHmdl36zu
zvA+LgRcA1bQd/YDd72zvz9wYUCJJda1Lwh8d90v/vXADVGPlLlX5gAMK/sl3JIs5MYMzNfK+RHJ
tXtyeWGAybjVk7TM96huOPPhLNnppAsyWm0zGLIYPBRB7v292wg4wQwHLaxdy/xxaTBEekxh7/Op
/4CauTiPKr61RJ4DTpJssTYK6buJBuY7NdCfD/H6GjksEeyzLj/I7xeGRLoL8xqIZjzY840urGE/
irG5p5Kbz7Hw8nee4T8/Dy4edRwBAYLUAPFm/8A9K5BBQqp2p6n+JHrrB0VHpnedMkRvZeS2/f1Z
+4/Pw4mwBoRKH36s9+bzVDtW5A4PWGvwfsOV8oufBMDIKz5mEDim899ZcFe1wpsnZR1RrpGRNr5/
135zQ2VBtmViJ/OhVQ2hKUIiK++a6tlkRYdId4Qqk7LvdAMmWRTS2J6HoaZxzWTceRhkn7zQzrXR
+k7BO/vSn28d38yHR/BP8gIv1u8/tWE8beksng5RKYpjPEfOaxID2orKYLib+jAioiBwfvbMQTaE
Xev933+J//p4gkyp5KhmefffLF5o1/H16YZwBbuYPthW63wB6Xu0vIrxVa97sZus/gdt7PaS5pZ8
5+Kd31Uc62rNMwC2IcI04gVUL79fPWHmtcC9Yg66oWYBXBX5L8prO4Sp84IYcdEvsGblQ5/Ic8ZM
4axsOd6Lmdy+bR4KGjRDGxM7kIN3Y0aefPg/3h1Iw4EjAsLlKXT56/evh2w2M5UNuzSgFDgpkA33
TdLQNHe77pPxxfcQQcdTylt1qEttP//90/8sWdDK8Dd7qm2vAaNvqqVM433EfiEOOZ0W68lqhuaD
wQVk7nLNWwUMgj7HNmFi2u91QeIkg8ZGnRzCWgHl5Lr/P5f+fCGCRSOHnQ7q89tTbRIvRMSvDgp3
QtC1GXuLwHi76W8nqzAoNfqbwaq9899vwx+PKB/KO0LBD016tTL9/iNgkImxaDveoUg0g7o8Gp1f
PSnux7kK5BHpXfVdRrVz6sOcP2sst32npFiVU7+vHj7XKkIY1xJCJjfg928wpSZw0zEIDn0skC5D
+1gAQmcmq8/kG3UX1dh5dcYL2UGv4V+5Sa2xMQ8CiAfE97yr14c3JpPz7zdmbZf88b0C6njOROvP
4r99PoLZ7R13YGJfdND1lrIbcUrIgQyz3h6XFFYVSl7gsflS78jnrcQxG7WGSZT1wXmqbXzv/eiG
8yliABgd6mLm9CDQlMgdqfT+c5YZULJWNizxURuXFn2dWtN7abV/rgKoExlicpLF122jLfv9/qqm
Kh3S1eiHFAioTmu3BIFJ3tFySMd0JgWF/LkAg/8Ka4wj4HWEw0t7KwvPL/YzkI3+aLJE3zskGOPA
RoHW7sQ8M4r7+x3/81FcjXIRp0+eRBAybxZr2ZA7lTGoOlg0fxCizqiEB/tj55bRrZuRWhl2DiTq
tjnOgZsd/v7hf2yaFDgUaLBFfLpegVi/3L+qHTwRaVxkmTzQSbZALibjQ5BGIDodDg/0Vbu7v3/e
P+XTb+UVH7ia+WzPBwUWyTePFw0GHTipkIdU1sO31hLTEZnwsrNyz76JheU1xOb65sSeCrwgiex9
MRXN2S1ZiKTVV3fNIoudn6T6KqoVbjZnnbWvS7ohVbKEn1LZehtsZ9RXoDTeKTHeoIfZWnz0gSEd
ZZc6w+cifr9dKSMDyyYI7VDzhN8JFUUvTi1QgCVO8lpNnHnLyUpJCcHOfhPNkOSdZO537dSCmJXA
Pw5dUCT17u831Vmf5d9vqmDT4y8yq8Hueuuv/K9fUdEyIX0ZwQKWhpKRB/serhLa4B+ywIubj5OX
2mtwCiKFreeOQbNHNRDc9IuQl95nUogQ30qyDfhwdRvNbhIjKrRmczVdNCJuUjirb1pQPv+fLx5R
bBO2TttDBm++OE+CWwejxRAnnNBNdlGF1KEYguhhjf/9XPcdKojYIRl2zySbvCSc0ubLgOcqWbdq
htv00x3YlppO/saSiTwN8dRQa6ORwwXuMNJLpWfZ733xP1dvdis3WMOt1tpvFaX++46btpfp7DjL
Iets9NmJcPqvfsEAvhTJY+1M/aFKQuuLp6CyJOQyvoRNmaMjm+q7vOfFfucB+I+vsx5NQ4BWHrnY
/xxq/vUA9GLk1EHNfwgkjrkkFsx5SHG9NIGvb1d7Cdy5VF5CuH2XBnnVXeks1S3/cJbunLwXor5e
/JvHkRU3IBaMAPXIf7ujzyW2WwyYVDgZMc+Y2IutXbXmCWFMvLYh3KtICnXo+w7VU6AGDImEGTFY
H/cL8IotysjlofEE8jQ9lu+U7f+xAnECChnLRT673D/N/3//dKvKVCq7Ww4qHi3vtqF9vUFOn7UP
FqNeYDMiS+VHkj/7o4/myj6E1iymLxmAkYwxZGU1JGvKxrmlXU8vOfZhNe0gHNjz1iqWtLosmC5h
dcluHZ37cdocyiWjzMw4tbx3q//jhyd7ba0maY6wALxZTkOCO2Eaj84BzRTTzNRVHEOD8DDlicVo
39fLrXCpI8yYvFjckweh8uAkmKkdEXb676yP7n/88izpDkWcDwMN0Pjvr0XAr5cOnAwO+NMWIo/r
+q7u+TXwVKL993rh7PtZaEbpLvHoEEroKGn7IawmEpG6ETNnbzDIOawVnEySCCoZqaFAupmgbjEw
Yz8oxWC9SFyVyAvT/EvnAohM8v5b1kz557KSwes775b442nmCOtyNY7P6+W8PU6ovJitQuE3cXnB
7lOnELcBtKoD9uzi6yiJS0iKDgCrnc0MNuLoZ5aYb/wQLUDeOX3qbabm/4+vxAHLZ4VbO2NvexQ5
bkm3YN6CWGAghC3QLZxTC42Jj4LMRRd7DMpy+BSxK92xLsxIoUYolsoJ9guXco/Hz3vnO/3RNqFj
DSiAzqPt0yF7uwKNwIYm25HxgUFr8HGGqrmrA7+5pabHrGw11gdPIxr7+434j+eNli/PGnMxJgeU
FL8/b5B7xqEKOTukXeIdaXzilK4hNea6mo4OhtdrxJf4hK01v7baDn7BkfwK8AjaZVD7zZH4eHVL
JDmzb1fUV9/VwZ0VwR0vFgd9TI1s8dhUowPywyrPS93GLw1GuRc2mhtNnKV85y46/zQN/r12evys
64ssmawJTihvr6hUYKWw7uw1sSwRaoUlQEXH2OAlj9x52llji/4ZcGqY7FiEEXQSdxydp6rXAhkX
R85NiXJ4ARkqTPtaQ+xJdm7NPH0/6dF272ZbwHG1STBVXyannPYj44jjUs9Kb0cgUHjf6uDFL9IZ
Fq9DtEFYF6/NhJQ5GdJx27V+Xe+szunb/RCVVO+56FBuxLwmhMpQHw/Ubp55KAYHEu+cSrzHQepN
X3yyIeDBYmqmq1nE5UVonZj92IzkVeCOwiIWdNay85zJipAR+M0qGPbK8hx7trmTbrn6B2CiPHLr
MszauSp+qiETGMyKaeDkCv1zvEKEb+OTi35X7Sq315oLtIbiTIVQPNLIUb8y1zXRZubidpWZ0SAx
HjBEpDglEu5Gd3fAtnMUJ61uxLaZLD2t6INVoyX9ztmCk0Vf3IjZuiJF6NAIeHDBbKa3nJbIHkct
G9sR9GVCy+/yCvc6R41gUCftd+NZl0uvDiKEBLCQd+ztbYwa95CYLPviNMzY9sVSpsEOrjxM5LSr
7Pho+r51jqLQ5RM3j+VQFeuNiuEYbHkbV5JeE8gfVYe6+L3TyR8jKR5IlvOVEcOcEsvMmy5X2wWq
TlnScWFlziXHsHqwpOJ9cbrsVizAHzfzVLYHh0384jWiOHN+dN45rv/Ra+MD3LXZtg6+OTZ7b+ot
21ML2kiQvXPe9ueyiJMLSd32vgyzu2Qw9VkkwTMooYxuaqKu1aR88PuRdWQoAgUd2yV9oEz//Pv6
8/b09L/fihonDAJmE/ab01Pbsfp3SwJIeK7Mz7KY4CMNUj2MQ1J+8kFNHf7+eX/ULqxwnNTYYJGe
E0HyltjTFmNaB2qUpAdP0Q2cz+Ki7LT8HI6kl2Z+x7uRePXdMlTJWS+Yrzd2Oq7HLIcMhqBwQB7C
C1leg1lVT4Rz5c+wHLTZtjK4Ba/HGgHNXKLUxvPk2dqx31vfPH89Iv22wFEYOvBVqZrZKtgzf1+y
kfD6rTsA4GydYQn2jSdVeIZuEYB/V2tGAeFa6SVGHK7XNPflueP5S2D6LXZ0ML5DgkYSIvYuDArL
nTNyqN0GZdZ8RpJqgMWhl+7TGr+7U2v7a1IU1N0jPBPEZaGqm11mt/0r2IKrFftJdYyl8dNLpzVE
tqxo0ukRGgiiHfhyEBwWmOafAKIYFr5et/WR5h2pOUlrZ/kJHmiv9w3QynI/DsTTn4FI1D1hUfGs
UNOF/mU9X0c711aOv69V0iDJXMbqW9vmWXuAIlUs+5iTxDc5dHV5InoJm0wQKQrH0lN4joLMWbxL
vsQYj51QzXiTaY1BMub3ommnfrBAlP0LTRj1LVU1URVEMxBzxNbnVBciTYDPTyNjvR3MOf+uDAXy
2tDOEGXk42K+evZcuYcVaVGxpAVkgQ7BOmBC6VInZ8ZiybQlIw9NQNlnPemm3Rof07o2rDbuv0/k
YZmF5uS0WVlfZBl5822uqkHsarMQ9GmbGJg2S/tst8t6r92nuIkoiGYtwHkCf/a+swCFD7CGhnbb
51m1ExNES+aNOT4iuxIn+mLdsyf62jrFzcJZQuQ+SHjg/PreWNVKBfQLcJZDZBP2ivLP/RxmVvSg
8wTrS+o0Bc6dYkHdFUMPfKkR5a/2cL98wKwMy8/CUnA71aZX20xwjY0Jan0qp5wEi5isJLXHmBtM
ew0aD1CFYTnY+CmN4c2AhKt8lqpC+OzHMr1M4SqXc1RSP6Mg7ar9MoGufEFjOOgHKZt6PKI8NDBV
mtT6UeScXc+Jz565JwfNCwBxA1S3kj4aD1FX19hNKlfhg7P6csJY4tElQ1iorsDv5gY6uYdtx3ML
DP+bRkcZgXNBZLoHNJqlsxXZXH/AQN+XhChyE3YSwSvoQjsfjhUHfYKJFX6SY5vnZrwBEQoKxy8w
K9PVA294yK0Mm3KztOUTvuxs3Ik6m3d+NRb1g3ZgTG7ycLBKeIQwcrBC8Oi6ZpDJbe15LnaBZcqe
6qHKyKIdwni6cbVY2mdraQNDzry2zTlTEiGpu5jZOk61j5PCCwfAgTA8q/xmmWWM22UMK65atFN5
XNyiTI9OAEHI0NCvfhaYM4hLMnbqXWBmBAxT+Pe7UwSuFAJiZqGgdLMOFAEoaBSbVtgWw9bQkF3u
efQQ71fGI/vKS0t1SKxulocgVAiptBO2JyigHYs6pxYOeSb6AsJDB9vKIT4nzaS64YdE28kdm85D
Ya35mhCknoEUOPKBBWWckVMjH9yNyzqKMUxBX0rjKnavUOtdkgySzD+HffO2BTmDcyahlEUOqmJs
aEQIFNs58Yy3iUEDlYBoy5V4483RMwhEz7nU1ew/9zozP3w1NCxvzViRESRCoQ9rEntKqJ7HlA2w
qtAbAMfqs+e2pb/FZARSdNStU28sp8T/wHaKmLe3I8ecbTcfhr0xKnstzBD+NNIWr16h6m7rWz6O
aZC+iX/F61SRcVyZ0N8nc11TMg+jrrdehqFhI2SVf4sb2/TI3Rv9CpExUUfEG9DzislaSG5JLI/A
K2Aq6d4pE2K8Up4YwCte3faPMuVCD4hdqBgnF5bhPpcTHgwALd9zcJHVvo9QpCN18Bfv0e5bkrm9
mIqv9BbHMG1bhc5kHKdfLIBceDSGjHWi8ZF6bhisg+joSNs4KZ3Ay0rKgVedTraJdsnYgwjxy7B/
tLuh/4BHh7hAPRZ9TupormHP0y9wP0RCe7+4u359rThgod2kSHq1Zg+OEVqn5QagjP4phNK0m5cx
LPdC9j2BMNaCFhkyhAqeEug85AD4vnGP08SrT/aeTkZYWFOCmaclAgEPZS3O+PCmswUiZTgXQ9dA
Mo1s1PZACObbCUPJwEOJW+pQWg4C3wTwZbHrZE+RFtrEDWw6Er72Pr00lNtjiq6UHlIvN5UKJxjU
fuPvisLqcEX0NlaiOBlCYnLrkAc41Yl3Ecqt6otFdQpSogJ2S1ZW2x9nt8JxH7S2+1LIRmfPsQWN
6jyUJiKGMh2W/lRTm1Kx9cNLC9z2yvg5eZwL3lGgUjlxySSpfAIU1kzHAtLKcDs3enqWEGkgCVQY
sO77YjG4VhZJZlEByCO9pKhmscF2/ZQzz8MutusLlVL75Y1CEtXZKDNypycZOpCVYY/O3I/pAMcK
3Cd84yvPgY5xM5T9kxllvGwDKU24QYVXKhb9CYOGM4k2fGR2MDUHkjWin2kOVgDVdkeLkv4wCcSW
AZ65zVOwQgZrQ3ueRn+6wowzwy5cV6+NWhJ2wZ6KAGPUjKcYFmlG8y0a6H3PBkndrjDdnBzyIiRT
uuePxAl6ApnakYL2o9y6w0Bi0vJ1bkWZXw197/msQllicnErQwIZk+lL1pfUOmHp1f45DhbUH9Zq
NIsGkFAb1MP2XYG4EI9NJQDNZpRY11k2HNXGXA7pDkwKzExVBc4VY9/C6DMhhuGmbUNms0uJe6yF
ZEuDbKLBfImLiY2wZhJCVZDR8BJ6CQCpTD3Jx35pRy9VmRr7rmJsll6JgQu+oV2LCCeBMk2uDHho
+NVdoir8h13/Ne097D3+IPg0TvkL/sxKtvtxjABrh82iidVajO63QixE/YxTNz9hmFl6Alms6ccw
SfurdMrHhLeF79UNDr4ba6HBNIgStFQLe2NjN7Z4jGfAf9u1y42kjwmUc2vlNp7NICmsW7e26JfL
aBotPiMi5A3EdEU6itdgTsjCUu6qboRfEs9heOnBS1unvC65N7ZTJR8yuq8b+pvFcDKeTpNbPP5I
Dly6WtXWgeIGMKlH1XKmJzOdG8i3/dMy1a21kUvn/ZR1OjkHaj7LflwsJZst73sQHyqR9o9exCBq
D76bJ5WSguqoXlLKYa3jfNWvL0mDbaaPLuyrwJeRqVb1bkIJO55quwbFxaoR6L0CbDBvZQSldCtx
ioYn3GRhQmyO8B67TgDG4vtD+fcNAdIdCzk+bvJxSGlpvXYX+23onSXsp4RvoSwGgiGs8kGFS/+V
xqd92wTasqCtNCSZJyHu/YekCob4CJaDCNTCWdNwte+QYC3arOZYnVrRIWusaTmGZdbTgNCklh3j
1guqvcVYND9zgUFMykPunhGgxcstFnST3mO49BWyPseyj8XsOr9oOglzmdrStraejQB/LL3K3ct+
YkBZaZjNXmb38lRnTlDxjmbia8GpY9hqCw3Brp/KRYEIgROwbVov6U6eLhRuqs4BPMTL3uBijZJt
lQyY4CqIhWmQll8Tp5IfyiiEjuYGA6Re1ys79yECdQpLsAYpjxF0kp/h2CbhQ9vWuTq0ccE6FLZ5
OpICjivuk82oLDn5pk7v+6FyuysrOH0YDG3TnQmBUl6E8VrUbYwI8RpNnckPBWYXn6yyZTA3uceL
eoPZVFMLt15GcF9FsMPeZdLwkHbQEjAYqBAvENkAzLWh25qbNBq89NplKcFGK+0Wz5UeAgoMnVk7
khpYU4FKVU888ihaMiSxaK68kmBzIqk8Ytmbubw6LgfN3ejPAal5sgVx68QcItiDQckmxh7JlEFm
/LVPGzKH4tlufuQxbhaKxqo9x7XTJbsyp4V+su3Cf+pE5zan1EMwtufAEkOeqFPwlIxXQOA15SRW
Iobhm0wyWIPEK7AtdlaQVW+yNLmgN4162DU5t9Dq1oTfagh7khjF2GGzrC0LA00T7g3wReodYpR/
Jh5pdJuptIy4y61AnGJ3qb6JyXAqnUwbIpTqGwx9tVV1PydF/XZusnJojn5ak1g+dSvvwzRN1u4t
KwYPFpHyQM/Qm4fmEEr4AJ7uNJk0RQziuKr7ZbgUy6qL9StPvaxvgwFUiaNtm5ukfWVe2T07PNEZ
mXItoa1tPhnCIKtwsvEBcRQDwJPBmyygavjbXIv+2DdTlu37FGUg5pPklylUVly7oYP3D/BVXPpS
Yge0vbbNLlYeGYM1vVwBAyEKkICVy92VkqPVDe/z8JCYOgwPEAJrYB66yI5t5tn5lbW3fzQcJYI9
MSD+j642jrUmKAn7ORq96pr1SX2iz02m/dA50N4aYcuvETaju2yi8iYBWE2HpMlN+BL1aP124dIy
r9CwWNw9HX3d/AomQHV7rZ1YHTOrJbxyCL3lhcTkdjwzUYpvKsKSgm3uOoowemSw+uA4HedZ2Ldl
SHbkIMdNFi0yP2QJzwOc7jr9Osi2WwPTlIp2k8t/IwqXi65kmCIzCV3vRzZYGSTyaoSQkrTTM327
FEZaY3/nqSiKfUqFVG8MiW/LmVK+T++StqszPI1j+YM8N02SkITUOgcW9YEEUzDvPGn09BhTW9g7
1216RNJVWjVb3+kc94jlARMkuNJe3qRL7YY3MFT4Os2scUZnbkTPQElmItvANcmqTqFMvSeaL2q3
bAf5SOWBY3E30bZ78tB0TbtlxD8Ff7qLCZiEEhNXD1RBxQ3Zz9Zwk0orOEXUce4tREX4Yj149OzB
Mi5csWa0xmnjZq556uyMhoHwEj0fG7YW+YEpD14vKOIFxozEinqsn1Mn7ttiJuYN/7NArwjS48Qb
E30W6ED30KojNgGKFgKf3MKng07wAMyTOFXJhzTp1qyyMmkpMSt5SaOZqGcCYhJvC5bcjveU105z
8VKVSeI9lojliUHeKZTTQr6woguEI2/07jSESkyLZJeiuc7FYg6ejtKrPYPRhYUKq2yg0rmgPLLN
ZZ4aPJU0HbKbtS0F5YDcjnnfhW4ZPMEadfalExjUKq3Lqu/LVvdX347H5ri0IrinxlLW3ksdc4WM
uqi91wxOeUhrQFOAH0bar3hfRiO3S+KRo4LcL1Nsh0UIVbWk9UwWQD53xbmdi6i8+iByaZNH9UDD
OYvjR6VjKzyssPWzMlL1uzyOxy/pQn/h0DHwn3cDk4DuPm2isnkB3GVFd6KUEf4x6jh67eiv2SVD
81lFNZsVNRZVA8wzCd9zIDk0ScoRvnsrY7IoLArms8rr2D3L2cPNaM3QVDedo9PuNC3rkmmVXVNT
fXBePofF4CuyDUFvvoLlmOZ9b6h84K+07Zp3V/xDLCvir3lOUsaB2DZ4Xm6N8H5H/mX+zB4TBCdG
z+5w4qmCBwjvPZ+ulp8J+56bLL+lpI/H2yCO83mrunbK751pxXhUy+J8h1imEe/ZM77zuI2zdF/7
9VSfcmJXj7JoRH5eJrOeEXVfXnKvJonFYW6i4XI606fMgL/YTs1EOtBQJigHopSHdQt+CX5jTfNg
N4TIX3aZxAq5BGlGoKvgkuG3dSwNjQ+wBUd9CKtSoZFjawLS3t/1w4LoHV0NJn23sTLgA6PB4B+m
YXeWitPwfV3axevUFPlXMRbEurhdnmKFJwZo3JbSDkir1xmZAKk26SdGU+QCiGDk46NwflmIeWeu
wKF7unDQGRjgNUO8r6cGdy6NKlLfo3YkY3EgEYkkPhy3G5k4sK4TO89vcerE11wq2d7YleLcHndj
61189o3PeDfx8rep8b5FNPySfZXHNfFwgqbIwYW8DI7Q5oQPOa/A2T/TnZyuUTR5y2NbRKjSZY1N
ZatpyH8ylczVlQcTRIhjBaP8LLSqPjlzykCy5hX18OjDz9rG/TyQw5o0zW2RWlX4qno3R+gRpApA
ZkFqd0MlSyLRqGkFBkEykheMRrTEst5ifZl0U/4cZSCxRnlh/otzfVMf27ZY4jt/mhnB1o0R38Z6
shWydodEvIj/7Yav5oZHmFp8nywhxIAwdt8iVTH21JHOUQbNIowp2qbS2LfOYoczYUdkPm2FtMRj
Ta8HaKdJop9o4QZ3T1QV1OEcyBYeYghFD2nrwxuYaBiXHAzNQL27DICXlnq8qmpxaXfJNGU/m6O4
x6g6d2ZjcUXzloSujAN3hzpsw+Rbgy7IZPUToc1yDsvB+UZvEBkLZFUsaPbi7CzOW/Mmb3T9aV6K
wuXUNGfxw5K27udcTUG6C9Azkqo1aKuA+wjjgQM+3g5qLUsTvmdr4onbQP+i1W3kIzkOIEb80Fjq
SbA5BXuFPKQ+qEWGE2tkLKCwaubwF3tYSPKm1A2nbWSFVXorarIkdqZUBGRbGSccAnM9c/Zj9i8C
DMMWfXm/UL1NHNaf9Uw/4wLCfaoubdrZt71osmcjWg5kOpxBAIkmmrc9XKujclVYkH8aUmHOPj7n
G7cdp3iHmZ1TJKea9CEBIupuWg3vZEMbQ97Clsu6C+PpgDwFYdfmro2UVHe2nH280sM8rqzzrui/
DlaBoX8OjTo2KUrxsrVhNwfgiBBcmoTI+Kwm2LBo21u0qXN0jpGlEtwnIQcfojGHU6LLUnW8+v3o
rT0LGBM09xb/2CG3lvd2TX70oV8awkkqCdP4Iz3MFte5aCpaLVkFS5crziFfomDUUM9xEV260vKt
5zwm2PDSu86Af7wsgugM+oeEzyS0Y1oQmQ6tm0yPqjj4xph5E7OiLSRPUqKK1h+ptHGqdlQS1eAe
rblxQcdZUVW6922X2mfqyp5u6uKqe0PV5JxM5UoE7A6M9idc5qH+0mmUM3fAKUx5mfym/QS1XH5D
DeymUE37FCN02cHmEip5JH7ZN1tb2Zojgyry+YrJs6+PhDmDt1Xs6aADWsRbc0dCF3RHgI83uOKb
j4sNo5v4OZG7O+03YLiTYOEKWdYgcHv0zT5HSxd+lPW0SuRjOlCQcSMefsvR876gGv7WFFX6zW6G
5Es85no+hZaJ0eAAhf5Bi284e2Zw5EHZMWCAJurgEKVRPjxjF8JxTsGH+9rwy9DyTd0Q7URSwUuN
E9IEvM5XZzd35MeusJcfRaZ6ddatT3RMUlR2fuB9bgOycumQ75yxFxBvisLIaxOt3U8awya9dSZ3
XDm8cRqSHKnsnzRZvfiT7PIm+MLsdo5JqzceqLDcGZxDURd1+NSiSQKaNclp/Bm4czTu8M9HYucY
D+FqzpMoHpYObsCWYF/64BRz2iNbU5a3uoDk/8h4uPjaRClyI39O6x2ZgPJYZgYwS7qIFRGMiuXI
zeBjOifmiO/6ilaCaiMMCnk8axC3/DjlXSoD0xwWZtJfxglnxQNOoWxFF46FvFJKDruAPWevPEj2
B2C+rvHxz8dxcPLTsfrRutpPd5bX1v0PgDcDAh8DA2GzAMy1V4Ig5/oZagfIObIOo9uUxtVjXBdB
y4wMvcc2Ygzy0eu6bL4BPTREJ5Jmsh1bFDuCodPmfat4YF917AztHih4eYpy4JKXbOgZ74sscQni
KSGG7Ypc2eWvyV9IfzfIM9uD79ekHORZlBIWQH/cixErKXPKGoZlO4Ps/Qen6XzezY5r/WI35jxF
FoEuSQO1Zvu5Xnh67hZMfjkvcdSeoLTK4KZWAsnS1NGw38qygLBclZXdQkHq9YuuCQ0AwpjRR83S
FvRS0+dutMszMn4AB00tbFUyjhA8hgI0h5VxAzZOPBpcsailAYlVnbiA6AIWl9lBTUQaw/mdP+dC
HPPKRndqo5qUBMgz/ga7yNv1yagFPoFfAQz6wPytuUct0vubdFB9cR3GVtiwLDhFHku4QRClp4C8
4iQA5gxyTg17/oAEVVzD30OsTGC3lsk7FaSWfTTk8C0bAr2gkLNGxzHHLpdFjd6yjT8PRcdTkjJz
Bqwci7NVGoLcMI4KMtS0SO6yngznwzjr3hw9RiKQGmOnBjUV4rXjBSNkiRZ30upzPE4jQXzeTKNT
BwU6FwO9HemvNwfBjt6hlTMmQhK/a5gDD7slgKwP6nwiQ0H5WcZJQ1XNI25Hhygvaxnl18kJ9EvH
0vcJqMmQ7XEQdi4Do17cpi6hTtsynJbXGcaYc0EPnBaMFEbynXmBbPInWpnqczi0abUDqRYC2yUh
6TttBu5Vm/br69QXY7UrXehqx6oqw6NOmcxt7VKV0bFHx8xxqslWDKGOp1ddyeY7+B7DPJWhpdyK
WMYng76YdC8OeSQfhFLlO2FC7zp27cIk1qJftklwZlPISZ0C3UjrwbtSreKz06Mf/OQk1JGx/D/U
nVlz3Mi1rf+Kw+/oi0zMJ479UKhCkVWcJQ7SC0KiqMQ8z7/+flA7fMSiD3n78Trs6JYlClUoVObO
vdf6ljuXFieObHQPGLCQkIRlwrzNGZqSnnSikMJMok9A4yKwpS0qxXUG3pLYCKLYqWftCJHBegC6
1NFu67tqFGCUMq+agygLiSWb+CO3eS6GzHfKLI3OxzKLLnSHPEzAdl7zMqVmDn9mgOF5oHLLaFtg
xw9SVuI+KHLS4M7ygf4NnTXGqNtoGcfiOnJ0dEol79PekwwK3snNmAEyQ4ibC8aH9AmLOZQ/E7Xi
Q0lImaxPWWOEMajBDvkCwM/lTMQ90/SNZtC/9hvS+fStzZkV6h3RQ/VG2JnBmQpqwa7uJ+54Plnh
oYXLrXZtbetf42JYsUzzOA0fSddW3cyJDgJxxOr+gHqL1/PEn6BSnTOb6MnGDukptfRUtt1gEU6j
xQP+wVL9UHo4MakWTgsAyBbBVBItRh1mHGbbDUluW+ShXxb7LC2bzC+GLrqv+M5SwCv1ReiZtTNb
Equh/WXt/ftClFPBOZsNJjteuCWRxOv2iYgjy+fMHpiWBCX2T2AqMj6PHIcAAXswzrM2Y4hSOBN9
U4Z3H0hInFM9Jl7cVWlpmYLpMP9+cm2GVItrpuUSDJZsr3sLiVrYmYJo98wjNdFmx5pQhzP9TvYQ
7sZw29j2bO9zZzSMAHMDCIdY5jZ0r6rQLZTuK5qcUzYSubFNCRA0KLLjIxudum3HfPycOHJcrkSc
uDDZVTKmFPEVAuZJhH3IPMOGZ5Y7tOh2ZlYNhGAMgPU2kuEPAxaGNNauCae8uiJ6MXqMLXP1aNeA
byZtQB4+1914H2PONvwCULmBnMmnoVs8IoLtbxh0NDvdTSaFrGUAR6ZaUPfFBmkp2KsIDveOD8mO
bylRlvpblIS2u9U7pnAgSGXybQHNVs4bim2teKLpjDO8NS2NdDqrTH/kwERvlZgN/aYHysMkHDnd
cBcpYN17YSK7YoUOy6/WBM7Gb0tSTlCuoC7XVQRd3SVlpKTJmmk0tI00FIC96/pLYsO0+Ehx/0Y3
tH7s4J/lCoiAE33yfTHp9dJ9B6EaZ+AAWWMJmcGOdC65/Tujy8R2dJbhe+OlXwa7hnIb5k5QqOUS
Qizj5twcrseY1/z+F+GNI2R9Gi2TGTgOo1/28NdypoieiaR1OAWIUKorNjP9wYuSbg9nbPlUMrrf
1zwNsLg8gPpDHxoPlj2CtUO0S4BoNKQbOebGB3K5UzEuL4qvBvdIOkhxQIu8flGdrGAfY9KHvF+p
Q+OV/XpSqJNzqK4L+RpxdG6huPnIhbB+814taSuH27FRp+GGdcmMe31Z2+konOBaBS1odViwLZVn
ajZXaOmRk+B3ZoLG6fmTVmfxoTaHR/6a4jpzyRxUtqMHgLO8GyuFL7k0KbXS+x/Vf3p14D1Ya22M
9YQkvX51AjF0yhRUBKyw12NKnvMmTvP6spJZP3wghH/jsqTaM21kbngMeDJQfLy+WMSQOTJ6xaKt
deb3vq1NAhbAEu66QY9/yJlarSaLY0d2znxZlDod8axymE6Hy+6vvm1o62wytPtN3QFT8fqVdElX
jaYeTUFIrs1dytGddlPseb4LL/vH+9d6uy2Q0cZwUUemifn4dGmmOdmjroiWwHAqDuYO8lAAgQYz
wRJjFQtPGj31Lif+nmLgg2u/0WKi0PfWO44wEue+c/LxtpMbMnXimSeUMrobcwYArhxyY+O2WbsT
lqNFHzxQUnLrXj3veOnpaEssV7ge9NOvmegjeKeVCHd9v0Y0uQCOoCIOernrjJya3oj74RyKmT4g
/ktrgOGEmu9pYHHE50iknxeuSUVS6D1xTki6O+tG19KU7APC2hSoW6vnqWESYOxCasVtmGUc+WLI
8C2ROGOmfeQmOb2HpGMLZhKutSJoeGhO9KxdOvEU1REHeKTO3znvLMWmwLX4meW/ONbKGr/Ubo3K
Mp9Z03IHRLqVenQzYEhWlIS6tekNcGttrfTLvteMr5Ojkov3H7L/9CLXwgO/Iv9D633yQKMPz3PG
3Pu+LB0RkFffz/d6qTlQ9LpJtAfMb3337f2LvvlCc2t4RKWg5rGli6/99VWRL+mNCfFnX5Fcc07n
p6IyM607arRwtzAwvzTscDhrZoYnxIusB8bRMdQZw+iP7H6/zMm/P3e2bgCyYn1ZbaPYf04qIKXJ
uNQZP+1DQTT7pkQdeCzbVl5aqVqci8qWeXxcOPOlV3wjQrHHgZc45w1nJ7zEDlOMjYcr3tjiZPSG
CwSvDDHQkDXiOFSC1s2ctfw/etOyjGtpa10xXwGAbRtuW5+PkuVsU6pIj85kW4UXXoyAAypsS9u4
mmTcXOaIHJxDarLOHRKokeGFtdBg27Yj/Z3NYo7wEWI6c5I5gwFOmQMo4akk4AzGBeL79skCJTN/
USCok+uyKWjoTu28HCsyYeyjYTamcSU7hEyxlej2heJRI1qwj/DjEdTOwRg5rn3v4PEOt6OXW+MN
0rZo8mlf4oxoMMLuP3g8TpcCm+1WXw0bWPopiU9X2TnrCvqNk77HeKCHMAY8Mrnoe2IzU7oD0cqo
8f4RwqaT3Uc0n6EhCMzc0ffCuM+OpMWPaH5qvRk+KAVOdz3WYWk4YJhWFATy+RODGDZPHfiamvdL
1kXbrlMVxtSUb6tanaofLCBspCdLIvANvCgARjjaUH84J/teOSda3hIvvUe55tSrAEyU12FZpz9z
Q6vmnYEpAilXgjrstifw+sHr3dg99DQI1fU8YEjZp72y9K/K7TlvTxZio1v6bxGBzituVXlqMI8p
miTxpQSBPX2uo7jOdjVl8rSrqpaEeMtlxrG1Rp1yv51hIV2GJf12jCy/bngJBOxq0UM1+D13P9k5
06gI6k1HTSp+jPS/hz5W03zWtma23DsC+fdmrE0opCZAE3HmpWQfmBqWtu06Hn0iPNp96cqQLooS
DiA7RVeOwq7oZm0Hpy3/KnMl9rqwQ/uQiRkVLiatUIe1jG8Joz1EE2p/o71Gwt1YjM+prfZMxPJo
20ZzD6OZU0G76w1tCO9bhvZ7m7575gPiL58nQx+KAA1S46JLrurPXiMxpNS11v+sytzZVIs3Zs/s
GnR8cs/o8yfGNLL2uygWn+cpJvKPcshoHolNIs+I41MOHdQa7oyystnWwrBcYdPh9MNgZWWJL7HI
A2bu+8+uUXjj+cj00NgypW6f1s3K29QoTCPo6qOA02pGbraxiVf8KTKp04qNu/mFFBLzk5GljfMj
TV3k6FpU21B9+zBME5zdo1LEEIiEIQQPC5FSUZb6RTtONrGFeEt3yG1IxKz0sA9MJy+YrzYTfUWG
P5xikP708EvdWIeeluYpAFCjrEtehaUbbKPccfwrhMLtbQ6si6+LvvjiTvSBN04+SPpZdhV+ZYNc
yrVsi7RkX06OtZMJ0pszNSWzfMA8i+NYLt1wMEUTnzuDtrg7dH0uPmrGdaxnfVK5Zxm0o3xrRW77
MiUDc8ecrMlkU0Nz0DYI4Jg7IFzrxmPNBhQFE8xfoh44/5Zn9CWc4hj1lTqOsBPrAz12B0NW7ERw
+I0o/t4lRVJhNR5hwAkRE7OVNqJkegE0d/FZs/kYosIykRIPcyG3jC/VjYwRv9PXsbJ0qxlj0u40
oLmVb9ht/klH6mxtRDHFR5f8RuwDtW29LImk0Y8zxSUMowzn65wfT7Yly6p7TY8cIQxs3RuiC5pv
nP5tb+1MzTwBefvdTBdLBpRRnHUcHOd+RVg3HFkzrxwGxNEA8miA2iyLnPJpjEKpdkkDYd0WqUh3
RTcgt9Py4rNnJ/N5gYzgB5qS+txO3ZixsExTM6gMeCnnhcEnCMAkQ3OJT8atthrn2MUHVD67GyaF
xkUsLY9deigQAndWW6HUwR9L8Q1b4TBoNbHdcdg3l6qrpjtdkAC0GfJKXCDp1CBQd05dXNC4hBfp
LI4T3o1yibxjMrSJtUXZwkPqNov8UgidjhrhZXgFaKhxuwtki3jKhNKnbUMZC7s7nSaGV5DqGmbe
YXqjZVk0n80TrS2EbImEdK3odGDhwadAMmzYcTesZY2Y8RSrkLfKeZzQbC+KKp7HHdTL2KATrRW3
qPbrJ5MmmbMpF8u6i4eJ2B7DVeVxWd3zG50Swdg6KdqRTT2l4+OIHKA8uO4AohsrwFNOTVr486wV
C3l6iZrOh8TNiFux9Imwh8VU/sJQhmBYGjAwnbxox7eClsBYSdgyooi/ZCmGlzMvr0G2/7LQhJ4i
+kJmS/WgEnSBQNuARvsF08SCpyLj2eavd+/HOI4VA6EweSwbMEPwzqwp2y0ofwIyfnKIxnla47CT
JLgGRZTEC2pLmcy3nZk33g7SvXlTVIoRR2FGJK6HtiW3BLyv8pAFrbS/znK6TQ6UJqZ/L83nKqVu
3w354lTnAJmXp9Em/IYIJJ7UGJqX/QgUO0VugmQp2dLCx5UoO40v+TAywC/nalZ+mRoymENaoSQ3
eNZO4/8ofadyEORGulU/2yQmoVAtY0AfiOad2zGdWH6KqAu/5jmzer8HUcTy43oIHbvRwmMyJ8v9
AtmLxAKzkZ+o24rEtwdoAOeQwlY9O1FEsb9YTbmdIqaItK+kJjeTbhLlEkndyY7MmqaHZGJayjo+
TdGdpdr0RzMu4jbTyzo6swsInCxYa3KNmkJhPQrmKoRSNlCCDvAXNHyVtmI7Yrr2KAhFXM2iYVbu
GHXaW31m1KMyMVWPTRXJYdu4Bap0limmzSZMQvges2cuNzUpmYHmIVzyl4VclbO5o1QiXjkWeqBV
Rs7hlCmA3GcDNr/RmFw7iIi1tYOkFERQR60sX3C8geDvgU2TxlqjiUBuk9kukkRnh4XpAJd7WlMX
e5xhi4yntYdd1s8uQ1idlq8EsG7Pk+WcDTbA7M9V6xoTeut+EDeTXFz7PrR59Hy8v2xqoJzobXlD
WG8cCwHGNklCdScTzDw4wIdp31A9tCzkWLU2HqI27khH69Op+kXdZMz9rrwWAdCWW9t/NeZUI1ci
VdrgBDGrBD8zCg8GntKI03UmvKH6JPWW3bRuwvMh1rL4GOWmuBfj7OXntO3xf9Gu755JSVUF3os6
1G9dPTd3Tu+Bw0OMFDVIwERSbERVP3ZWTGQR+c6aHQgnwu0xE2w5o29NV4eHlzM8y5S6S1mVn9F+
JzE30TDtPemDyXfku0UczPHUPziRHj5bYiEyiDSraRelefUt5aC4BHWcly+OchH5NXwzia5W6K+w
LJR5TyxXMRcsTim9sHGMnTUOlb0LH4bVEcqJsbPfjGM9HR2OPEyDxUJwr6Y1YHlAcjuchgF6XckM
XM89uN6Q2a021U7Q9aX9qUuTXAW2mbCOEc7e8vO6l907yzy2bD/ecjGUKXxOYEDFeSY5EvDF6/nU
ukKhai0t+6IKYUn6uovhIQgXAssYaLhY/dxJIn3Wki4BzVt183KLmY8ASWpMgg0H4P75tknzmTm7
7ZFmIQAp/pgaRVD4HFfS3CdT6jQ85y1N/UV30HZ2Ls+Bp6pPIk+kQo7Wt/dDNWcLFaNl+rlcO0QR
37PYV3PFODxPugndGa2zYkNe41QHPCl8g5TBkS9Pl3m4YJxTfwNwhfNATPpgXWsMlQkvjWdxtSCo
Y+lZRDVtC8LJoouiK/pmQ+pW+NUalPVSs5xYm2FMrPJYzIO8wQzHgAfzc5faR4207mmbVOSgHQgt
Lp1tmrNYX8DFqKoVcZpUO/aD2NzJUZjhFV/6xUU3N0w7r2PRutSYwV+Kai6sY19RzN+apdIw/ETA
PA9uwYe0XY/SyEgid8h9Q0dZFkgiui+okpeZQGadkBEjKd0nTU2RzuKEBGJTAIZxzyKVRjiA53jR
KDeAAe1mDXUvQc2Ma7yrKOQcsRWSNHSfpKN6uU4teypJOAh7d0dV3S1nFOhh2xPA2eP7B/0gtolE
3bBDLwngfZgyCkVFIlDyVCEhsYJsKMm5KKSmEZAgze4SpLSWH3Iamt8WvZe0gfs6fg5tPmsfd03f
XRADb+jHOjcy+xrkkT38bK1wGHYpMv7hvEgW81ZLYtPaU1G1rPoo3CZyS9F+rBlFpvdFRGZxNkUx
OQP8LSYepxbozU3cRi4jiEEW+s6haZHvEkILe9+0kk5dxKbykrvMHgkPs1m9hvPRzVT02cGMudoh
K0Pt4jTRCVBZ0JNc5tBiswB3iBqfxKAqjuMkpxE5ETKUunCyKBz2DPFKdZeBx8YeUA8GActoBNo5
sO08TJAYTpnLaDYS2C6RYgqq/hqVCkJ+bbyBz0qoIWbc8lZ1LTJ2B97d6BsjsysCgOiXPpqRWd6i
fsTrvkRIAygv4/xJn9UaBPv+ef1tD4lKHx2LcB3b8KBovO7mEDFB6Dhnqj1StfIKCMTXCgPfuGFm
rG+rePoIzrs2zn7v2EAOYU4AR8QF2AFx66Qz7nH4Jsp+7vcJaYQPrRHHPjtBcjdGXR8wrQh73yvG
Jzgz/SX17ke+8f90eRoAwMVoHdGpPHm7vWvTYW6YSpBtjnypLzUQF61pNvejGbUPnmjVz6wjcTEq
4/ZCM7Sf79/u0+uvExv6I4i5uRH0Z9fuyW94Itqnc9NgltrTrindDQ4uujDUY+fIn7odFI96t7jl
sKrx0NRTW9bb91/AaVti7YIwn6HYEXSlpXlyAyqqCR3I+wwuDDU5kmt10OJKf/R464Sh9MMXi734
g877G3TCelVaQeDCbMaVlPmv37bCmiebMAI1T5ooE5v4MIxF50u0qvFWTzA5qMR1j4kArpEh+74D
LZF/0P95c+uh4Fm/4AkgjKXhrb//26133RGzMJ/MPqIMLQ+WDdTtqI/9MPoAEOvlWEOOKu6i2mx+
5J7Sr0GqdG3w/u3/1Tj+/fmnqAJqArqAOaxNk+zkTsBlKcgIRyaezNZM5GUXUn7rTTUuPxqrHoc7
ZCvS8RvaKdbqket+SirxOCBQT3WXXdKK7DIzR6ndpASLtj/HrsowARNjqo7KdNLljBJgHkir6iDA
DNWS7cKwIjRd6RF6JDOyWXBJAe53aY0sxtc6kenHZXIR1E51VI5BZep2eJYAs8rvsV+Y5RM6cVde
uUmP8cKKwp4ckAYx24YkxWY5y5x+NP3UpgsS9CVRx1jIcRySJ0zYyYhh2CofGbzPYtf3Mv+BdVTv
NmODfNCvAId9pv0uOO5ATcmOaT6F1gdd8jeDSUcwWAYgYxmwcSzHOLnlOiLa2UlHnGVgnbcTypgg
LN1la9UyfkgQglxYWTkdiEMh65rq+hqavLVPq3V23pOhXepVefb+YyDePAcMwhjAuZAvHbpskN9e
P40dyU1Kg0MXeK0L52nEaaYduiIR2kM353AB3HDAGYmOsvaVQeDerneojK4a+mV8RwpYoQ8TCRXN
ObK2Wd+j3hH1xhxoevzAW90+uNjm1dkc0jDajYVWf3GIeUDtOU3WU9Vbrk3t6tSPWttkyWFKUABn
gHLrQOX6Ep6ZEmvBpq8lJNhJFogz4GSgeMnDmdpQ0fbbZXFYoRvs08E5YtcYiwPdD8u8HY1kqoLM
hC77ye1sVZ9TdnY645syMgOM7qO26bTEvUjhH5pbJqnWo6yXJkPoW08NzfI+JHFNOMRjzJ3Zc9IF
4NEEJZE2uL2wwnFEJkOXOrPrLDQXQnbJzUyh6hw4/jDwBjy9JLuZEMT+2pZNQQexqJs7M6l0NlTk
OfO5DQjIfugF3CylJQbiKfQZ9r3ig3oYh9L41mpWXx3bifbLLorgtSGBlWEUFAvjFRTSLbrciFDa
JSC1WMVXY9eMHJDbxf1sDuZs+WmllruWL1bhl0BE7G1CbRARpqfRVXOsfIw5z/UEadG58jjjtwzD
mBN6w5U1JF65BdNAxxw+ZLPjU1jCLR7DOQ1ay+2/VZkyyekAuXKYhEIU20dJG/QTWZ4+VRxvIeoj
GwXTCK8TgYBJ5GSYC23XgpWPr4cExM2h1HMecwtB0UAuYVWOz/BOUe9veABgM0Nb7UDzMAjTjAvV
eOv5VbQa11J2tke/6s43Vdrq1SbWnPaJIxmFMNIXlHBtKqPpWrVebd+JvswOiJkEynHXziJsO3G/
R/RUiiAUKRGChTYJ64gTkDcdA4kj753H7AmrOwx0L3XNBiQDNKq8EeGLGXX4obJ5RDA2Qm08tNnk
tIdZa5AyaXYxPuRp2zsbOsF6/8EudloqATik7rXW8Js1PMU40RJAPK/0KF4UdC3geGrymtulIeWF
cmY5L3jQ/uIcd70edcIK9eLzEM7JhkUx2veD5HpGrhmf4Bc/z/hcCK1V0ffIasbv769Jb4a4XA9U
tusRHIFuAQbr6yXJ0bwqAxKDG86xMM44zXQdKS9o8EF+SXLIMkCthuzYewOZVfFoik3nyWnPrN39
Im31LXX0ggOybW7HxQExCzs6cf0iHONw66GU86mHyou0GoqLCFs0ftPYfHz/PZyO3de3wDuQ0mX0
Ilz9ZFXlfBZGfQp1T01gX3AbiMDBF7W1nYWeq5IA0XTagBc9toT9+5eW69zz950dPQ7BDCSzM/n3
YLGdTGPLskcX2Yd2UMRYbpAvpgBy27HAQRbqVu9dFXLAT4TcGKlrayu0HtqYLE9TV1v9VnZQwH2K
RshOLWdsjHpGT6qsy15wAL+1PNuZzbNmLzQmcHpyiPHx93hR4Fo9YmZVC+2yih0PbA79p2Hz/rt7
8+wzBODeohphCRLGadmiFUOoinKocCfPydam3/NTJfBcyfkiKk8TWvJBnWqs47jXtxPSIBB7VGhU
jNTMr59GBWsQ/JCq9+Os0/UOFXEzbp9DqcN5yUZgNmN8dGhH5HupGpvUTQorY4sDyOh3ehens2+W
OgYT6Bwecx27yR+KNjM7FAgxpgHOY/iQncjAZLQwrH7Q8n66V7KO1TlSIpr1MRGvGadi/Qw3X86Z
1UxIK0XD8VxxOtyN6/SY1bd9+HWr/8/z9F/qpbz58z22//xvfv1cViRDqag7+eU/r6uX4lPXvLx0
l9+q/15/9N9/9PUP/vMyfm5KTKHd6Z969UP8/f+6/vZb9+3VLxgbMGa67V+a+e6l7bPu1wV4peuf
/H/9zX9liH2eq5d//P257Itu/dtUXBav4sVWhcI7iWTfsJNoD3Hx/MI/Xzote2m1ffNSfPsRFy/t
m7/pz6AyzRZ/8L2zOMyRBGZRT1HfjS9t94+/r79l2joQWNLI+EKiXPj734qy6aJ//F0YfyAKA2AM
yhjkjcHvtMAi19+Rf4CTdIEXIRPijGaIv5JUdrIsoB1DmkGMBmNgAwWodXrADgmHdMFJEPo+rKJo
5DgICmhEtKVfeS2wZuzF8t5MDeMhmT1s03Js3ZuhQ6mqdzVIHyamxO7KkNyXpk72MrSSpyR39A2T
w/KCeUcXIZOR6rNr5yvHz+g/zV2ZzxSM0j1jzvVBPf3rm/c/38xf74hkHdRFlieoXE/Rz7GnOXwV
ipRTx0rvmd38xqxG/OyJwahzRk0Wtq3zufU6k354mV3iYTFve4hDjN6rZoNde/AnqCeEe44H+iAS
zb+4JyMT0w7rC+DKpv2g4H597P31mlG7sYeyd7GdnrL+3Uboljan6Xamsx504zKt7rWHEWeajw2J
EVgI/O23p/df3+O/wW26KXluWx6c10vYnxdlQ0UG5pkEf5wynfmQPKNkGrPFKyXvMQU9VCPmMMG0
xi8d81oiZg4SQ7d903bioOoL7wMZgni9bv/5ElhGabTwELIzrZvWb4dep67G2YHTua2KhpnA2m2e
TVE8TaySfmZFzqXeus02IiFpzyKu7QBJYGubO22HVDg6Mhg3AFWkz1VO2Z4Ymv7BTZKvt+xfr5Bt
xUX8S9QgH89JQ2JxoAr0hcNNMh7i4RJ6HPL0aTN0YjMUPbQmOMTJtd0y2NGnA2rli8z4YTDOQ1+B
2YwwLdrO4OsyfrlGXhpOsTW8LzOTZc18rCZnU7dasOKoIOq9/wH/h5tLagLNJLYnTnOnL72OkqLI
OQRviRUXm2VqaNQVTuR7sHo2DMGr8/evd8J+XO8V4EcDuqxjUYhSo73+NF1rML3eE8nWlJDCKQGO
+lwxkR/GfAeAFMJcb3zvu8TZ6Fk57tx0qWgBk8EF/ltD/mfb+y4csg9e1tvbwKviZE1zBfIs/3z9
qnrccpne86qQ/Qz+QuKJX1Zdc8YaW25ntHN/lgZ/aYP8X7e9V1vl9fACKLF5+Ru7aPu3oC9+fOvY
k/6/2CppjP7vW+V92rBZvrzeEvmJP7dEU/+DPY+uAu02HXDKWsn/uSNK+YdYGw4U98QOmDBw/70h
WvIPfgfFKs4ofhM7xr93RJPsTmo/ls61eWWwyf6VHXFdcv5n+3BW0iWtR3ZXhMccN0+PNXmE/Fr2
zYgeRXoHTD7mgeiRj4LK/uNVkBvzFmG1osd4/VA6ceXmccUEWSOBQMPQmnZnE5iw77/d9v+wxr9e
vdY3s5bDDtWCpKEMQeH1ZTorx0NjRwMnjJLFinABP8yVdsa4Lj4QFdLea6AWj2Uqkg8F9+v36vWN
5IJ85diJqcuxZr++do6kPuN7PmxLxTfzO5wCd+GMVrtMPQGw5MuuY/w27VGsZBP6LE89dKIRXwqZ
1+GW5DOc73ABs8lXmoPUJG90OL0ImAiM+mClfPtp4JCg28lFqBzeHB8gFQ0ILPRhKyKju5OLSEhX
1+fM+EB4/3qbXz8Oiw4urT4+cbKwT4+wFDvuuB6RtrDAOmbRhpysawKO6/HShVfZQOzsQV4/RR6x
W/ZffZOuRUm51nr8F/X1uk7+ttf2JKYKYqDdrdNq9pbBjXM0asbY7z9xbz51tkpBWtI6xOCL7J1c
pTZIz1aiZj7nJC0GDxc/mWVUDxjvnt6/0ut1nZu5HqJtLJ+SXod8o2G3Zq/KOZeJLdzICbe5HULG
GLCludOkHbPUwk3z/hXfPCYsVTzLxjqdYDs9jcuK+x6Tqp0gWZxNppr22pq3S+2DAvbNQ/LrKpwT
KDnQg/7KEPntc7JQgZE1xVUMvQrvEsBnQebE+jaZSJeVev1ggHW6ef+dfXTNk3UC/rA5mwvXlG4N
diEHbCmIMK9y237s3BRtvnKcw1+9JksS7xXTAwQNWhKvn0eM4Q0tQhA/0tXCw5As3Y0wlumQaqWZ
bdAkpt0KrR3D3fvXffvc2Lppw2YmwRZE9emaqIpRI10Ing5T+uxugJjyjSm7vWH5dfrNgB32gyCL
N18JVkD+IwxqbXo/p+z7Em5gm9WWtSXkqLoWXlVXW5K0EuRSbqJ9UO2sWQevF16mlwzQuBABq7id
rNNGIPhHBgp1OtDFCYHrYQ5IikOVaN3ymHQNYFbFmySSAOJFsZddBg1Dgt3L8AXY3pklmlp8m7KJ
FGRM9OnQHKCaugq1jjNrAVD72vGBqleMUKaKAyENerKARGOF9q4YVnQuyxq9B7KvJ+Os70ngQDyC
QhLpVx83fg6Du7puWqK9jmTvieIwLpFhPLpkANaAGDO/XYxzxJye2BlAXNm3cIfJsyTypu67GddT
hjKGoPiLsbRr+4xOqgfv3A61Z9Hko75FWFc9lUjWrHMbeDLqPA4SzsZCa14ANyE9yld6aYntPJCc
tRkab9jHWUNGd5ijptgYWdWnl4nuwXUG0qrkXmlWckPEDvLihVPrcEPgWWQE+JKrJ0BBmhYkS2JV
Ab0y070wHXT/m6xZNZgCDdS1q5vCOLOV3j4AnHcdmmcKFubGKRCjPbM6mpO5q6RChe+HYVtza6tR
piNp1otj3nf6RHJNVc4Lt5AZDJg1OAtyp3OwQtxHt+NhnvJC7b0slWIDQAnAlJKI2Y4LreIzOSG7
35mpgxVkwUF/61W43/YkxHpfQ9fp+gpZ3FDbTBvHxgE6mk2u+DSyXYhbs4ZDwzAW+vR+qU0sShsN
VIzaaV7ajTCIvEWSsjIM2sXIKY1DjYYu97NTAsVC0aiMdsM2QXpA2XU2hmwBG3WDIM9Ob6RoC0Bd
NVJAHxMs/x42DAe3Pc3zaYd9WDwmicYcI0RTe2xbPnfiyRatai9CgACfyWviWKMS0IioYIb6wQ0b
qaMn7WLPnxCMpVcWupc5QHcfEk3ABrjxwLuQCdBV9qeGge+0CVE7lUfWdYqNvPJo6XO4l7lvN4X1
rcG9XPo1ejQGDRWs0ae668yXENLM7OdQjlaLWpbHviQmkCijZKofYExon6VEqhkYBgofkHirPg81
gcDtoBL0Gtg9xmSVFWg/efKRBNoleKCN0YbhA2zeGpKujeuf+eWEJX6pJF+LOFSEBC3WGPnT0FW3
RS/QlEEQDWuSJhxUxegpe2PvgIR+LLOi4S9JNZSbiqxAuFHo9r8bCvXuVZyUKwVT2rPjT25K5FvS
Y7rcLEvkjP44huKHp/WAPyEWzhOPF3Q6n+t0z1YuF92Ha8pm1Jp4QNB3NXO59nRiOKr4RuazOKLZ
ELRw/KpgxvHv+XRPl/66orBirhRBqdzpM9+bz7mGdPyOTTCJA8Q2Ue+zv9VXc+jhVMfgn3/poRM+
aUOdXJOhbJn7Pp7Q59LRTGOSILOR+HVPk+69NAz9wFdX/9KNkBB3TaXJT0WrFu9rKoFnBkSlW1rk
4/9vvK940PPoxsD8AUt4EMXC35PraQvxsgqtOsIGauYAkfSxeRSoVNsbw+mb9giEpf80GMqKzvWy
kdh2+w7JAIlJKZtyQPScVOek0K6q24KB10WFlCQNGjm38qZWsdPejU4pzdpHxYINN1/IcN5YAO+b
H0maiumzVsdJccZ3s8h28ElN9wXUShwGKIxAFck+RFbVz9oE2mMcF5jjRdUWd2Qn2Ov008yCyS66
idk87YYF+d7X2GXG7c/CxuqvW216C3iF3CERVukdRbT+EC1mB+7GrdBEO1AetjoDyoNrC/1LmYvp
xe6z+WdBFWDsae5F19XkxtUNsPf6e6IV1VerNMZbmdIo9JGCuPd631kPetPhfnYIWUXuxLpI989x
75LM035UXrk8tSMSf9oiEj5UhbTbOWDIqPdIQethix0U9EijW9ghlKHgDcyg5s+MKquuNCwm2wKF
++K7RAgMARi6ctqCVYfKVKE94hZOEg9D5YbVxf+l7ryS7LbSLT0VTQAKABsb5hXAcem94QsiM5mE
dxseM7hD6XHcifUHSVVNUSqp9dARfaNMVBQpHuYBsPGbtb7F7kE9OHnMiTUCwyfNdV6tHTKDyUa1
Lxmu6RPHKlBF4g176Dpd6NYSmJgsxuFz8jA1BKantKe4zc0bmCea8GGpYB/slDBBJWSy2pvkWvdn
6KnHoxvDb4PKW/O0R71bHEFGRcBoht5+m3IXUyNbx+EFgQRO+9JCrhg22TJfDVaz3rLbJjNlSFBj
+rG0Ew37OnyhHaEiqFUN6HU1lzurP9mJwihjVpdCUOwyQnqRi3RhIa1iCkZwQfqBYYeIsVdl7q0w
ilY9THoPac7A8Pe2XdoPJLiCAqufgKESMQP11rCJszwshPJeTg4WpwCjmnUox0r0xCZ08Y2OHZmR
VrUkL4vk5w9drDvVjrewzt5sVq0Jz1+h140Bw9ys2tqqsO/6xT2OULd1P/Kslje407Cd6ddUe1fs
3XAoaLVnhGMyJTaTPVF96U0n8q6IKcmRo1q8Qx70ZbQ0vwQUf1lNg2EgkHUBiOmZiI4OAvlPmHUk
DlYseeNAVLL5sLcwoH0+ZJoHzCN2vkEDUFoYwY0FSmpXFldUqHEncT9Fh7kAgMXLd7mGQCDnQ+t4
bMc8ojClX7NVfDYR2nb7KvLkGEr4Nrnv5hWM16ynZPaz1ZDJ3pBTU8Jvn6LMd7w6vZkVRgdspbXx
1sWwRHz8fzrqlDyHqW+umvtWoJF4qfXeNf18qs0miKxZPK6ToS1cWQP/+4pu9k2Dt1eEmNmwF8yI
KxagyDM6dlt18xeYiFG8V16q7uLMWZOQ3qUZAjf36ulQTW6nB02DuAZ0uUl+ELtqtNud2RNJ7kbt
md0JxvDK2FjrFiXPe8qheOfycgbhZEWkF43uBKVLVXnSsUyde0KBV5dj04AVi6fPRS2x76xV70+j
1jtlMLi59Vq4I3rsHOTc7HeAZoZdR7Ax2TqYL3mBNwMBY05udsc579UD2sVMBzNbDIg/GRjMoZeu
jX41xW0FMq/Juap53yd3pDUgOCFIpdkkH2pB3wsrficUS889KRHje4YPhpIVWgtmSDvD22L3niQz
NLU1ePfJ6hFvUQ4jZZXK46tMoLk69ki0QaexHhHo2RrjlEKWpIZscrS9SVTNr0ViETCSlCUw4Anr
/F0EULc/Q0MoeQOhy3tq2KyuvjtbgP00MxHXLbNy66BPdmwfHYE2eCeyzY2bGl36PAERe1PmlLk7
lL6uE1pj6nyLyqyx2T1ESRKMHNPfRll592QQe2f61DDEnbtGPWHRzp96MxYNpwlGOCg/pXHovQ42
eO05EaaA2rYbLJaLepraauAd7wzN+1wn9X0Fh+qxUw0y21E1zdGpe35o1aTSDnLpEvPhAM/LwsXy
3HAtLTSqc25Xt9UMtStoBcAchK1G+wzAqgFVNOvVWa3ZKxlIg4Hzk8Qr50lL2KD7kLtcBakTQ9tu
oy406BEUtalkvKEHdmfCo7IUkymeNLQWoUMiyuBD5HTOzZIGCcCMIS5hX0k09GhMHMbXhlyC0aEV
9vGwJBEcPp2dCEPnxjtDR4RS18APcA/OxMoPBDVUlxI/yIuiwst2AtglTJbOo6AzUyJMA7G208kh
geY5WiJm0GVdlldcztaEuO72MjCBO9/afbeA96wUEbpjUd73BE7dm+ZSPfIGKuGdT330icS87f04
XQYiZWas9K2bK417bXGv3KgnlorRc/zkrS0+qLgtwE1RYs8fY1JWV5aYt56DCzv6eIa2GCz8nhTA
8SwHasXE5dTCc35q3JQsAKBHIPYbWxMtHdZsPms4ALHj4SqJqY4zvvwR3OJJZuSXBhEF6+3KCam4
JcY62wMWj+4Xa+AlAqQn9pfFMluIy0PzzeD/Rk0GNfYdef84+nYi1PWURbQEs+OVqJq7dYLK3nvo
4k3gXE5N4JdfDCsVSDp3gkVN3OtpkM729BrHsll9r2rlJUIyAYK6m+p7RHoahzO4YvoMFGbKbyPi
NM5g0RIZOHMUobPPknfXq5r5WBCMcV2N5Gydc0SWrx3rsfoAXdq9B1pqu74218OXXtmS/xlPAivE
LMvQquvoyeVGyE+WWZfPng6aixVaZqBl7C3tommJTkWzP3l3RUn3Glp2ypKNwlbSD1JPUzWhueaB
nUFz+ZOdpkQhEvtLaVLExovdgZWSeM4yH2p3TVpDwR59t9AsfmaKTgvbFo3rbo51byYKdWPYrEaN
tZXsEqhKedPX4ajRyvqjk5YkPs1WQRfkzKUerI4OABw8Ewk3nTtvGjbpJAfojWOEot0QD4ZVczhL
Ej1eqVssMzRk1lzXETZ3X419j9zCgb7km1QC58BEdd5WYOiBdE+4hW4HCOwlioNheh2FVz1gbYIA
y7uruhpwvLVXjAWJAqCWoPZQjVlSUYE0IkaOFhUpZNzhze6hZM+Mher2S2qi9ecn8yBcJWU/ALTN
0JsFcnDLByNurAd90EldcXtX3Cd5nLu+kY20UK1L0Uh33nm2D4w7fUvwuaES9Ir1rYQnzJ9fuhzp
g+RO99PIg0sywGD7Zs8y4coBVN1HCFm+tDIdPwmrIpwS/T2vJq6HBva4gwzH+NHiqtYE5eVosogW
tDPWvtfVIjBNtuO6eFhfB6IDIppWmGyEhJT77Sf9xE46YsvMkuKAy7Mm7KqiqCU0ANp3QX+Rbykv
2WdKltzGi6ME9kvDXOH3x1ZuB05Hbc++fCkuRI9OdRgKpGqd7mgBrDkazsS1zTfTKLWLUc396xjr
KVEDiuME02jW37U92hPYPXoCf800Mj3MpSz4Ihe8p3u7b6J3yoOBPCxHX+hlNZu/R1bHhEboiufB
Z+PsXjlO7txrstIeB6do36KoWHmzg917IHyMbiaLakBGmorse7Rq6KC8Ejr1ZQmlSRy8ESsgU+mc
qcVCU/LV7KzkpZF6A6TOTJnno7Psj3FO3AZMSAwsW/8Eshzr/tqfaFIpL8GE5vwcOVXHYVsxP+Rc
6JLgLSmPWA+t9ozFIZo1vY/78y2PI0zw4J+zlMAqYi5o4Y+cqCsQdlQWWhCbjbib7Bz7B6Eao+Xj
WmnvwDriKCksAc+klWVGIb0CNQ2dwSLpb2ljClCYHeoWbSpQFZq2paZQ5xzeafjyGr/URhkfBrym
15amma9e35tTYDYaxSPnsh2j7xkYLzXMUC6Gcqk1crJIOwsHcNOEBBLswQxBwSbGJRal7lvFnssM
h7VcdH/GKv4MyI34H7J1gE1Php4Y/iRkdj0PrmzJaDQQQ7deT9RLW5beCeWEZ4cKs88QAk0bn3oH
jLdv9aPxNlCfanRBy0qcFhbJ+ozQRAOIhZfWnW+OWo7cclNXaukC0RsvSd+ck6Go+B2bL9RlO/Ey
ATJE0wU6TZykcvg7VEJL3kBO8jEVWDzvXHVerR1VPW/Qc8/mxrLGgU+YlsbdDMuJLY8iWvlqYeZW
JMEqvLV7OsLuMtXJNjtNePNQXCKMInMSwo3n902yaEHXthPBvmlfezsrli6gd0/EYczlIwrDaklu
tDvulZ2ObqV5IXTGgDxbkUVObsjcu/6MjcgOECaSD+EAxD7AwbdtjCzY/ji0ItMNzXKaH3mCV7kn
O765xTwks6OihUIEV0bEPSrZ6FOgcBt9gj8QWFjGZeGo6NcPq7flmWnYmBJbgnpfJOz4Z5WZ6iNG
sEUelJUAT9fnSX4yPS4oR6w4VSGTGDCtzmQOXydnhgdIod6+epVtXLt9Q0gblFD3kbdW7fhWzn16
GMexvmXHoTuXrrKaR4g0Ue93euvdFE6VvzDXiGDsahhQdl3bYYLqNvy33zrbe1+bXeiAojWU5ksC
O0gSorv4WNE+Ay5MWGN2RNghu52Je0XFp8fNfnRj611kenRPUqNKgtJBAHi5umCb93gdli+OWABD
GjhhGDWoUUzHXOVFeoNOemhCOJU4WIXTOSZBRC0UBXsDcPaTaCoZrlGVsd/i+b0xV5MnYgAU+q0i
uGJEpyaoInilFmmA+RGtKICdsXzU8qx+XFp2OX669vMD+jUrIRnGoWroJU3ocXQwdPMQobMKERg2
F0DCOc6tafQ4FUY2DMz9GrictmxNKiCmnxeDBcaQsUnSYCXUyCKk10/Br9lMzn1riNfR742IlNki
MqFQ8hCC4Upljfinsd1nvfRQ2IPLAXc41PHIB9fZQknQobVbVte1jgSTYXhSMomfPY3hTjDA8SWL
MKkZuXVQyr+ya1BGWHAaIKRSDZ6winjx1xQWBgVml8GdM2aDLNDaXHOyXop1fHGRYMV7nLoV9bfO
6MmPSwTKBNZXOGhl1DbPIBJquGm6cZ9Vbh/t7CGZuJiMr4LB7NpHTszxyhwdCaecRhPxIQf0N1F0
+bsJYIFCAKZIfFhK2p6dBVT/hYhFFOvDAFg4GKd0uJQtgScELSKS3mF+ZnSi1TLlz2NpiTNat6Lo
JBkBM+0qa41IqiUns37RRPwiRNXeeAhesMuLKSJIqkLFmBhzduPNBNcytqvMYyzy0dtbxlheaflS
dsTYGRGISytyH51sgvSnOtG6ASBRuk+9L0x3X9tRl5AJZWysAGdYXHC2TnSR6MigAhnjVzvLyqZ+
iRizthhLzOSb7iGr3WMEBLc+k231YLFz5aJlUvsS9RKx/sqXUO8bRn/xzpkKzB6i9qoboFvux+SJ
Ee8ytPxn3YZKGTajkT+mY024FmF67Iu6eSydgKgM53Gc85a3PufDvC+EkX+wbGaIRMJyrAFZLuR6
Uee5xFElzepLtSyCGinVRfs+Nha62r7FLe9zUnrxTT1KvTiB8Zs+hRz6r0ZL1h4s5EQNJEmxlfE7
bSKZp04K49oSoH7J7pk6mCpAP+awbT0griZTi0vFOaFxLg7L0bEG0V+g/++edYPE9MCiXDkJPEY9
h4eyPqCX4N1u24i5rWa71XOm46kPI31xrzO7kXcLk54PnVEY8ySU9+9JV9MpAQFO3QN2op4Rh+E0
36Cc1rDGIeBezbwwhC87YR5ZahfNGRhAF5/70EICaRqq1J7R7afnrRrn06CVFxoImCgou0LCAenX
/D2eVDbzPNUV031oB71fwxlARO+lVNpTJjhmcSs5Y0D+Ls5G+jbIkcqFr3GskWKdaYCwv2YSdTzn
KLsDTk0Ig7sS1Imxh1Yrq6BiZN5S8kZGer4wPzMJA3TSV6zs3Cx0bNATKeJ5iiGc9tcAQJYvs23B
7AQJz+NLKQragCl+1x4wYOgQf/VFPSS4iz/NaiWTMWu6+Yp8T6TPOjFIgGXSjdLb5ppxJxIihvzI
2mSY2pKMjDxibguwIFE67kbWmYu/0GhnJ7Zs8npCoNjRqoqRacfEZHFnK5cJgWBkY+6oHRqMwibv
Tf4qyRQHkEi9h6ks4yiAMm5RFlIz2ueNrVIZDh4pRae+c+UVBjT9xtjubUosXrhh2zcGI9kCZgf7
pDKaWA018mKai56VEYQL7RpTrZns0JhEJK/kC090oWoT4yq8ELZnSovcQ5Kwptx7EGM4nioYFrsG
LjtsTogz7LLcWmWHKGOmcUGuBMPC3uT1eJkzF9VCsuLTNSztsXoFfqVpiFJzcncims1b6hGt3lFu
Un05SP8f8efIjW4ho62hRrOIfzYnGaRbV+j/E9ppRGclyqOACDEgH0vUMAAhwbZM9og+iABCBUqU
Q4YFM8IVbMMC3B4UQKMa4qOgqtaBpcfEyCvgn/K+eR6A10NPGBpr0Fo5pwikcnUiLdW+NOrUNIm2
gQrr6+isO1zjoygOFSsQFY5eNJ4PeWMP0EJN7ZrZCVDzFMJuHChdRHXgYeP4tFZVdmHKSnDz/NJX
7+k8bTcAE6hgV9RZhjRUqeWB57bUdgAxeCkPK6cC2nE9uk4LYV3ptajfR5YBazAzsyGJNCPEwQd1
mrPzXSmFAqPIEMNJnrkIxgM7qb0XNdrCGbdEd7KIPHXw2iTfTvGsFqRXCFpXffT0I9Xw7OwpZeii
9UJbtTPKYAdL05jqyYPOQLv/SHXKMdAvS8L9XUauxnyHT82v6waM0oFinyF9zdSzPMcGzfYTY6gL
bccsastvFtqyfTN16twFrPrMO7M3WQi0vG+r1Na7Pdv8IjuKuhiu0TkPwxVtQtTe6TkBPzjmbOZq
ceyML0gCmCKvrMEGeuPCNaCtZiA2w4K3tLVP2Tm4u7UexJ5yfzYCWy+26IJK6+9QLaVfujpNGcsW
jGt9yOETp3lKtTqQtXhf9p53ieRliS+t2GqarZxNtD2M7ARTlVHZxHu2Fch5eGn07kKuQx7OtHBk
VmYeIcsl4ljPN+AGzkeRlPg0AI6Ur2iZOz2sB1Njib6O9qtqxqFgc5CSfjmaNUFDhCEAveeTi1dv
1HSw0x372SbXs2/eUucvc4quDrZUMXx4cmjUV7oYxFj7RIdw+1pzWpWtPwHKWNug7mFg7wosON3z
WpAFGtrFbDSBR2jjcsZsrB52ChcuJF+nKog99lAU+M7ccEKIgm2ijyHNHb+1ZZJwuHWKwasgZC16
YBWR9PRUk3qbLIfzQwM7FvsmGFzrMCXsZXx6TbKAWi8ig6RAVHCMNcCcTJK91N3pCvHSDi6TdV+R
WcjEa9WG0+w5EKVIyi2e1gReTogeru7OXRb+YuetRpsGJLGRTb0gFMYLlLg89lFkZKTXrxq5iJph
N8lZrdhFhj1FUMLsFoRVqLRWz/d5Acnr1EzSu3Ep9kpwAx3ZdEzGwIsdmcuMbRyYMSXWm+cRM/PU
xMSXnGo7aQgxoKnni2ods6F9j1wc/G0GtkV3eDa2MTURN76nIiau41oyCVNdBZamcQYst4mwea3I
qtbWvQGkKtlGTPZ0Nk0D+YljmXt7bLNaxJ7I6qGO5zZNw9wn3eYJ8Wo069q0Dif+q2KfDJB7S4KX
DEX44hbE1T7xDfV2TINdOuPrAo8P8qino4FLzsi8YlngN+SPfO15TREGPEX0hJpYxgA+X2MFZBrL
E0muvbPT+nZgvliBTsZFwKyRQa5ukjHQGf1C7C6D/KCEdN+dy0q507kmIRgHk9eTNE18RuadGSy5
L9elh+qVOYWxr1qoQ4EN9NU7mADzTYIehtjkfCTgjD4yY/w+KDM9oBIjZJRRdb0+NnFO1ncCe5uc
IKP1FENn7sv51OaF/VE7tfdhtEjr/QnNAsEDo6PV9iW9AwSwHu1CCxVGdzAVM+MntySfi+abW2E8
zaEglARtsAI4jcxLQXLN7AR2PTGn14yYcMYzR4GOaGjM62LwJsVQPS20rzVD8rVzToQqdPNdZEK3
OGF+6q0Db3Pd3qcK+cBuNlyG/v0g2exaKe6+CyMWlPIr8y39INgoJtezSi1vl1go5l9MXorVjdC8
VgvI0yG7ktEFU0CR2u2vurD/F1rmv7IEbZ/3b4fQ/ydmH4ne7D8rmP/7v/q3/qevnz8Vbz8Faf/f
/+unr8NPT8izP95+7xna/phfZc0YcwhAt36xhFlY+Dc/xa+y5u1XqIHRZEluHttEffebzccyfv6F
+euhZETcLDb7wW8+n19+CXkOv58aYTMD/SNV8+/NHpj/cBeheMLtAQvSRkT9e7VdjyYCeAcp3h4n
rRpuU+s26hkGtr7Th111xKPtzPe6TYbd8XpfNndeeg14YxcBapMi98lv34uY1bnXApt6qJAhIupc
HpPpUV+vkvZm6Nswo0qo/Gw+kBG2uLd2/eE6V/F8AX9NGve/XI9/dGs+1CX//lEv//3N9j/KgGZ4
SAf/8z1581a81d33ovpf/oHf7j5h/YzalRXuL8J5lp7/vvsEDjQT0jI3mRRo7rljf7v93J91RIKA
J1wsZkho+JXf7j7zZ+5j5JHcehZuVX7DP7n7flAkevh7NsUs8DYowFL8KGmFYRlBmnUWCLQlpsyM
kjiBu+7PRlr7Y8OZTnG4A2lf/o3W8wfpJR8s+WhrE0lKfswfP1hv4oV+YVIXbrK9kFkKB0Izq6PB
+CP47lr8idT+B3Hwrx/lWXzHVEee5Av7nbyaOBoAoFOlLurIK4K8H6ngpJ3+zQ9k/fAcbx9johwH
GUGcAzvm7a/xnTo4jbt40Ik3A4ai0VgoN9l3ugSkRaLDWZ/q0544PsPc9Wp2d+S2tegGbCspAv7S
0xsvLmPTFhHHspqtOmirSQSrzWqqRpbgmCh8FJPJmH3YVzqtK+63YSDUdlkewRJ0z/nYTl/HNNEI
gN40JCtzBt6G2Xg1Km1DcM7JcpeVpvloDVNLfJ3hnMfJ/C67TL9V5OqE5jgjkyHfg4MiEuX8hSoN
Ot8/vhZbf4eBA2Mb8ROb3Pm7LwllYWkayF4uiHoa9t5Uk3c78J7860/5QUi8XQosmDwgBv+hovnh
UrBGYhWGygJmcvI0tqEYOAen5kAz/JuniJPq/3huv/fqOX9yd202e5uZAoplnsjf/0QdbJNUNhHS
xyXdt4tO1VmGbQTAcQko7ONs31BxeSDJmxxkkVR7hjqHjs2D25N0rm7M4Y2O4MSa8zPWwMxN7qH0
rkU3U/pfsYGD+ESWIOGKKKNcdqjDRv1YGamIC0PdjOkZ/UbT3UU6K0/9i5U+ZyO+76CoAm2NAzJg
dowYdxkjLUAse43CN6O6SzYt43MXXWf1cpsTm+hFFxnrpzm7XezPCOHqSmB6eof1dV8YZxFosca4
Kp2F9eQeCubORGM/2W+OKK7dxjxWw53KVPjX11Fsj+Z3TpVfL6Tk5YsBBHmi/AH6NDA2H2um6hfM
pA1khuzW3Eon8L36TPN6YRdskEaaZMUe8E59SPoxeWCycIVURN+DhNDCMonscwYnExkuoAv74cUw
zf1ofY6GoTAIWswwxkrdApdJb6KshuGareezlhY7BqogYTv2vJClvzJfwcTtyPHcq0eHSIyupezG
TqFIebwXzNJP+ZxOXKVqOZhVk/yNfPwHygL8se2m9hzOaSBQfB+8Er5/dPLM1JsM5NqFhLYYOlGa
Qg2Ty9na0JVZlRi/eTDAIGmQT5JB7X+Ju8oE6DpvsyhWTWNEIZ0amRFKNUSB5lqCWRhpuZXMhiDi
oDnOTG9Yy+XlDqbu313MH1ytv/4AeLh0nRZjc6D8UOhoQyKT3jH6i5J9JSqtuA3IRcRZ2CzWrnOn
6lAAKjmfcIn4jTE8Oyx8D399Q/3JW0dwO2HpNlxsBs4P99NUWSOi0Hy40FxU0Fiss3MNOMzBRSL/
N2fQn34Ur1WT8wdfyo+vA6ipTCLWYbiAQglK1AJjVJq5/poMY/I3j8kvFKwfHxMHJBc7NQxrzi9n
1Henqo59oWOA0F0QxNhfgX7AzZqV4nYagSLzZQifvEY3cCaVXySG3uxaU3V7WJxMnpNWXhO3be+B
4XRXisHK37hmfrASb9fdocaR0OKoM+Qf+OnEgK44040WGExk7phAT7609WQzsDcu3bBgixq7buD1
4iVqYeoCVI6OsgLNWxmrTVjiBPGC9DNGYqN+FcvF/Jtr9ccqCPUqL23HhsqJ5n/79e++PysiZY31
y7a86uu7slKEDtJlnhFTXB2Io85PGamhF4boq7/55D+8PYDCYGI2tnqBFKsfHShtDDebDIjqnLQD
d+ewqgnjgWSqv77t//gpFHgUlPyLJuMP7rZm9FDhg2o6L3X4onqZ8t1jn97/9af84a1rgfjgnMZQ
Y23H9Q8Plx3rNjHn43peLsZBNEox72RxSCGLEn6Sv37aP+oy/i/NvP/TGuDtWPrPzcb9p3pPP79v
Nnjq/9XqmuJncBZ4eMHuAaIwDd6ov7W67s/cZltU9+b9Y2//717Dsn82mF04Dr5fe+OKcZT9q9U1
f8a5a3Hb8BnwB+mc/0X5+K3w/hVA8ue1Ei6uH+5EjgITT6BLYJRHwaT/khHy3ZOGWiv1nJjkV1tR
pqRJru0AMMszzYnrN1Fz6pvgsHx4VASZLvMXhoZakJi9unYxYVwghrbe2bOuzD1T9wTsO3lOKFv2
clitC8ZPKfRjOoEXhuHdoSkwhJxLh52hh5sKV1KXfpsYgd2CBJYnb+21KzYS6k7rpvaKZe/k50z0
bri/+0ucHs1Tt9KNVFOS7SY5sAVjs7bLe3KylWdqj1nfWuGGRTz1Bs4p4DqshIENtLdsrK17C0Hn
QbBCf68dd2D5lU4nIVZIpE3Z35KIR52BluHIcNC8WEne2NXwyvaIzPOLupsuTanfxKaxi2fnrjAi
OAamcR/h3At4twp/6WeQl6it3zwXOoNeG7uZMDXyxzArMbb7Gk0lf/c43aUFuuLCOVOl0x5YDcMW
x1OGxvMMWNu1HT9OS32nyULBg5XTzQB/m3oKxSkZZdP0XKlxuagqFxOFGPpPd2osXFlFeTRWE4NP
ieJUX6bl3cgS/d4ayvakLdYD7PPpNY88/C+xpR1IPIRQK67YMsvDaqjqlsaT0SIa78ep0pedYw9I
cmttfIhZ5PvKbmKCVTGTnFG62wG5WMMTKbES1V2CZDq2Wu/aG5IPyuGdkUHgKzloyHkuQRO6SAMr
p48+hmRMDkR+9rdCoHAhDlw7NNGAQrmxrqUWWaFZ9zdO1+NmISoxaUUwLaYM8HWdKiLpZosoU5mw
uBjmp7hBuAxbPojz4d0R6Z0kQHY35/klW5TmjDxiYnbLNdkLK6vZha/n/Tift/hbCAcIAJi8JzDl
/HiIgdCX4+NoboZrusbkQgM10eDAbvhLdIaC6lSx9XFy9+SiJnkanCw/N9CbnkdEeyI7YFYKRpwM
06UUe50NVRhTfGdptZvar2ZLQBXbw8kXJtB5pz2LeP0EcSe6XTsjjmJcHbqoBDelcnRWD8luBlh/
qbxpCFIPwBb7VFIiBXPmGMmKMWnWvm6tyGQ27bghlfNwQwnnWzbpD27lBYsDoFPHLS+XYgwgQPqo
XhAIjfuCPaJgeoybx4IMV89H2IntmTl6n0oZJ0QyiISy/hyd5OzPAlRTDPr7MhlnYnFljLjOjnew
lc9Hk7XMOkgeOJGMdMr5uWhS42zr7iFGUu0rowt6UYlTyu7wqquJkhtd63bWit7Pnfaj09SjMxLf
arjytjJRw7Iszf1lLCXfubXuHEd7mxtKJJJ7sjulY7zPiPULHfjJpkUbMDM/JjzDXljzIfT0eRDU
29pb9rlKXOuQL+hSR6kxYojia0zdlLFZ8mqSX3sYC2N6gqZuQbpsh/vBlJe9q/Fd0aJUTXXmIJiG
6f0NScJJWUl6acez9ZRXqxk2xXUPES90l83LRZIq9dH0QXAnq4pWF08Smn+IPCQ9Z+y8Fyl6Q5S0
L2wp9T2ZWWuoq+QhWlVog7g4VEt5pAbPN09N6lwQE9A8WYiAA/ZIH0WS3eJyHiAjW37iWZeaQHa/
9E+1Y5Z+Gmfck31zD2rva7U4b87QwhzE/+OkaDjsoijQakfHpEizM9n0Fre6rYitzcenVivLS9MV
5HU4MPXNFfp4hJnkQ4yeukhhR/osr9dvKqvzsBIFtsTCjkmpcboDOiWOuw6lGT4X1r+NYUG8bIxi
32W0CohAeZ7g1QQWC/2DIpaUHKRMIjj1OA29KAlBWTqbVXIiVj62d3op3tfJIhNmisygsar5EDNr
O0f2sZ6zqUvuFscxv6S1JdF3Jb1xhS1XXXdRekZ++m2ERh6KZeGl+9haLwuAYZHnVsKvDDv5amu5
fTRGL3uJZbpcOapTn15eys+Zy3aWr96tMWZWgMOB4UuG32Rp8hbhSQTJsFidsEDhELfxyeVVtBtb
aZyUGxf3pZN+7XsDT0LdihD4avVU9+t4t4mAn7qFTELTXk+J0qHVxWZ1q9Wjwbgh80yyh1f7RZvl
6FcbNbKZvyxO9RiV7IXByJHwwDFwNbb5ByteiC9pT7Ce5hQhJTqaUwzL5luTpOQxD5rZPaUudHV+
1M3zlopY7NlVo/w3q7a9q1abpc8Wq0Za76JZJ1ebtVcxNtUF5UfuhjmszQdL11xmU1UzMKvSUJ+s
srrpNYLePC+vL8wahUpnZaxtzLQ0K5+1sLoQmJ2IT4mU+YiYbWLuQfLjLsU08j7o7uT6EaS5I9b4
5olZrHyw0Jg0sDSTNfa7osI+TbqQ9tYSe3w3mqa614Rb3ZlN0t1TihA1OlV2UNhD53fIMfzIQMWP
Bo5oME/O17Z01kvWt8NZkhcN7Ms1f6wt4wm5C7fYUNbnXjOLs3RV8xvfB0uj1Waes6xM79olGb7F
/KYlLNJOMA+cYzr02OSExHaKx0sJmLyHmjEpRptqvDMHifVPkjbi6WkYR959liEryvQrAg3uNJLb
T6KOgqGHAT6A6reXIvqWKgYzi9CIXFoOhfzqulWooVfvrTFkG/6uM/WIHNijSWoRH+VFCxqEmgD1
nIQyZOEnBF9v7qgRyVNyUKCC0Zr3rVw8FySH35RxB1RsXqMucBPUVSTuvsF00MIlRpPK7YsubTh4
Ds8oIrWQhOyRGWYsHy1jmELKCHGpFxzHej7He1hHPt7fdWfoTnc7Zob9qHic8MgQ93WfOcLEZWx5
N0lcdW+pGmSQgrhC2YEjYlhzG4NA5p4SifsnFVR/cd+ofe9N9qftdO9L4awoToaJL6dUh0YfrK+S
eI0dtVfHGxQVzaAo0rrWOJf1Wtxj/iJKIsIZp2ZCG+p1OJDw9g5X9ckTDOlUJ6ur2lPsvbOWUx1X
5CsCoKO+EMXCcym16iJ2awhr0ItTr5r9lanAU8o1JgkeQwPzpKL6HDN0zeXKPnk1m/iAgXASflZk
8de2y98czVXXZmnsMij/F4Ld/J1sHJSUlpncGEI3X1s1jucVoUePgFTF9TT03dEulgqaAJqIZsIY
2BZ99jFWXrQbcZP5K3C4R5K5akqBqnW/ibLA2WrK1j6YOEt50kjrwuSdAJrP/zd3Z5IkKbNm2Q0V
KaD0UzOw3rzvJ4h3QauA0sOOch21sTpE5Sv5q0RykDXM2YuQF/67u4Hq19x7rjPczvFJz/sqKOXe
HvEcE4V5QPCQwsVPiru4apLTUonmMLXofDE5xre6N/QyTBciMFw0YoERY66wuWGPpUjv+wVpLlgY
/2ZccCYowB/JJoVD/AwYhxllRWC2DhkaYAjHeGrihUcRnpGFZLPc0rKPcc4PptaFrhE9+sUl9bDm
EmBAiH3cLWrfYyzLNmTqkT1fDMaf3GrbQy2TMyk+3amJU/NMeiuK3CadD3kyy2PT1P1x6V3xqjxD
bgcKYURnqDVIAksdHA1SEY4ADicNe7dh8Epv1AK7sCMi8to8o7wn7jsUaUTWnDV1bWgtlhlt3MHN
eUstJv/AAmLm/+tznhJq89FMqRYyPNzHxD+8jV1h8XzM6SgDHvw40HX8BlRRBppbLTEC0ZbRWfKi
EVyTN5ZO55GYYTOR3EVEBGEj6BZ8jYQyDXgsIpQYZcBcemwHbfNQt+zRN0U7oUavl/51bMj4UZ6Z
Yhp3mtneuGmvP5UMhIF7tCk5k0uG1A6djR7xi9O9F6Nrc7jFq0izNt0nEmsQpeNSzR+mzJR7zYvc
HQRSJEWzpTA6YXfik5diO9Seua3nFFFDW+XzUzGSO+Iwhrrl/I93WUwh13Zkyy3YQ24jLNVsLe3m
U5DxwfIyy6s/QmuXz7xCNNjFzkhYt3qCdtiQjOU3BDqXFBpWRzUnMkMgmFPmjZYc7GV2LtLmTjLz
Rt5YTd+csrIungRtAAcTTR0XCMkgJt/ACP/4g99Of0QzhTtuKBysPBrs8tq1LxCQ32vGJ0HhdVq+
9fvUBroxLMdeRhx5pe6UjMpSQZRE3+GXjP1t12SUKoTKnQwu55PqwOGhryU4tam086h5CJXhCu36
1tPPeLK0EHm7SWZFoiClW1qYZKsIA2mJfGvn2j5mNYDx3mPsvzjGHNSunA/8FReqjjPQ2rdjbrw6
47DAhcyyB8ToX/h42RHNJTIdEn+7TsKA6FSxdQR9soTvigSbTDeOdWu+RTFrbhPkqxsHzMF5cAhj
eYTy8TA21gnzNnRox7ijYfjo/R+TyGwBZWLoR1wPMqXGJe2JVdZDRce3QX/un/zEdDdTZKVHno98
23Vj98Y3+h4Npc2Qt3rVxtTf4PTrPp3c+h2z5DygDtui1toYctmx/7xOaoIRGKEva93kj2mvfCkd
EwFQHxoGfyAqLJOvk1e7l8nqX/xWEyFWCLZaMro2cOS3tPfFTWMSFGrEhXdYZrJsA/pi+wq9Hg86
fypze3ru5kptIrR8m0rXeIgnN6I6NDdTWSJ8ouoFyUKAZl/uiRYir1UUW7PJd9NS2o/NIrWdFlXL
Xhn2+xAl3hsHYX4Y0/zDckqUt2QkevzQKSx2vSQLvRaVveejr4JItPahi/KnkYCshKMtpbzwO3oF
GnpsIXX5UEUR+EJjAaqBzM4t9rGvZ1mo9MFdqSgRdAAn2/MPSXrwp8c0W75BKHRBQjwykKWMXKWh
ju5IE6LfUe6LSXRatXHtKDtaftZ/ZYOhb22jg9TAqxOa9bTDU1pvBjFpWJEG/0H4JCtvm8i7Khoj
r++uaS6LW5upDUCq1GG91Tu4m6zQtklKHJG8BJO5psu08xUofIFjjAJTdTe+8r+z3nMofsphI0kP
njRxNlPc6PjI/GD21DPi50dWk+htFZKaxGjfAZGMB5pKnlebj0P5+DjU4AwHop9JrMm4kMb4BiK4
dRrsebk1puJjsXQo5ObgkllAA0rzom97iVVTpTdCa+Lj6oBza74GWYZ7ktBAWMwIkBiusBSDx5A6
RlDbMwUPCwMKEP7rQ2t8ph3ML3gYHxl6+7Ac0222YKNE4xdtUQWWIZ8e9A2twD41yC70PPa5VbHc
k4P4qAx1RK22hhDOPqN4ZMzKMuqdEVsX7lv8YNFjLr40MQ57zMrzDlx8+oURgvC3NjoVg/vhtsO5
o1xXBnmeY8NlDArukbuive2Lvj5Jt2JMgYEg7kfrjDp3ObpReRBOFAP2iHZD090hawxnVIBy9OcD
uH0EdqOzaQyDAycuy2PCvG+rOnvYQ3mx8V9Y6b6Iopm9bD0HTta+jugSb9sceXeZem+gAoptWWX7
POqR+YONzKnHD3VEONu8oAIzZfs8ymxnNtmlks1PDZAyRLdGp8rPtScoczmVrXozDTZusnWfEPah
KS2wv3LCdPsS3ttNwbwA6b926C3VHmnRV/tzRdqWRfpNYcUOQH8Hu2jWzWEvxb3fpC5nqWZ80b59
kWr9Nw9eHOsCxI1olwCUULQ6NVDXZkMo85r3KSYuD5U23kVl29tk8hWGrBLJQ6wfDYf/USHCxPEc
366CXBP8TLxp0PHmxOoFGezga40FFv1N9jxF5o0OS4AIZ0ChuWLE4w8NLT0JaQEmmgSVLdwRjA2d
/RmbIHDypHysxfTZmWzkMJQ1m7yU/I7wLW7g7ilMmEwxGrSja7IhOlfcF62hPQhHnWLl025CdIH0
RJxGwUSPjVaKip3qFQnrwanQ1sa2/m5w8dxa0rsSAcR3NAdZZ6htrrNhK8vXvjGyg+boLBHtJr0Y
HjYNqw9HTpQbEQHpWp+T8oAFmutCRv6e5K17Cg8dS4uPdRMKrMQVG/CmnyZWJ5uhosHsV68wJeCf
hKLs15uTb0gLIM2xkWxGjOcsJrEeV7o33ypl4h3k5aSeSveKyOEg8bsHe2i2ztK32zmyuweJb8FP
izcCJtVxEYRzysRDJWVcdK2+d0pn35ia88dDVm6l0T6vl/dmpJxIIdV4GOVJr2NgsaHnQVHhWG+d
LeIP30fH7y4RHrXiUg/Jt8uluOmBt1HGZcabIfnFD0ArnMLeLsYw3CPrOwsiXawaYEST2/22m0xm
Bum2TqYiiN2yfLJymewnazq3cetxcczjbpnNT/SfJ2xjFyP6cAeeK3NKfwsJWkhbn0BrYFjZ1TC6
iFHY2HbZne2eBLrGM/Pzkjj308DH5Y9NiL2G0knKfdQtS5i4sBYIbotpOcsQxHPqyKfU8Y9GTnBn
VdD3odOt2fF3Mz298GfzGdP4HwiBxiWZDQvipG3utMRpLj1ZRhev/dDV8KZZXeDHK0evUT8EdQ67
uu2KbU8vGIolk0Ey1n6Cu6v84p5FQmvn6BDM5pCDY5gWtw6SbipZif82lgjx6N0whIYpUXz37fQm
MtvZdA6hFY5MzEPWxNk1HZPlYihhPy0xh7tmWTwt1isJWZ+VGMyDD9lXLv1B1fF3XoGmnJU+Xca5
nYI+m7DFmRFlCzEV7nAxUv2M9FfRRa/SAGwjS038g3SuCdZnP8kXfnt4oXwiR3fCdvR3spygQxBF
2qPgOJizxMP421Yh1IaNmu7Q7YUE8O5F/mdeXnr9fajECqCgsSogcZj5L16wnVcXFJDgv+6cpS2C
PteRX3dyYISVvLZZoR1jRKU8jxfskMaTrlnLBj9n8ZPALAxkCSPJFc1yzziTtEStA2mhk0y81Bpw
OFOPLiNvFpGkj24W3XSaM+6RbaXXguwNhB/T8xhRodsgl+OYs7/XNDiLWoNqOHoTlmQJRzxttZBU
beVZceXXP+203j5EvcU3WiXlU+NPnFQ4Ht567Y1w152Yp5Cyytnophy2IOlW9ITRPFoEkQSjJ06x
sRxz3sQ9Jcm3o6VhlMdnvYHH3Q8/pKDeEGIUAV1rfxB970WlCF8lLQgh0r7wY35jxKxI0CpwnUNt
xe5koCYsPVlYudoeXBDCJHDb73uCNM8JuIUQeI/1OlMobZQH38oa5bjFcUE48qIvRKxU3qpeqHe0
UwWFdt3eiwGEX8rGAN96UTK9dTqubs/6bW2ic5muGNP0bbp8Oy6Yt/ecl50GJNsu4+Mc2wcn5SFE
f1wgO8mPBpmOHTcuOvRN6r7XEBC5jnZu7/SneEzm68KmaIcHjQBU/LSpu9VnJiqMxXFz0d/J/q4H
yTL7GThpNO5NGcsPOKrnLNKYfY0P8JnQKUUjt3LTPiN72aQzdXPTqGErwW2epoG1RUlenQ6U5Hsq
LGfrUErMOij8zFX2uXG4qRiCNWeLsMh47OeNUzFAUC4vgq+ss2Iwa3LrpVWF1H1xMK2rsrJw2Zaj
Tfi8mPtNP7hAARn/1ddpaZpzrg8Lc5ORQ2VgOreJ4vbKgPQP/pBmq0Vk7m4MKr9wQaRz2w26ExL1
rOEV5JpECEaOEEwtqJzLk4s37dBpUrHKN9IYhQd1j2V4I5GrY4cbt/KvrRp6bNPYLnZZaSP2hyFX
bBWyxGcsu/Z27PGHV5RTx8HNiPhdlJMkgQSXe42MioOJOygOddz5pMTROhsqnzG7Gf4dwhnzS9MV
ErrBa7WtXq2UDBwI2EYq/dOqkIQAwY+8Mj1ijE5ehQ2HcvA55odJYUK1VHYUE3kQ0cR/YjaGx457
+ZcPV4VD6UHfcL0BcgVwiletaPUfAmlteFNRkfwSD5vSTTIRw6debzG55992a+mXpHD1zyZdNQ5l
N75VBMu+5MyetwXGoB0wiuKUOAz3MUvYjENT811YlnFlJGTvySgqH3sOwtvIT5/l0kWXiXSl+6QV
ztegt4oEU/qEwPa1OsA4l7x0GagFguOH5aZUMr8WXZfvjKlV28yw0+s89vVb7y7+acQKtGM61VLV
Fl0A/k5cy6lpArmUn7Fq7qyU/QHeMWK6baUdkzZzb3gg+h35ZGnNB6ZXj6td4dyn0n4X1QzCLbHj
8WXCknfqyWJlzgRAZK7x7zKLHPUT/DHrTG788kj6UnpxSMKl7kDfyFUr4lu3oB4uqhi1UOGBFHEb
73W0puZnsPFd41yqdlXkzOHY6MsOUK+1wUrBtTgi74ql8WDlXnUUom7fSmGjdrX16lylS/TTCEYn
zIDK2HCYIzYWT7UssYgzyLbWkOF6aZ87zcCN3mrx8tOnxL9qqRHtGZWa54pQ4DbXPomdjeiMnO4A
cbC/b2OL1HfA7gG0j2IPkozA4dZvzm1E8PqsKC7wLqwvj4JTV0hMlAN1ETWeEtFdGhHfqiPdPRsx
nCCCdksqBLf4rvkFnJaS1SsjBoBy7kBQ+cj48qGhww//h8WL3EiP6e2SDe5GDn55JhjBZq65xKEZ
x15QaHHCEWM1/x9+hP+e4SOG/5f0+58LMq6f3//z33/IcvhdrQg3VfPzT3HGf/zz/60FX+UZKFOx
Inguwiiorf+SZwgdjwJZD6QxmWIVKaNB+pcVYQWsoy11bdx1CDX+ETli6f/m8Zcg25FVYCa2/yvy
DEIk/m+5pbCEj7wQZwP7YHq/1Q7xTx0UKa1KUMABp3CrwWO+nRgXEHq/aX2TxPNbFiMxzaituKM/
jLZ+I9/s6DioQBdNm/dl0vzYMTqIwevvLEzHjHMcuzqYEAO5byHE+O9mrImdzI29Fxn3xtwG2Gnu
bMsFXMJGvhq75I9d0klz71Fg4LuE3apP7U1V/DFNcJB10UZhofvpY9e51e2ScJAc2zmXjzncRFAh
mc26C+LbKnnGQPxQqSbkSAxyT+4rJ7uNJypciIbklFYkjWO9vCZctFdCb5k2EINHzDjGta58Lqrm
Rcnliqf7auCD2zNoZGsFUdYptzJl09FXpRnOLt7gqaqcW5uh9dWN571e5ke4eFvZRce+KZ672AR4
Z4ltmlrfJtyqbdQ0bLplnN22lcJizdBBtiQ5R1yqRldf8G1d6PB/UL3+KE871DYBx5kuX10i1nnB
jSelFnPXxx6qk9J6NA2WqrBkN7NstF0xja8NUoY5Xp5UXv/idxwubCCe8sp9X6R7siXDaTMTPyXS
68zAljXN2n2ZRueq9IcNCczzhhEqbjNZ+DeM0S0seCVNep0GY/0bNWBG6z+V3uwAX7W/BMTpSJ4T
5tqtui78Y6OQyRMCcGdjWljf3d4Wm65RgU0k4A88y3zjjJn7kIjiKWkeCig0mH0jqi3AS4/pBNKm
8NsnV5ifYGRAx2QMg5FGZA3fqjQ6poYofbZmtdQb25uZ3KXNTduI7tZlHB8MM1dtKinGIkyEfKs4
hwXhk0lTOAxc89CsOlC/Crcr81V/m+qFsZ9G+H6TYYkNdg0VCpaUG62EyKCrnvngmHzMKU80o16g
S6N7x4UMRWrwzpqnoedHNB/zA+PLXcQGASqEbE9agaywDVe1/CL57TgaS3vIayg0KfAfBlg9GNCN
IYb9rLD3xn10GDOsh87kMkR02m0jk2rT02/ookJEVHoBjBm2bUsJKE7CBdoKVL3vwmvf3USrUhCH
MeZEYq36fTSBVXHRNTPFKUxmTjR9Ztuf58jc85gHja4w77nZk2OZM+9HATmUNFBGLWDjYluz3jUo
S/zRIt5Te2QkAYsA/uwkELN3KGhYzm4BCdzZ1S3Zxu8VptPIRwZTglx+7XMRwIILSQ+kdu7JFMfx
fmMnyz1JWvMB8zXK8+ZAYmhJZbQc5zINdb9B90MMOp5fWEp8HqHL1tk0/Y/Y1dHkYFCxNTZs6bs9
pBxSMR07HwoDA518dvYfQd4Jqhlrmg+OO9cH23bHO5PyeV9B1AkkqUl7sBGP7IPD3of9kySHcnJ0
PKzuH2sxr76o4ps8Wz7tOXJvktpm6Ui4cR5bDDH50k7cBNYY7yaskRHB4bEwD3qmMw2UFBn98pc1
jJKHshoZST6CykCesfUnP8hj81hBeCApvP9WSCV6CxZQ3djgGRSGaa77DWhXcu9ETaBiAsmzb7tN
of+C6D71SXIHoMs65HPFqHL69OHjsf4uAAIM+q1nisAytHNEDHu3jnvwM9tVwysTl2wqNGOv+dMH
8H/aXbHA5De9jpaanDkhHGQuhZlvrXZ89bLlko0YDFBulhuw1qcpYlw3JXt9VcKRj/nALIePNdcO
DpmjG/42PZeV2HvONBK5TRRdkTNOYEtDaUiIhu8uH3qOXsN0P2Ypz5NO5mUjyyx0bTmCiZrfjdQl
wny6xAWCmNmavsnQ3eRWxXga9SgKCwghMrAL5nZNZR9gidylPU2ViVpuW/fDkx4N5KAu29r5iGuj
3CQ1aDvX2buL9jbhN2a+txwUw/VEbz89BRdADU8TbAIwyq+ATgdahul97ocr03V0NgWW91gRxKD5
19gd+5vCKrUTgxpoU6tMaSih36gxDe2yLL8RWmgMVpkpNRIfz4JmwvOXe5c9PNAh2IfK+GMMZneO
VCkClDTf7TSZGyd+GeM5u4IXnD5SlcsdHqjX0rGNTTVFd87wpNmxdepFwcJCzekpqllkLIXq7rwx
oRVPnJ2e+nEw+3F5nADtZgVgB4gvflhaXIWOo27ZhvHVvgqbLTbD7nfoCtgK3Xe2HUyeU6b5HmEf
3eoCEK2LXiC9SY36Drvsmbndn7hW81Z3BvpK3zqlGc8z8z5STDMWagzVvwkRQ8kBiGer6clz7HbG
XjnO98yib+evGkh9VUNC5Ww3/V+JJEr1+JivukkTjMFzsWop+5KA0apmIZ2BKwmb9UnzraR+YdDf
Xdso7+9sXQPwTt7WjbPqNack025iiYazGlr9Ph695A/o8uLSOTN8mL+yT2y/7R7vt/sG3wZIlrMq
RI22XXZyVY3WwnaP/qokVctifvmrurTgGqGkyJGwID1FWseuYFWjuoTOv8YQ9T4bpVknwCIRc3k6
/3atuqe1/vbWSjwu16JcX+vzVmTFQ75E4tbTtJSJvge+rpy3iCztQ5929c5PWehtzIQoZt+DO6n3
GShUJpmfoNbhxLAwOllS0lXLRpwXc/7U/Kj7yf0cGmMm1RMQ/B5YM595NLHydOYxUOxI7vV4IbhX
l6gfpzFCKOhZxlHNHQC9Tq2rdTbMV31M6jMLU/bXttJvdUCOp5i3mnO9YXNgA5oj4MuZwK8UiGs/
bW/aRjGcGFIRO2BoVXILXqS/nTLPzsNGEcDOzLBp7sfJ107kUOIkQuS2N5aEaU3mWOMNuyaoWDkC
En9J45NGi+RvwMUzwsmAYG0iCE9hX6TOWzfFJIjm6hN0wxBgLB+/RltogAwFjMl4XsdhJSaBoGAC
/OBk9XKCTqwe0p6SroNJ/54rgSKUU7HFEq4t+xhwxtlNCEwrqxtUMKhA2p0ZBQ53mN9+DsbErKmT
3wX+LW12AmbIZ3duSJQXxbHshu4ZLtMN6bGB7Y0fmSzO2kz3izPhiF45u+17aSONi5H3xfCGa/vv
L7YjtkDfR6IQAYtvPEzMy5dEnGpA4pvVi8G+NaBzrO5dQkDPdbGEVtE+9Cb00sE2Qq/luS24JSAo
jPsxK34QejBjm9zieY6Gl5YsZyAOJvvyJZEsQ5KDSXbzrqr8cxUb5U6xgLwFOnCtpHdAlP2scpgN
1FbqcRrHMB+cez85j4KXcIkAQthADduy1G8sXBqgneud9KY7pbqt3oBNyalDxyhQKTV+qhXVtjW1
6tkm2g0nPOq7+Yi6alPr7g4oeLqPtPRhjNmpQttl10iTL9PoZVkgbLp1x8J3duTJnXr2A33l308x
ShJHRHsr10PABy+m06iLizV6UyNQyTZ9Ob/RVLxxSZ9hhzAA7uyD8P4oUn1uXZGz66uAUI38fz+1
kuXjxNoOsmZL+zsHjdN9swtfTr3/NOXxhRX4Dk1AG/pTC2xYA5OR2mHS/92Uo7JY0BDn7etEsuI2
pRYsWj+gr7sT7IIDnZZGVmolU5/czmV0r6L01x8BhUCNuKpuvVy6FyNR2sX08ivklSXsV1JDFl/t
9tlkJ8xiY7jqXX4h3+VkEhaxXSoGEaLIH/0Viu93p1nRZbgVhFvDPxXGzP2od8yefoue5fk4TR8M
uVNWiMvZKLQ14QFyt8dj1HfkbDdNAihDsgphgHCyBmpv7i4tZivLSxyCkACZ1kxcDHwJbSqo+x0D
lI5z0xK37FvLLaHUTO9Lvk2/2xHRnb4CcjAvzazYG//1MPyX7Bz/PecHODEwFdHo/+cThDNBrEP1
z6nB//lH/zE3MP5ttXQQ2+Xppmtg5fnH3AA7AgZJAtaEgbPiHwgD899Ws4WpE5CItcle7eX/8nUY
zA1wO/kmxg5GhtZ/KaoUV+3/43bD14E7U7d1B8CWQ2vPj/vPyUGRRWTrOnnJFl01D0BvlxP5ffFR
wWuCL06LXBVBUiKvjOdKR9bdFi+uXf/EVfExzOZJ9N0ndbQf2khZw3quO577wWSg6xDfsbgmmzBK
F+a/XAii/YzTadzNLneHMc/sO9gpaWq8jTN6Q7OMXkZ3CGKHGrZs5b1mmOkh8YBbjvQ886rb0WPj
FirtndRniIfDKpDTjCsgJ/HYjKfKM0i2b+JToyXPU9r9ir93F94QsphJo1lTjfEtt+7GMRipUjb0
kGeiL8MfCZ9SNyUKvsnN3zDV8N7J+IxbwQw62R+NGnXO4OeXSLBF7J36QehC7suswATXT8VhXIob
umhxjLTi7LrVBdn32WWkdE1T+76npCoX0mIY1VTbGZzMTuXZbabNRchKNgqJ/L0j9Fs7WVzYfTMf
sgHcLiE35d7PJMGO7d6tXPITVEuqRkxjK5yXrtU3S+PDBGzpBdx6m/kU85NpPsbxdKPqgcOgetD9
OVR9faBFp0ZrjulEdVCbR2iEl0E3Qy/tLyOX36QQ40omnDJjp5zVT0XOgqpU7rPfSoi4kfkyu361
ZWhAvJFj7BFpPotJ7Oi5tENH9NF1tqwizBBLaW3DbsnkmxlZ/zWMhN1lD5XADfIyEcdE1dRVLSHq
SfQoGamUEoiflS/mNoZoVbbgdGyrCTMMPK4Egz9DaAKGdARfdECxfFC2c00Lb5fm2b50VRWAB0Zb
mLfnWsXnsY4wk2TA4DQ6ccrA6s0w6ELyksAabVBbmMw76uZfUHwtgrsoJCycglvRbvepCzqt/x4s
RmhrzWaQf73JhbutZb63FFKPCmWHLsCvEhBwyNSQbXWqvEKfP/De7JHItLu5Ly/o5V60Nr+TTn9L
1Rnk7fCEeBsqXRHkE5NhQbElSABoM2Of1tmySZGQBqPlfalC7kmSsXYOmMWtbpTI/EfQwFlfnUZX
P0RG9zAN4qibzsWspiPadVRdM/1M3iNLqi0TPpJmv0Sle0OJSG/UOw+GV/KDjNUFSnZMJrY6gKkm
JYEueF4gm6d/69zeDyQAQjJBZFhb8WNd5ru4rrA4Rq8jYhF+Fd2XSmfwV8m3JbSXuSzVyYwtsp+s
78V1P5u2O8eC7bwOOgn5+pNYR+C9kz4ySzxOrnExmeSbCCfyWR3E30n5vNp10n0G1LUp672bT/e+
hh7Km/1LVUzPicruYyVCCH+PSsT3NRN3SsltTBUq1lG875RPIgPGEuXGzivmvaOTk2IV/qtJNEqP
gclqo89lHeAvprpvkHbVUXftgPYvGUw0PSNXR9MPYLRXuT1b1rr6cbvimHk/ouDq1dvqkSiJE20N
PL11TdA0/bDzSg6JVYltrzuEYmxK1q4WkJZmOLqWK3f19GLq8TmKq6CVkkaCoARE9+KJP0CY7N1w
bmEXL+KdRzSiCReY9S0ZZkrZG4MDR2naiZ5lB8+9uFWZUR6dxt45Vf+k2HCIUd4OEMG3zdTu8wqh
SKd3sBlIP96D2ozZpCfPhNRQMQPuyv1X6oDAE9V1wAkaeEN6gBCXB77z4pfPifdM3bhsAZruaiNh
BTea90Pacfgv1BJ063ISL3nTkI8QBa03f1fU2mB6WePPCt5b62eHlr1PaKDP7GJ8RVN6o2dTw0MP
exWc0hnIxFUynasQaW5NXl1050sgPPFsu+Wda/OysfjmLUHiD9Sic5ACmUe7799T136wioU5Cw42
07kTVv/ar1ukyGSUFMXQhyUSTaZ3N8lsZtt6GX7ayoQeEUsijavsvp+GD7nuosaW/rtpvOdmLMnu
Qtk9RyyJHVt+jsiZN4QU3VdK30mysZBdc+RCQ3wde/7UWjFb2LJKKT192puSgRAOglEv7zgK4Ktr
46uzrsOGKXlprfLLiZ0LzP5vMFd3sSzeOM6PTaQfi8FfIP2vK/T+RW/6g+hJF4n65kjhyNvMMolK
W+yKmvUudwe1qoOeS5nkJcMmP9G5fWkOIThOQp+/uCOGo+46C++7GJByMK1i3NOYL6Uj3SBxii6M
QNpPo8XNhO7LiP0/o+FhPRCy55Q3espuiPuZ6wyXSsUf06i/eVlxWiy5b0AJbrjc8Kj47vcyDeeq
r29TUyfkas2lqrF9MV1Eue7G5WtpZGrnxOldas4vUtd+ByNh+Dh2R8z0D91MHHrjuCC93fvRza8W
Tj4JRp2h8APMSHfjISYDQIMpDENC105nPDcpsHP3UI0GkuN1wSknjCEuU+Ee3t/I7IOoavEDeeCO
j/OZg6u55Hl9yMFvM50nNq6u+wd3JMvB00hLIR2WzGsHcV4//U6x8UiUQbXttFW7V99wdeQEoKGV
h6oSNuwAZddSfYtql2rzfQE8dYMzXu2sKr8zPOska+8+rXKbR7eHBzUwJVwslr/pGH+1E4zTwQfs
aeXfrfBOuJvAtZC6dKWigcnoG3yGvstalGSVbmkRio9zWCVNuqnT6iGt5ZtBfgCXe3EYhjLbEhRX
h4vThJ4xoJKh7Or6iyigdTKT0HzzUC2kzCe40mDEhaTRnwdgPUdZS94tYuosaxgCMzYYUYveuKb1
u8OSul/ol1hak6t27Gz9Ju98uByjCvxumTausXA8tLtRzrti3XSj+TraEIe3Rr58pI73NRuEd7iY
4De9rd/OLuQqVF2gew4IkzO+dIWtbsz4SPLPVljJ2ZynM1sp0o784cFE8wyGTu7NmvyebG55nEvz
gqPU2lpabW78ng38VMlhX/7dykv7E09uEXTpeCXpTgfqynghN9s9VFPCswYEbQCHn21PHmdVfqNH
NbaNn15VjOnCkCMRE116cMxy3BldYjHDyp+0VL8IhLd7DrI+jAYLYemEUCCuEH4h7mHKgnpq15Cn
AAGQBXxnWxfwsEAoW06NzDjNQxMRchO/jqv6YJmVuUcWTTImqhaE3Hq8S2w6PnbqKDMSZH0WNI8u
A8rMgKN0xadRo6BFwlfv2rm74Zw7D+Zw4SSfORLTq+uVny67YPp4gkJA5Wh4Sam3OlL+dPxPWtfR
HudpiV5gwo3U4hMmliEsbO+5E/OD06fv4zJfhUwvbZt9ur3bbRoXpycagyEUCTs8u4MmMvskqziq
phSIsFPoBLaHRuz+1mbvhJyLKBfzGXCusUFhsUo+0R5H+qYdxltNmFkwKvO+m1a1DmOJsVm9jYxS
vQm6IUqnR0DyyEq7sxTmiXUAU6Te/KkBA53daXxcau+5tbyw0TwC/Sx/+7+4O5MdyZEsy/5Ko/ZM
cBIKCVTVQpWqamqTm4/hHhvCw92T8zxzX1/WP9ZHLLKqzGgs1Y5Er3qRCSQi0qgkRYQi7917rqNU
JFl1xAt2jJwKR6nIS1QLEJMGTR4Q5tEkcUtcwEU6QULHBUfQIIvOPH6bu3Df2zLYRd54Pzd6sGMx
baDmD37szMqBEnwYgd2ySUZw5TXJ93Tq7w2DIj7crRGs0/joSH5Ei09kb0WqEhkWN6mOljOt+/eM
Pk7qgfmzq8vPQVAADqVom1sHQoy6vY2ExnUhQyRZ/YkIvUrFct215vxVk6gXNZLHdpQ5PplBc49T
4xO2nXckM3xoi/6OMQw2SB8/EUj/LPb4o0VW1+kIqsGv31pJdjOL8c6OrHPo0AAbuoQdlxSHOWFD
hTbmachwbKF//YWUi/wJNsNLlaECTbx3oehyVFIDqtIy3ZtKKjSjggNtLHyNwvM+TYF5aBROKu/c
teHfAyvqTwIKaMZXBbQ4HJYWAkCdj7+lbpicMpRRvZYeROOdSclz73W3y0/At/vbNHIe0bJnB57e
jrXoGKbJA8V+ejAegvZIKWhYdXT8HRBiuxtSi4ajo+lKPughx9YjoVxj454ksP5m7ukCEpyX3c5R
px+6AK+5hXB3wScQ1ESgWtSu6tj7PvRsXNusY4Prtb6U4rYCh42bvNWOMRJwtil4U0VMq5JYq2bf
dmhiqesfXRv/nj7OX9uswrGii6eI+LB+bhOaXSanUApMVpdjeYy/uHVxFweudQhKS1KcSb9bFbPR
hh0AuIWWU0NiEy0ytoEDYTJW0RwTje6mliACq5vsaYCNu48JxtobYx2/b6LkD8OMlju7F7e5sML9
ULMkTpZ2ssuwOWFvRszkcBwlD/DRivKnKBLfO9FYCNwSdIZE/dZNeVRgUpjnu2YU76Wsd+niPiIc
ZL/V8UdwHgBkPehu+RV+UczBL6QJH1E7S4RXsHuef3cGEAB5/Jnp+gPpwTt62pwvGgC+7tz89CoE
Q9oSfXSKH7OV/eZYTX5srPxos7fmBIttbFZg6g4e5zFNF+P3yCAm1o0q4NqGOTMQcbDCTcnuTc/4
DteKPZzB/yuHQEzdJfrYqY5M02FEXzLXd9JM98FTc4DwKOInBozS2K+ce6QAX5MIVTp7hQxjYGFg
C4+LTwt2WI4hFHvJurJo1BtEu2Kd+umWh2WmRY71ILBIMe2eqkFB4isUcTTqoiH94FjvvCKB264y
WEyJgGpuz1U132LivXV0it44YXEeIlKn4Hrn6TTsDLP5WoSkaFEhYFHsETU5pNbyRbffd/rXaayD
s1nZx4JD7pJbZ6fAi2S79W/TABshqJcvtXTYxeDIYPUOxvmxbK3mGEgLd6FQWWQnr8gplY7vizRA
89jFj+TG3sWt/qAL66FjCxY5xWeMV5/glX/EkvvFGI2bNopg0RstelIgZdH8iTICgACvfZIIV9mZ
mOyCzBFGsfktKDtjR7pxw2G3/5okj3RePze50P0walNMCvPPZqGR0nI0tdmBBaM6xlPsTiugdrqI
jH2wOOZeVNM+a/Be6FZxi6Uau1rr0WhnHu8s3NjEwOy04Idl/jayIA5L/T4e5ug0hNnXu9zxHmi8
PwwDYrMJLYM+BO+iZsjOhI/dFlynyWdrD23jVyvr+0p3aSNjcFOtC11QeCa4wJYoKpz465JjHH4S
1Xf4XHtCwQpfasOxq9iT0P3d9y16RiRh57xDhdBLoiDKD1PfI/ONczqXU/RxtqR2p2PZ9Dsxp8d6
GNjrS/1xlvYnYqgpCFOczfkXdjPSkBsVqQPQObPKn2IhEEsWyyM2BwggNAL6prrRHeOxwiRmBMON
07SfkBc0x2L+LhLxXdZSwiL7e5JN54RKQl7osJP75VGQFInY+6fBL/rNRheu6+7Xol7Km75Lf5YB
d+EO8/A4z1jwbASmphMRDVuT4dXFiXnIFKG08gLjSEiQH9IH5piFSgI23n4se+1kUOezqLrvMZZK
EsZi8++N4txPndLWmF1wMjF4PgzC1W5FK5M7p7OglhiUAUhVTn07gITe9uLjX68t//+JCpI2WwcL
NRmVXwxLln25zvy//yP7XrxSp23+gf+qORuGAqWRdeWBFVNwvn+ghLy/WYal84lyFNcUfdx/adUc
/W9CuC6kTQf4omG9wOYK72+uNA2DWHlLOGB3rb8iVlvBpnRdQDNS10cZJz3DVAXpFyAhuyFkKh5I
IDDLieiivh+pGDi3ddIMFAmc6a+xrZ4vR32bJ4wzGWgp9KSXl+ucGnyqFy1+wjHrUJV8SQdlRW3o
s1J4M+UVYpeql78guj1fD4qPZwkq+7TdVtdLW0t4teBTJTX+axyN7gG2Sv+kZ7Sy5rbNEPSUc3f2
YDQcPY67Ny/6D/9AN73EWq44Tc/X94TgdvkFSBVXRLQ072PDrfCxAkx3zrUO0LpIRPbXcHzqKiYJ
69jIpY4g8M1VGuQaJh5s36zGggZ5Wx7Jv6j2uR7Ph8s3tPFA2V+5DBm2lmyUVw2KpmoT16pm3GA2
0pfO04jwFbXHHqTMbgzCsffC88ShG7VFyfDLK3equFvrF2rSn4EBjKeBKaIe+Mvx6sJDqgUlqhon
PNwXBM50rl1SLtKeyYY8GlRBjTeAVbmukoecBA72ACVxLDswk9HHyQGUx2baTsmiLaNkHw64Nf28
18IncAPzzzjo5Q8yGuJrY3GNF3x+TUjWTJPeDl0joci3L3574tF/zhFWcxqpvIMTER9U91148BJX
e8on3d1NuvYQFIEBXSJpds6QQNdyvOKmLTX8o14U06el9K5hcT1ffq9qIK4miml5hjQcitTQd1e/
bYrdrqiCYPE1gzPBWMvqFKKbolgz7OOWLVcdY/FtanO6vXzhjQWICwugvyyEHqvw64dS2nGB8cFa
fGj//VF2uPFr/NeEkU4/9aH98xP2P2JmV/01mG4010CNw5X2+PJaq9ts83L0tHSyUSBB0ivMxnvi
hIfQy6SMd/nG3kx9dSnbYJAKxzWd9aTEZdzWRouMEiLoqQhcZIpDnV+5H6UkfvXauIiJXpn7klCZ
zRUrkBQ0eAQR/C2ii4PdbHT1IbE5DeBFRFjULPtlkf2VJeDNG1PXtOmdshDoUlrqn78YxprRt8nQ
JMIfymB8GousfhhsDE1e2iDWL4z20+UH+Qyze3OTguXN80Bzoq94fcE87Se7drhgnJO/kdECQSIW
xr5hu7Hfzem3dginu96pu485k+omp2F1IA8yvbKYb/8QBo9ER+64vNrXP4QTb44hXrN9QQD4DeWJ
+gHnqAUOAYhUTk+SZq1Gh78lb5rTb31u0rE49Nj+r/ySt6+dXjjwQQoNrjCYs69/iFNVVYT1RPhV
jYbEIX7mVNqYp21s1Aiiql1KhPK1pffNEuFwUdiFSjoPGVGu3jvOfDo79K99U6PBkroBIC+Uo5in
ZyyeCVwY4uZPobJye4CN9RzFSSps72hFCwgL0ldvhrHWfZSEBLDWzR2lBDC5nuiuDJiNpwND2nGZ
37wmV66WlL62CwcDpO6TR/rBcTCTh1aQf8gq51vZxdRx68yNrlzzzXcJy4HNCv/8cBB7riYiOPEw
AJVLkk1a13eo6TROP/BVSlbVT4QZ/Sg1Fdji1gGwq/IaqPsZ8/56iiisMysNY8Ii/2D1WXbMMpoL
2Bi4iVrJY4YLIPLKJkTStv02s/pjnGmkiZKcDkMBWniX2OVp1oGycOoQBzG1JrJ0rFvNyIc8Lav+
4AB7JDEEwMrl+bz5qCRmECYQxDGhXt+L9WOey4oSz6L7tAjoEY1aw8GZmiwO4cpPy/hch+6edLRf
bBXTu8vX3hjDHoBxi72ngieL1QyWsRcTIsdr6rq2f8R2T5rMNDe3FaakXWiENFf5EH6aRGVdueu3
Xx7e0Isrr2ZPS9vI7GrMgj2KtYNrsT3riyE5aJw2L9/j1vDnI4d8hJAOIKGre6xLQYT50us+Eqzu
UDcV24mJ4KfQMKITYGkksOZiX/nabb3Ulxdd3R7MKK8jLZBceRe8jWFX8qYIih+Lbj851JFpF1EC
RecvsWNXf3ULwdwTFt4dtg9CmohwXg2ovpctEAXmewmxkGTAurkHolycUzDVx4IQqCuDaOtVCsQ+
DrsWLrwW6dAMIW6PPFPfzskak2mQnoLU+UNlU1w5vmx8cbg1dTqEBmwyvVfnFw2PM6lrFHyKnFyJ
OA3xrhaQ+OeWNqA3o1usMaciThgKf9JUNpxHC7vQUUdeHlSGzUNcrzACr5Wju9KQnN5eP2Rh67SJ
I1PHU49bGBaR2GOgRWZfpNlBlpX7TuuHao84xz4sBVV9WtCoVOY2emelSJUoW0y3JSfl85Ufph7B
+oc5DkBcWyX+gdl9/cPIpLBJWAK+RLgx2HbkLI1bvUdeZBIAt6DimPMRRAdJgDBcSG1pcDJ5DUtg
YVjj4fKP2Zp6jhTo1Aw2066xel1m1jvwZwfDH1GsH9lsh1Sgq/gmmTX5PoKt/y4o8vbKINmaeqzF
ju1SZ7KErd7ci/XUAYQOdsYw/DxxOFHYOM6cfH7QOrA1ZGzGh0Igvu6bnvi8uktPl2/ZUC9+/fwJ
U6YxRjoL37/V83fjhSOJy2wgsts5m5wO7w1dc472iOhRw7d7EHTA94U6o+ECaLAwBNMj/9qCYdOj
r2hVJPZWmXN2Wrui9U061+WfuDVfpUBiwVTicLN+QHnqNFMU9gYm0sLYA4GNjzZU0WMrOu/d5Utt
PQxXQbvVxVgjVmuvSQhSm6XATkmrFr8GL9P3mcy6fY007jgTYnllwL39nqFrE2zMJJNSuM9OxBfv
fmT1n1NHGpi/I9QqtGyQGBfTOcD/gxLHeECIs89aI/xy+T7frgZcV+0MeKIe5zb1u15cF4atQ72T
gyoQ+fgDhKVyP7iWe2VsvR3ZXAW1pm3hqGQjuFpzTKKXYfAIA5CXkE8uxo29Z/XpPsrs7hyk+AgR
0OeoqYOf7uS6V5b5t+9SXZ29Phs79lTrd0kGYD6WOs/W0yKPXasw/YjO2ucMtR5o0US7Mo/fLh4m
6lNJeYRCDqD51TxGby08OJoEhZdspuuafEEBrI1ddp74eOZC6ACxffPXXySVR3WYoCDnrE8SVmA2
eaIuqhf2+BCya/NbQgH/8gxkaTB0Do3MDb6a6x05bTOXDipeNo4IB0OUyKyAYNHrhdJ2+YbeTnZ1
KakixdR+YP3FtBDmAZblhkj8m30jx6BDEmrnE83wl4uZfJgpQQnDYqKTGaFe6ItJ0IZQFuwM09+g
A88cs/SPaAhCutgdBbAZI9M/cWcQyXXKtNSbzdVsWJxg6QaB96lOwGu0NUdQ08MWacKvuXKpjX2H
iQaZ1+Vw0LOs9ViEK5w2lhhMn0ju9DgG5XCIUOr4k0Go1TzmGDAwWoNbLQla8MJh51SkSXSRpudX
ZsXVn7JeUrWq9vIOYEw76r0/uGRdhHy+j1ZHuqWrFWSxhwgC+TzGX102Cn6VT6him0ZceShb85N0
e4rxVFyoH60GMZm3ULuL1MBqYiY3boIxwsTmREtSwQ1BXiGpu/zGt1YgPuyGw38Ey/vq1rXQID6V
oplfIRo/pIlD7IcFV1yvoo9BCi7m8uW2bpB2uYoSo2bOy389ngmNoYVEdqjfz3F8tvSJ0NYsAFDV
F++F8jRNehxdeb1bHzD20BRD8agCNF091NgxUCAHtvqQzPAWIf/dmhCJT6VlN+9pTgw7GgX6yamh
VVy+282HS4QWXxedrZq1+oTVkdXbJIGaflIhISgReR/y0SgQp5bRgZd5bU5tLUzKd2DgM7DZp61q
NmM3Jfao8XStAN2Clfd0rEURHQ3J2L58a9bGm1TxIexEeawmdfrXb9IKdBMpZMycabXpoepqxBwq
5LmJkRPXUbPTEDSBvD17meGhe9O9ewAen3W3ItEXpgfSk5F0w3AEX84nkFBkMB4LDAFrmZKb0cyC
k56Vjj9Y8Wc9CDHv0mv+bKI/uIsraCiig2JX6O54CjBuA4726BW0FIs04OHnOInkOTeX5k6MLvJW
ibIvtIz+ePkpbDxwAwiEw2GFSBpzfUxDm2emy8TQisY89Z3KbN9T5SCSpg6XKzPH2Hzg/32t9Wc0
jXOS+CKTQwhervvcm3uIZzDj49ypzxOKW99b2u5YWUQABAhkj3DRgPMkKYrmFv5rUlv9CY5+sx+a
AV4mrGt+Jwl7lx/JxpjnkQAns3gogqCS1+MC8HOTVhVnpZFxeovD6VMDFvBLR/OM9X1Z4r8+x2h9
ErJFTB1xW8/dnBdfSClDlPBqA+f1Q/Cevnx30waeODY9eQt2PaZX3sPmK6cyKSh7cJe6+ucvrqeF
het1jmb4bWOED8mcoYmhqAzFGYbg5Uf5vPi+PvfQh8ISp0qiHL/Earum2cmoJarMkjd5RzhzgLUu
WiztA4R4evVlGsVP6STlk9fpH8Z0GnwMrvGNFWjeY5zV1dfKwEldm7+SvjUemsnDY5m3NhqACCYi
w4SsY+u2qiYPlE4ZURmrOgzjeuNrEynTe46YE9SlfKJLEwTVKCBzBQN8CK1Y4GTWlfyCjdbEmBsF
4hZQMDQEQ8tdTA5LOz5NXtzcelkB8R5lUf+xllRLdlRMyTNlT66EMVn0LsvMTN/B0ne+i8yaEgAk
ljFgDiiz+mTA6xPHSMKEwClvIDUVcwi2S8i0++YFWYpfu+zpTWDmPNUE//6mRZb7mzt2I9Yms3+U
hTN/zc0cjT/LWHOsRE+us6t15m85p54MgKYgxAOLc2thHky630d0+B/1WRhHLEj831ojs0Emyeqb
N8eImXv2eqT6BQfqQYhQC2Oai33nWPiJczQzP0PRx9mOen2gg6S2maYth48TDh7km5cHyNaSwNlI
5yzoWvJta4Y9BMEOZJtTalVgP+drnfXxwerJunOxeMHnQ6R6+Zpb4x+YHtONXCCdC7we/6HJbMwF
17Tgo5/RrwIOaaP50E6Apv6JS1lUOtBaUms0Vh9uUdeBaw6dim5nKSEnsD3hSyu/Lgsv5/KlNkoM
iN5Ys/DX0XTi/l7flglKBrnxAC3FS6VveZ240/MIYmro3bel7PF244hCelQfvTk0Do01e3s0g+IW
NVqxD2NyMOrMWs7jAj88MHvvdPkXbr1rWMK2UhlQBfHUuvti3VncdjIxAeh+EOYlkm2wg1S/YWJ3
HazOIB3vh0Re2RxuVOQIAUT6yELOvoKWzOuLjr1NjhKMXXI+4GLtsN9rB6AgDf7AofqRZwlY/8pK
0s/CJRsHE8UUfh4Sd/oyz3nwcawRle5iMPVPYHyMa4Fspnr/q+XRVMmA7OzYW9FZfv3rcpxUdWUE
wPFI+UbpN6D3wqrVTCDMrMm960fD+JpymgcpblroInDOJo+RZaGVp8wXfy2QIALaLPL7MCbCfocD
Wn8EBQaWVsr2W2QL7z2mpxg4HBuVP2qtlZ+nKrZ/9tbcXEsh3PhwmvQfdQQylCIshY56+YKRulVt
kU/U2EDFH2U8/95Wvb2fXMCvXivMvz6eTJNWEgQ6UwGrVjU1njM0wHzh1bY6YnE51Uj5dUiqQeQ8
kbKgckKY1pcH8cbiQfWUhi6EZioCKqr55T02izvUpD1x2qjjkHpt2cJO9xAboya/cqnnQuh6dHCq
RGzA95NVZLV6IIAt0dlyg0hiwBPOyA4Dl0+HHFE8EmAc+LKEUOWNCyfN3L3D/VIctXpOADqX05WZ
tFFmej7RcahDyYwB+PWNJy1c/EBkbBQLr2aNwcQDbni5reKCGA59LDBsoD5FxIfCVSTdlcu/1YU4
jC1d6jwJlBDCMl9ff5SJMLuIAq6FD+dnbvTxx8VeBJC7McXVKaz3KcGUuyjF4OmSM/KxWipaVp0i
KqsUSJipE7Jph1NMq89XFt+tkc/0fZbbIGdYD8VlgtIN8JAYibw2CAFJHuxmOhEKEN1mYTJf+YBt
nfZRxBGwR8tDWbFXywYeVnI2Z2oqUxtUPv0yEzErERWxnrcAn5XGmDrSTnYW7mHTxyhlI3c0wytf
NzWfV+MToY4SjFFvQe6weiWmwF+MVYAIITXDwduaABAG8+byjNsYeBYnFL5qkEclMpjXL94hYtZo
s5H8+cwx3pezSVBBiL0sG7rpiOar8OGGNucCCui5r8fsyk1uXd6gYUBUIYHL5rppTKcoysi8tqBr
U5ULlmnxC72EbxLk6dEmrMP3yOPYK6dEFUnt6fLNbw17VVniaEaWLNb61TMmbkrqcU+lLkakvMvq
zLnr9UFB7Y382A3ufKO6ApQjyfl2MxjFQiYwlAOOlsnoRKBuMmSysfjgVmN15dGoYbZ+/3xl+KxS
3WYjtVqAY29YUPdbpj9LfCnRYhpPDduTM6wkBqSFQ2FeSIW+/ES2LkoXBQEkw58S8GpRBPSCFMoh
sSWEyN406aPVF8sxJiLvJusXeTd315p66i+ub5NtLmse5zODMvfrAZjYnkqI44reaGG4RWR/NJHT
+2MOMiSSkaXai+TbYWs4LWAzlFNl+pR6zfdMqcg1AS398jPYWG4s0gMoRiMulFS9Xv+iLC+cvoS3
gv45JlxKOv1JG6rPbdWQtZODDb98uY1vHsdh8jodzsWUjFdFmTSk4GURGOfHBpELSSU4I/XsJR2v
d6+8XUP9rfXDRq9LWcZDbote6/WtCeZbFnqZ5dM+7u4gMtIzibpkP04GXOgBY0U5wv1KGo1qNSDa
c4V/4MpqvjXE2JGh2+QBI71YfePjULRtofMbFjywzPuS1JtFfi4wxOBySwg0SMo/Lj/izUuiVFK6
FCbUuu6VGHE5wXNnkVui7rEwRhJVggZlCVFPPqKWmYTSET/Q5aturi6sLEooahAIvBYBlY0dN6kR
MJBSKzjXGR5NfGTOXR3My8mtsVqkQ+keYA1m0S7A8ndcENIRXFGQ8DdD0NCJJziMWKKxcPGCLv+8
rWHO156Fjy8/4nP79VjossW1W/w9PhZc1CAeqCtZBdMO4qI4wK3yrs109QfXgw/RGvQTAHgULFYL
GkOhtRcVV8RbcMHbUxdwEiM9QvytToFV/SK1abpNYWm+q9KyPZP/6e2rwS0gFotxpzyy7A7H8+XH
sDX9aDFIgz4b8vP1llNUY19wKEaOiWgRyhfysTab/U5axZUHvjUK2d8hMpXoYtCDv37godcS0YhW
z6+1UN5Lm6zDIVxUrNuU+zUG2zsiJa5pfrYuipKHXo3SZtnr73uCRDkO7c728d+NB/LqTktHCo5n
GCYyivITEqVPf/2BonsDZEKFj7G/GleTMWRJ0SSke4Yy24+1Tb+7raFEtPFyZenc0JyxY6HXJvB1
ckxZn8pjKwoFXDdCDlLd+t0JgRcI3bvrk5A83apnYcu9+BBx5DxBnDD3E8Vj8m9n/eiKvruzE1is
COKrc8XG9lAsRobol9r0XEZXlt6tjQ4bShT4HoYePuevX34StmGath2kBW2WtMXD70VvNLdR09T4
ztL0thfLsDPKCNKpSQXq8jtR1Yn11EMs69mS1d+W6zo0DMuiD0uIHKE7k+TaseaCFhhwNrXVieoi
frEcfKg7zf/E7PI4WzEEaazQNHx929FIsUsEGReOoKA1uhvi5oU9wcGh+2cuBQAPFjLBXoCPX1/K
JkQlCmpGehsAtHf1AeBaZM4Ht4aQdflxPvce3zxPj+Iud4TvYb2yR26G22GirlgSZvloYHVDnN4u
B4/omsgt6gcCS5Pbeqp/0FEz2cEIMB8g3E/ZYqIr7EnS0fST17bYbAsLDwHrrpE1OrxYV0cflI13
IZ+LU+jkOqbwYATPWttX7mJraQASzXkTN4BuP5dPXlSM5kbLljAZbNV3n44RXJyDVdj1bS3rZt+H
7cC2ABDP5Ue3tQVBpKpEUlQIlWLu9WuytLlPi3bk0RHgeZeycu3yAM3IJMvYb2io+lZmf+lzAonL
kgCIoQRId/k3bCz5LE5C8lHmB0h7VcuL6HYFqWSkVBrcCAP98rvKld/iCQf85Stt363wWAhphKk2
3+u7pbLrTUlg2mSZDWhvCXyhwjz9PS1G9+ikZXeCFNXv9Xzm5O1o2n4iCP7KvNgqdHC0p5iiO5zz
3gxWsoCGHlKL7WPmgLBtkBonCdnYDWIcbxh9LigmIvwIItLuy47yPTROD7WfF0D5IxX2yiNRL3g1
dygYMuZcYSMbWn9wy3yOtDjlzByVI0jgTuLuMEoN22An/IJ9wE4MA+gvdmyHkZrrObMs3Kcw1fYz
39Yrb2hjF4TGQOeDzDeE37P6KMeEtGmdrtuAUN3+bjFYoJa51B6ENgCbKo0r4qytoYcIRbWisAY8
w99eFrjKKBMiDKFJa3ROAfhq6TmJSKzsqQFcedCbl6LNprptJpN8dWdtKOdiNBvbh2/AIiIill4B
choE9LUhppbW9StVFsH/vJR6yC9WkmLMZvpDTKhEJXfoWKQPZgsn5MrIsbYuoyoyz6IXXV9NJklg
ZQv3Ba5UMRNBSCFoj+In3bVIAs/tkLJKEnR11kMQaS4sERjXlJrjHrUl0UcRkR2QFa78JrVpfXPr
jBtJU51K+Fo8EE1NW0/qA+fQLUL4i3IwsipKBmZTH02ypn/EwWxD9SyWhxEbjsqEiU7J2JmHy79k
ayBTz8eMwTLD9FIP78U7EDN+r6ZU0yqpMFfndfLAiTrbwXZ2+ISk4tp2fmseY0PhfKxqc7a1umBl
iUDUE+aiSn+yifneiWL6PdRGYhKxEtN3yBewAyJ1DzFZuw9jE3nHeGrTL1EzRlem1ebN48xBMPLc
jlit6EBxoOqXLQNw6clnCYjubLO69utWlkcRyT678t43vp20gVjHlIFAnaRfP+2KALisqyEBcmIj
UW8EYNRWS0pYQfmN6mDid9FQX7nm1oR+FmAbVAQZTqsJrc1DWQGftHyd+I/bPCtGIttgVMi4vvaV
fv4urYc1NidWaGYrpdDVtWDvh6NGmjUUvUUcdFxHtITJO2H9anZDEba+U1KjBh/v+bBazH3W54bK
EdSODdk8IADG8GCm5KiKrqrOAOHye9fGAOnSHjoSVqT5NOVBtRD0fjNGYoZ0PwJ/sLPyVIs82heT
5R4jTdbvMqyUxyguTLQq8lqRbWNjDHFTua5Vl/TNmWyxIeD14OIRPOaxD0/d880ock5w0UiIzDrK
zIQNn5t+6a6sZltDlr04VlSXJgTr8+sRhG3JcxsbylDvyvYElqR9Ch1NAZiSgNOJrv8TU8SmmE1o
iVDN4NX1AATL2LShdUetnPdmPIFRK8E2iyowgKRbzs3l9Wjryb683mpKWpW+iAg5NfajHtTP0JB8
rEX3iHG6c2uP6WPfAOWG+dk8Xr6wOkmth66qpfEfsKiIq14/2EgktMl0BBjog9O/u6Jwb2HfcCJY
ZjBgkLEfckbTPq5leBwT75qma6tTrBJRbNQ+ShO91iVrTaPlKScHf0l6b6cHZfwtYBt+W2bedI7I
l9p3rdnd5BPRnqPdmTdk89XfQTZVt7Jo7r0+NBTpWO7HsckehzgtrryZzV+oXLaclSj685heP6GE
tOHenglwXWxUhM5Q/LSmmoOSFO2pVgL4SrrjLpiBfgJDM49uR+8Bc7V+35pOsxsheT2MdWU96iHQ
5YGN9sfLr3CrBWNL9mO0JCx+6FrnaLQaUcdcleYKWZ5QYzP7UObmzxh4+nFsqgUGbe3+loWpc7Q0
ysCOdLJ3ehA1V76qW4MJw6dH519nMVyvgyLtjG5StC7b4NgOtizd51pqn90lCG+d3nFO/WB/W9hB
HuN5ont4+UFsLfkvL7/aWOWRaGYyNWlFTa39OaBKgbGF8hmUGP3z5Us9iw3X8wZ/0PPaQHLR2kQR
D4nuiahEmJWGpj+aMxhyssT9xhbluce98iF0zfYeKlvBPieZT6FeROfK5as3FYH4wGnmZ24mHz2O
k7doNYUvjEl+ZV+IXLfQxCMtIMj3mYNkPnECYD0Woa5j2t1H/WJ8g7VvHIwC3lRSKgq3SMvT5A2o
dsywuA/ojh6BJbhHgNfWvaAVfSt6sz72mdkfTAMQ1OXH8dxeWz8Olyo1Rn90H2+ErzwLuzB6tJJ8
rPr3UYTZF+OeRAIcBnugANb9UPXy1szn+oEctuoIx2i8W+LO2ROys7wrJQm1tJfICa2l9HuoLV/q
0THfhX1VnCwnKZjmyfxrSZHUikFea6xsDR1MIIbaE/ElX8sBqUWNhplD9OwCfvqcR2Rf6k56ouXR
XPm0qPXizaOid4wpG5kjJunX6wkw8cHtB7poc54SQ4fqZaclff5YUcnfQYUv/Bm/7sPlF7R5f6wQ
BhVAacq1MQNUQW7YPV0aIbP+aA0i/zKO8ruBXOzKEXHrSsgu1Du1N87wRi45QGlcqWkAVqJZvw28
wXxKpXVtT7B5JfrcdEIRmyHcev0gMbvU+HRZmMcuq85mXsClGozgYMpRuzK+Ny/lEDSGQIZ6zLpK
u9SU6xDS8c7sEvmdU2dH2bIFiiO3vnJS2BgeeHToseKGwBqmsOYvTyb5LKhyEmvtN23YnUnQCk/C
ICwciSrea4JM97N2tdW1cX+C3hJlHiY/tp3Vo/TsNnSLyjN9Z3S9QxXaGWosMZEf6l0r7W5VA2nu
0MFTAXEGbabXN9gCGfGCmU7K4DXFaXYQVcZoRw46KRUPWmw1hwk/+FHTGgInoqLeRa5iFbhwrbGq
tCfyFygCeyFyRlAhPl9tcSR/yL2XZFh/KM3ERBptlb8qs6M6QSTKib5ReIrb6vfLc2prZ4AehtYc
7U/be1ObMUiC+lNpgeuovInxXOwqrQ3vmwyC+hBU7I7JNtnJFuQlgZwwlSc9vbeBLe6DikxhfUw6
n+wc66EdCrisnlN+ufwTN0oNDnUszriIujh5rnZ3VLIMZbRFVk4k2sGWKi8lIlj38lU2Rs+Lq7yZ
iECQk1EvmR19GWm3UQRzzIYvcJNGwAIvX2pjh8G4oeGsSBaM2NUxOhuptnWc55E8gOoKZTqcWtjs
aICg2sWEaJD7VSQfvMKqzuhx8yuTc+tO8XzRHKU9QCFsNXb1fmZcz0AQpqaJud04Ae/b/dDGpj1d
vtHNK7EthxlFvw2m1OtZYnQWGhKl4onKsPwIGXE8NX1E4dyyxj+f6f+7BAr1l36U1dzEYdS1//6v
//jL/vfu+6v/cSg6Yqve97+a+cOvts+6f//XPzkv6t/8v/2H/+vX81/5NFe//u1ffpR90am/FsZl
8TImQp1T/udYif334vvP7+t//0+6lybMv4GZYLPCPoWm+jOp60+8l6biIP4zfNK1/sa3F5ULSxXV
R12JO9qy76J/+xfb+BuvRPVN+MYwvf5S+KSt1tb/3g/YjCWQYTiBdaIxEZOt9wNEQusae7jwI4vm
ssx/wBssOOgOLQedDp646AF4ynoaU22XlT1826ckjLy687MkrNrxOOB5m4tdByE3aff5ktMvONsh
bVP91DnEuXzPOjrE8QmETleV77yBBGfzxtIrw2vPYxOLJH+wwiB1wUsucLfM9465uDGybcPmMuxO
52r5GBS93R6Dpjcb4zEZPZcDKblVBv8rHKIpjff/+Fnt3Hp1coTm21ikDmia1zQfCaEwTfa+dV8T
iMHONYEc2hReaysOqhG4iTwki7uAVuQMozfBlQ3Qc7/8xWOWlJDRIxs4YFEwUokzX0+onNFdFbYb
/obHuxi9HfG2gwrAU+CUgmSDOgyLnUZUTf0HzH1sKCBFzayYjvgv+vjLEDsjPFwg+y6PpMsNfOF+
35kBu46Ql5PM50HrFE6/sWDrwk/oetdrFHXF4mE7edryBmzHrCUxihmLfrUPQ1nqE2L9viZQIInG
jN8VIm7jd1EaNCPCM8mkRxXs1XlgDrf5xKGm5OhJk+29NeahSyYDsTjyZ1OmRvnZ5jny6wpqSvxB
kqV1Lo2TesgzcI4ECEuSjvKQUzS5CoH8CDxXtoBd66DTDaK2lqKXJ6pSpS2O7JbR1D2ERZVUPxt8
sP14XLqxnJCb2X0AwRo9+cDfr+tYG4b7/0PZeS3HjTRN+4oQAW9OMY5DJ5GUuOYEIWq1QMM2fANX
/z89mI3/JRUhxacTBo0GQKNNVVZWZqjKmkEokDXiOzdvcq7Wkhbw2PCKTW6ha1vlGqdSIYQKOxO9
Zf5EjKPgsbPc9tq3/1n0n7eX+79abu8PCwTriHcB87E2hwapu93fv/KuGGhJyOfudXU6lQZnmHXJ
Ot8i/zv53r7NGn/IDna6FrQ4NSPy6euLMRTzkN9YVeL5v1Mjeo/xcDucV+hdQJ5DJtCD1/H+doSX
DTaG88nXHj46U0PlZqqyPdnYYuAV4Ss9VNOcVTJ7MmzEb6Z7JcY6Fb8JZj/0PukbYffzkcOg1Mzo
aKnC/w0xV6oC+ShhXwdNgfbI49Sx1+QnCGzCd58iXkjiY8rJfKTgT0tW29B/1k5oEezFErrzcsR/
S3+Z5iWaMSYdpTdYn0jhFsf4VClM394aZxjT4kE1iVM8QBS2/Kdfv9z3iCAPAdAB/YvlTLUODt6H
kFXXp2CByOWrstscWVR/gk5fHdxxbqLllDl960y3kVHDPm7iX1+aQg0j9G4zAW6hSG8ztUgZYYu8
H0EcV9yR1qH0q485yZJ8GaeqCNojIvct7xCCmr54AEjABHcbGrbtnWn0U9Q+1KvX186jBDxlRWTY
LbJSkWrN1hmSQWPpeZEaWUdgmFkBMtPNWKFPd/JHOqW63TxlDZ+JQdgS2LFtrYGGBad1iv6CA5or
+SxrpNeDk4vna41MmjcaWtCJE4BF1ss88VscCxpPL1zUFLnNRS0Bnxw5cmTfQX995I6qPtSr0oCC
w5fEUD4vH+TJ5S+7SRUDistBmHXoSLejXtt0Oyz8DpUI/SlT6+uPNodc8FzKpZUczROZVfwwxKlN
P56q9TPjg8e6x78M5vDBRW7Ezb4nApuv5a53VDLLuMG1oX1jE8Wn5lj3qAnSV481ii33tMfRPmxJ
YSKmFHdRpX0HBnI4Kc5LOls+NrASy3ZxqmWQ0tAmC2QWjW/QCfSwl0Ha8vJUO5RK/jVZQ8kPnaVm
vP8wi3DIrfsyt5uiuKEo3WgXjtVgNbDBrtPAn86y1HcduonkuejsnowXdxr0roapsb5P8LjZeKll
r8/RBhwG+UJ7oYPfOi7lbPaAGqOPigCtlwkUkwPHudO++flg8JquH5XqoAuT5W1HVUPaqOeqMns6
ZPDrmUgPsegb7C+wMPXLFVSR8/KPYZphnsdFMFt5gn54rR94HsbIH+/ofOnZY2pY2Azpr9fGhRzz
fmkQrII06HZ0CB/mh6WR+YnZrysecDSSCdAuFF0idGWue57Rdtp21p+KlUkz46TKl6ZuZ+7u+ieO
ED3FKCevBuMJGrQ+rJ3G7niLwxx08wsOAXDL92PZ4f5yijJbrzLoppZ/8iqoQ22sCqfz3JfcUp7A
uRHRLNl4LwPh9LA+myrv0+dZ5Z7y79tgXUxrjT1btsF452wHqO30XvFAH23KBbZvAL70/IaGoWe7
hVeQjoLCXO/ZnjsZCyAczsvMg27x2t74LC0gYOnjwzU1Q/bH9bSzFEhhGRupBO7etUZkztAV5VLz
PjgeCaswE0CZbNilbp6Ck9Z5NtrBfTqGXf/d9IyZhWsNHq109461jtJAa35oex8M0U2T6IAd71qr
U+VZteMf4VPq5ehJY7V/W8z9GLhqGgBAL/sf8lzsxB/etASSZE/yipfAh3uN2UsyLUSBNvWE3t5d
Q8PEdascEW+6EjDdDa08szycK5yZXXnFIkb8Ttfq4+kGTQC6YEifC5iQ/XOgtwppe2IR3VeA6JmH
hzOrv+A2kfQRhkWTJ5/ZfMOG/XowezV/j8ookMtJ2fjLGt8XE23r6gGv9NGBwjw3U4toUlJOnC6V
qtGhidsuyd3gwUBSwD13aU5w/Rspk/coEEkB9W9o7LDZ6SbyYVS8P2BgcBqgda39QsWnTfGomNSa
CuyniG2Jresk91rnbBvzMMtTt9CYZH/59UL+EK1wB6xjiw5/2in0Yv4YJKDGjWprO7+gElQE3h+z
qZS3HI3IqpjywHnFtKCX3lGe2ZEu67cbBBU8gsP/9T5o1fXAF0LIkWBvH0aiaG2XluxWvmx7I2ZC
ekNm5XPsH4fEVLwWuj0ivSBY9YQjpP067v31bXwINzSwjcg0tUdk6KhWfZzseTEOXeY7PS+kN5pK
++9FhoPnDxksVpz+kFd9cYcDNy3Uv0ldfnoTXJhIB+CRqcAofIgbIdh0RVOs8gUmkE/2x2YRcJxM
SWTw5br5OPXYLc3ZyaZpeUUSwiub34wAofP7qAd0DeoCqwoxa5tI9uMYzGXY9AXmqC9NNsJ1e3S2
BZblNW/vphwGtvNTWDQdy+0axGDSVc/TfdYkQERxQTUGZzWryPSWXRgmsaEYBUdeNnj6QHCld3mm
7YPp2ggzMtRySbAdmzPldSEN2NIY1BdhGM2YfxoSlEaMgxkUdHyfQyrEGNja9aQDjRk57PbNM0Id
OHQBPKVuX9puKjr0j0I9i6WJ7vByS4ZUTpgFGQlB5xGAjL6FWGzp2IA3uw6E/Hnmh9ftP5+YfW99
t+ogp49m9F3uJ085IjkVlqkPDcuGC+Yjq4mGRnS0p35tvtZq7ThjrBpro7frCdiYHaZ+kLjaYuB3
BRbK3KzbeKRad+uq08SjaSWoUPxheF5ZPNZUiCz1kJSezXE05CnPePScgZzmvpPViljmsNAsLSCK
J8kUxTOW2OjPUbpXOeZNCJ4tA+50viG/auM/TtpV6Jd9JJ8suIXVgwHSHiFP6Jhlxq7CM2KxDkG2
7NjwBb9b7UHDCXNDRz2JNMqQ3IrAHoEbK0MPs/SzH3bwSO48tWT8ib2lqgari7+8/geLZc1EqTlz
SSaJ2fQAJ86S8tFE/4IYscosQqppcDWQYEK+VGhHdb6OrOqZcIFYlG57vkA70DOqr6kJkJ0rv+Q8
LeEOcgHLS9hCDwQE+qy2lEFD6M5Vmd11x1UwVtnRqeolxc+yrtyinP5UeOou6d0IvjeMO7vM8Vg+
4LFMPGLic7IWR/DaYf63TYJL9G4NC2Nk5E1DbTUEcDUx1qungWQKgQPmuO+IPOwRHrwsjRVQhv1p
WAtHDmacZNUUIkGxph2Ufrpml9bEWcfI8fauyAfsKbYRGYr6J7fESSq47aJIx2157a5BelOFNbZV
dGdMgr3jFVejdWpvDUw8cakvazMnyMbbzjFxwOurdL3zm7QQ8rFKFhUtL6yYFburfZW4SYTbfekL
Hb7CfVgFstWkstXZ2taTGQwD44nRSeVN+3xyGp6TMA2Vjf0iHKwbcC/rdKJwzW6u79vyMx0e1Vs4
5XqB/pTrqYz8rt65o2AxGJIthP71xv3T7gnjmP5YiO+EKujXfzg/2rK1kLBqsuft/AAxILRzeCL1
5M2KOhxY9Zxx765RYAQTN8HE2v71Pfx0eEAG4NiIiEwA+35Sd0GJu0GA2ZieTHss1VNmNn7xQJW3
WF+N2iHXOdbo2XOs/fqyH0otnBpcDM615rhRnoAH+D6KyP0KvCoauudMJCj8niz4/VEO5GFLZRxm
V81Z/2C1WR+ZO7RG26A5sBaLxbuLigT27dcoMzocQ2e58rYPVVsGoTxa6UzgetPbHq5qtNrRlSJw
qVrpyYFSWLbTc7p4HaBlm5tZPp9siWmBdUyzQPcY0KXc4v8p2LpQZSsdXJF+x+V034PnHNOAqdRX
tXgP0AC8offPbfntPKd+OVIHWH2r+5YrWmDn76LrR96301hcNMaaCv+SUy0WW2OXjbta3R5Xdjv8
gg87dqhYpHg6U7XMnhclybn4g0Yq2n/35gJ5viAHHjXokG8f7BpZniOXOFrKnWG3dwCssV+YrK87
Ohb9iuaKISV+OfsJYpv5sZr6lsEeakOfRpZjFML90QYGbl131iq4k1RKlXX7XgCxzLdKzgvinaZR
dDirWTOnULKjG9BSEtO7xIxG8aQkLcvyhgw/moxjwOlr2XHbRyNk3djjvIFQHqtl0W9ZDsl6efZB
WOaRtVv59W+wko+BLAkgYurQ5hGysKn7fQhe8l4Jqn1j9EQ9Y5rkn2T0eJOuGe0HXqxjFnbvLJ88
RkPZrkaRf70GPi49kFAqKEBd6PeDsX8MH5uWvXYpqvAJgLlcX1EE12sdw6WAKWDTTssVCeDZE/7P
19XFVLRqLgbRH8E+GqV8MbtYF5kujQOvLoIo4Liz3ej9sVcOUHpQ0lf5W2zqAzSF2Dkwd6SfWNP1
aRp8P/dL2Fqqm9f1abKY+jzj0FaO2F3DVTaozG5umwoukYGkX6ek97ktydnwlMyzhZ7tpnXzoDs3
lNYtiIY9cdCfQAzhPP9Ol/6DIAbrFHkTwGxEGnQdlW36/b1GysRuw3WyJ5WEI1liWGR6Irid34d/
EwPkKSXUvEq6r/nUg9ns6nRR+Xfyv5FY95qKoKQTrXKXiYFOqr3jSPyw950M9ED/+p1+wJO5XfIg
iuSMLjKFILnvb7dvTcQ4cFr+jPSZYiPxRaZnkXKdhe/k5eAQcxvle88eobqcTCpqzLbCpuad/eZm
fprYaJbTdEuWqP/RjP7+ZnSYMDRg7U/03wrWkok4GmvJ8fqAa/UhOkNPfT2L9fXXg/DB0EO/NBcB
Gd2u5rG0fkr7o1Sla0ez5pMKWmM4192k4de6Vm1Cf87gafgQX61xCnXsmTXF0zXmSnu0QojOoj4h
HJhDZH4hVFpi5baviFwlW592+tBSGgi1pyUdxaOVZuuwIuJXNQQObjMXnvj31w91IXD8D2pFg43W
Y9HvFoV+DRy8H83IXbLVm/Lp6YrIRrKJ/E+j1S5hdhDB6uNzPAFmwuaqC5iS6Q0U236QO98sdSku
hcDP0wwdujhGPJG3lA3zGLjqeZV4Jxo7UFnfwYsaGXOQWwf3Lxs7LBgBuFkGUNeK8UyTjV84J3fA
V334OtFAgBP4FizYM5oyBNlupisHHaDO5QvJMMIqK9RksElEtVOFz7QpS+fkG4JO3TipfXOqD2WR
weu9HdtpMF7QbkeO9e36OtZl0ojUOmK4AgaHjaZD+uJaDZ7IflrSZ4X02QWXBmFDpCi+Ysml0v1j
+5EiEd0x0pCcKff4dun7a3GCWeYTeV5IW3Qsi9CtjXOK5BrdSXhTEw3vggnzmd91h/902ug6LdUe
JJ3RfPxpbvq0bawuYlZPU+3oFapZ7u1bmSUR6xQoWI9hYJUJpFpReL/dfH++vF4UWktYp8rk6u9n
EbGWyIH55dMVyoSubXK+FGPoc32cxIC6Xa9wuAukOHjp8a+n8aVB8N001toQSMPq0hcNdx8Dn2xw
89xa2wlydKqzqrwkfgMjddIxH3fejGREtOd28Bi5a4EceIEoyzNHDkbUNiQV19zMsGeNG45syPww
kYaG8bEr0DWBazi/NBFzKem9zoTqWafTmCMvcLnqdWZVbqlrHF06DpV3swRTXSEOaQ5j7u8Hawkw
gyZHZdcQcSnqrDJ+s0P+tF37YIEo/1AvpUyPCuj7t6FKv7B7irefr1sU6YjLK78Wqx3S1fatoL1q
OPtYZTBbkHKo1RNSCr9NAD4GpNC46H1AnILuUKgjHytuiaVKL11K9aWqByP1oPlVXGMuxpKtOgqZ
j7+eCB866Vxev44A6KLTVbIICO/9s8+G56dNMqZfMjcRjrOj0Y2ELbYW0CtCxiaLpm8z9upJPPRD
0lKEZq8r1a4wwSi6OKMrgy+/vqmfmA4U7RgCHQ9SG/j5yOpVOSxNU2VfEKDVO8lCpz/HfUENjfB3
C9BmikTqSRojY4LDkg6Q1ss5w7HmFg9etsz65AWjYBj91SO77oWh3962UVYpSmqvQd7buTytqLzZ
z+2Mm3u1wzpMl1u3ALQldmYV9j4Sqk/XupZw6LmGHF1VTAlkNok84qyf8NaNKtxC2lhCbQzu26im
7xID2UB6+x6lVJZ2GyCZZd/UI4Y3hTZNueAcXaTjWcutLG4vHA2dbKoNvPv1yH6MBVj0FJUpyFtE
BHQufoj5xsESZkSd4OWaWVZdMEzHRuD8eCQ1XRAbQ7xCr/ZfXxc8mHn0/zccGI9sc0TYSKSy88CH
+bDjmXiPMNsn+zh42WqEcZCnNba+UPitljrMQOrTApWKCKH7dY5Ukh4g5WTNJ3srhPgOuZZ9I4LO
Mt6sEaQBZDUNQX2udZ1ryXJqyH2muAqGqsv2VP9Ytrssw2vhoUuDeTF3VZBlLmaXg6krsTTZjXhY
lsA15WM5Q+uhxkbStFSahaBhqzKlCyuK3UlObERRVnQYUY660Pl2BbYajIuQOZvraLWmkwQT6jGx
zntPPjQW1Ak8MyO7t79RIS+b5rB4lRO8FmvicRgHrjH2BQ7YK2ybu9ZOVjRx6baKksfZpASU7hFr
lLKMa68QDd6/S1QnD5Y+IUgPvAhG2b5IJhktj0vXU1UlbBIr8wc4c02Lm2WiYr+czZ41ovbOnAiM
g+GUa7QHxZBQGX8sC/hXs+udDmoBPW1lY3xxZ8it1N2aqFvKIy4PBEUnEaJmZB7mJRxWrWA+LGV6
EBNKtC8oP7JPVfmojyxovZjXgxdl+SktEyzHULiqWcT7rh1mFcbrVkkWPlAiF/GUgUu8bSyEsPtJ
9UGbYkm/ZGm9I6TPcueMCOAydl9ScrLcuTXbiKT3aW3yXLTAfU1g9vBVRll8GzP0xN4iejHD8yhx
9053BX2EY7aTNn2Owe5afh4um4QIs5EX0hXJuBT3CFBr/G+DXa81+WgraBu8UnaeoU2AoKe10YHQ
UEiNZEGdHMaeuIae/CoGWOqmf7ZKYJrXTM8s8GcOUX8Btu/2s9PAve+whct/F26TLr5fY5zkEB3o
n4Ou5uqu5A+rm6Vd070jvfPUZMKZ4lJGaZN/sYIkoLBbocZ8Q2MIrN4MflhdRh1dq4udBDdzSS0f
BXAlirtmYBfcS/C9+3keJFjuaKVfyhJPrF3kVun8YAdV3+8y5fq3JmOAOChdyW5a3IatakosrtEE
Rqhy7Phddqrswmg+5egY9reGBLY9ISMhBXRFMX1L+mLJj44n5gpXXKt7Jl0SzaEF7ix3yNYRmMrG
t+czXanIRDVOEiEdlqTBsBODClBesIZCWXdRVMtHIyB0iE0vZb6NFb6sc5h6OMxmocR1z2ui29Sb
aHVw8zq4J7lACQZTXBnysEXwUiIc8TB27jQjKeDYf0N/Frel8nqf0jt2z10VjTTSC+tVIbeIDVf3
zc+y9tWw7OKxdA1lxevgioHmi9RMqgm8OqOyft9yXNnhXnnuKqJd7nRVb96DwRn/RFPqYB8Hv3dJ
svUgJZOVXqHwhme1wG5IsuOGesAX5OHpxo3cEaQ5Wu+HNXGRZS2D5atZuutxaF0XwSGr7D9NopWf
6fXuHtIiXY/FMnjPQ2g4pwQfh0OTS12K8zxkiJOiPuFNjY4+PuUaggoeYOWlN5KK/BdTet5fix1m
X5N+6J4Wo0vuU/Dzc9l3aD2ifUr/mWgsgLt5PfjIX3P0rbk6m84w3jW5UJ8au7cO69zliJu7OHsX
k8QxN7CWf2Q4Fy8ttKDPlWsOt6Ds2eMcmDT5GF3e4jDfrXfmUkYvwMblrZUm3ufQXmn2zaEjxEVa
hnfmmLtfS2/svkbUZU7wNozd5HW4qHej5DSp/UoL4ho0CI+he+NOfv0iB+zX0VrsKGAsk/EttUVz
H2FYtcMke3ix6BfZz7JzTjM6Bg+2k9JKuU7rj6JLmrfUF2B4S2Lsm6no4n5NrDeLEsBN0CzFDUpl
y6fVNoYHP0X4w6K0ds6gbOPAvC53pRRhvhNd436GahOqA0SdmqvQgGCAD9xJ6aJFGIZdcAzLIvk3
LNQrBO/xzeJ4O1VLHsUFCWHcDx77oSjMLy4b8MFQRfjJS4PgxllFA77e8wBp5XtfQvJOQuyZZr59
Ezb1t7HKMR4ngmrumZpiN2H9xTqxtZYwqHpshoV1nwJEfVPCNW5buwt3yFFGZ4/t5KlpRBtzZtav
YFEoWa1T/i2rC4EIjV2rz60317DU6XaMKmoZ8TxPzrCr5rJ+Y0OtnNjmSx5z8BR4yUF6i+laaf/E
Nmc8eqvMzwU9POwZ2Vo8UWMbnuDIO/EKE+g0QgGNQ+XUL/4sWhvr9MYqaAYWU4aORqykQnQlrfq/
aGqrHzPqgwdjrqZgj+M4zTJpQbMs8MbrnFPQUmPzB2pvdEpU1ne0vF/9slKQ1wp1NMag2K0RbU8Y
rkjjbA30qd5HblLd8GCls6NcIx+JKGi1LsmNpn3b2hzJGbrFWYyAKNtr7UL6tK3c/NYZhtrNkQeV
2JXGXwYsSjyhO+FC8DdF+Y9Pq9lNnhnuXbMu7d9R1Ri3RT5MLC5XPaSuM9+Oos9lXPtetScDbv+a
OTvurMXzv1JnaZ+qpDXdfZ0Vw9FfZv/Vtvqq2+Mc2t0GgxdANyUI/GFkVbaAnMoBHMCGZHvIvF48
tMpBdxmlermXhRfUcRRESRb+6VZzuLP7bqG6xQjfwlTDOqShNSdb/f65oQpxoIk2E8cJXYDntIBa
EtdhlfBADXsJLIBnwnbjyaKI8aNxFrafSDj38CFyETPw5u0MVxh/tLH6AtDvxUqt4bfEadKvRWq2
fdxAel1jRkG+WFHuHXNlQSsUSVee0iYUf7tE/zeBsWRvbu/0ZzcZApCTOUPlYbXLWGGvytKE+X+k
QtXeClvUOEZUlBfcItnnQop/QswVsYULw6fOaiKo0256g1EJHupTPxzAadO7ap3kXSuWR278e977
1fd2RUPXTylzNfj/3FutMxy6cBX8L09Gt4U7IPsdIKuxCK87Ou2cVrE3C7nPPcO7dyUtwYE0/waD
c+9UofAVK53hNEdWAr+HtbsXnSz/pGk0g7zmNX1cFUN0I92p++KDVVJxQV380UgNe8ch3DzXKO3e
+PjzIsnQuad5WZIbl2vn+2ByjecsnCaqU3VklEeVF4K2ljTM8h8GITi9cn3iU4hYRUhGWayWxhbE
inQa+UyBVsmDXAnUxE5AkSOKtKNUpOOnFnscDRZeMlDZTiTEV3jimgv1cz1I53kMe13jKdhQYMZs
KVo4FBm5TlZZVPgPA+WrMsL5Jp1X8RqUzOVhn0Ni5k+8DfsmuNKpUnDB4dGO6sY6NuWoHUKtgRrk
qxJD2v6ReFGF5PBWrYvWGpciwv6wzc9R7dXud9amxhuVMVDL3vUVtIz9Mk7T+gBPJO1uusQwJCh2
KhcZs+r8+jGvxmEa4zTyhvwwQnTPDkbfOeiyG7UuwSX1Ev4w4Qwkt3AurerOdgtCPAOC7nxsA1fW
T+7cJvmfg5c2gwTm6BvxTDU6saydlEVpm3cAtMrzT2BSaSviEU4EbJ0ZBuhyGKaE7qTSaQv61QXl
0+yYzDkHV0yS7vXAa4ryQ7kluzkK79l+RNMw28NW49fRpWLSrqtcImweRDX8gDFTjEM8ZGbv/fNf
scqWYfEwe55MbxcTD804xOQNn7vEqcrd4BYrivBiDsRhzGcs69sWI4/PV1opysW6PIElQr2+bhly
JNc2JAfJGMYgm6z+X7Imzfk3l1mnC8qrNKhWoCYBFWQLjQWN5CQKV1ZQVcy4zMah3gWerqWmK48q
Slw6Ww+Jw+HXPRJLMYVnEi1yeloSNZrujPZa5bs1NGhdOlEJkFxTTA7purFSajyjQkfQXtCqBs59
Cfvr0tFs5KWFWJAfmec6m6fCBB5QtWPJN7CC9c+ouGrW0pW93My2JtVl5qyrgmbJ0fG05RFS1ZqZ
rXke6j9EsRU1iMCZLAhzq7O5wbJBhiUTEHyHy1YTb3dT4PTVY1h8gf57Ujo+fEvPh8nSH9ulVVKX
evMJlXXOgsmbjHPp4tABShYwNM2J7Hvp7E/J1HTNvwPCzF1+R17cTkDMM5UKebsiMq2mnY0Mq6QD
GSIl63QjXSOlb/dQSzIVXliqTSBZjICG+lYTwD/e1JJYBnw2OAaNjSCFV1hwpyvX08PTtCGz7dRm
czqeUwG35HXsXV2f8U3UXZ+KrQllsKsMWCW1yQ4wtNUajj9gIKZoFAVJWHsBs8fP11eop8AqbZQO
yBmSrFMrjxso7z30/HkFoDnR5Tgi/n8dqxaxdGUeusCYbMpnoO28sY0nPdn2mrk/DBwb3CyuHWIi
85C3A0al52hOL9On7jR0hNuRf3kjSNFksbe9pmsNMHXnkMp7lTQr3QBTFukXimXQWnr3eeEiZ4G0
E5UrmnKdiiHI/VbjR2QWumboq8xS+QnDsTEn9kmKbiEapHzMrSB2UDLGVh0u/O+5N4B96ZTQU08b
8rZvy1bpRCJ2CJqdyaxNKw1Mte5XSoa6vjxQzDGzncjJHB5U6qlwpMCb6Wcal0E/tpW7uuzjt9NE
jqIQhjVlXFJ/Ua+K+kH/1iwmjSx3TSTY/ku/0j0PPUrsgruYqTv3u8RbNU4ViSVaOATGRf2NW4Nl
fjGhoEh25yjLq+NIg8n0N1mb+IYWYOrNCJ5GVvFsZuUIZ0Y5Heuw79rcfc1QSCvvBc7BOIaQj/lP
214y+J2uMzeXE2ZIK0N8MzwEe5HtHkwgV2MygRm2RddOQo/52KKHxu9LuFOIwE1Cj6hdosP5ei3e
FgM8dKLeS/JOJxdTspajpnBAkAGBi0FofMC7UHh28dCxar2/54DC0nf0fUB5Cm/QiX5nw8r2/lu0
F0rahgL1ielx2tHrm2mMQLr28FwtTVJ9kzalDESfl1EtZry4MIIEki56P7pClvnlGzg4+nZKA1T9
tFRhtOwSTDsk+eAF/5WYq7Vv2xB1RSGrNvaScEmYC6SP6s9A1Hyk1SNFiIbBRm5cL+XkDaPcTuwC
OXpGqkYhg9Me2Ud9zjsAKvxwTkxdgJzrlE1t26OvxzyqFMCsUbE4P3qvcVGsMWHrq6eIfJ3/X284
9eSmDKu9BJoRW8LgsNUeL6/S+7JtZTBrctbEFQUtkd5eX/sNQNFlVGP4NC+d3miqodd/iCY2gG1C
10n7NtpSLyRwL32L+H7olSonqlDjp4RCA7ffVRQ7mjhRBAFZDPCj+cXbNAE203+B8rB++I1LA2VX
Hz/rTLrO/lXbqmnO+WRXCsr+thH7poH00x7LC11As2iA0+jjlAhuLooW/bq2+TK4tI6IUy7mmS3R
oXtsffWnBTLmGYcSOmV2aYGiSUU83+DzFRxKr1rYTlqV0wd0nvxS7wRAgzrmSUuTvW+RKKuxJ3H6
NC3nXCPY6Svf1xN8q9f+x8dYEl0TnZCKZLedQ9RO6A+6LJ4gM/Wkv75sH3rP+tpoMnETt12qtxt/
TvTxLKpeEx2CBnESIola851ojLhwjSgGGvApVxikBL8j2/5DdznjEJydxu4mEfixY2dE00NZ3gJ/
hm13snraterPdeQrRWXbr5j8J1D+woT/G4DmTLdFlU2wSiYoCNDvRheeJoIxiG8LP7+hR06TaTAo
0JuY43Z6ldN0p2erT/dwJndlXcrhe19aDVC207kV4vGeOS3BfLSsRZcKTErIjIxTwfN7a6ZIE81p
0dAVb6o5Dl/8kvDxyb8cOUbZX87vC8ifkoBycxVaGGxXGz3gWoCgaqkHULXo6ZHT+YLjKikQ/FuO
16r6dnjxc99JYwcEl+j2WtybmrUOMvy5TLORN4D8FJ2wzVUut0b3Oe/HHczVcLy4qkq33E8GKeV+
nluaiB4hdZOa7lMnU0GBUNuF2EvJTrdYRmEQGfbXfAjXMjpO20q+TuNtQdfZhDXrQyoMtWa7ltJ9
0/7dW2puDw3dDNOyb+nY4SmukQ5CaPr9CywxnOENyv5lel0KLmnaIEx1LqLJY675QS8YK9Pt9K6b
QYwlMFO+O7EUpA8O9CS2KNxsE824vg5g0eWajIl5rT6ZMGjTKzRPMlgdsVAU0b293NgCPU31DGFn
5BDhqFj3eUKeguYZ/N4LGWd0ozkJnjpc3ZjFNMTqg6rjKOUTq5JUFXZA7erPEJOv+OBrYcjo4Sdk
+ysnglxfLwJp0hYJHumapC5PBX7vvfPYEPTR3Vnnhv5MiyOY/5c21YpdBCoLIxC9glTLR0/aMG26
HSpyqOZc0//dwcAfiI6o6igbJvJuLUrUqA5dvc64Pm9h9LVIX3cQ6cLzZDgi6LX14qXyRTcXb8La
+qNaghZurLmEwduJOEWTPrwND/zH2w8hZB68gftKV9cXmlkkXPPFLezuW1F4mgxzDXcBYRBUOlDb
ysZz0y3Yaj1e50wnbV3onSEt88MhwcBqOYURMgXLSVBPLB6yyakJx4jK9LJRdsI6CEtTL7LruEIR
1CslooGDG1HJoFevObOdeHHUBz7mWqqDyFvttrMNKF0T6RbAyPkQOOZaN/vcx+KG/HxbdNfMA7bq
JQHpqRafr9u+2Mrm3sbLhBhtclfXNGmB7qONdErRUf/YMtK0gd7HSZ1nA2O2HfLXNU1D4/bs5MRo
MWyFucUK6J+IJ9q3puLYYJU4nq8btlHOmqTKw2MicX9tf6tknjEPxhyMYTkFG1cpXBy9615Lfu5C
Xwplxe1o20rM9dDoI+e6Zefb3j6a2cgP82m+xA553vDdVn8WuCvK0zivzmyhKK+j7zB3Vy5iSIfW
n7tMWOx8hxEpAB5mG+htykVEhozR9iMbnWR9AjAEHACIpvIi/nubGBcwUmnX65dvugq8KYZKzlm/
9obeTbH50VFRV3NUL6B4o+FjoBCFBQgjFia1jFMqW8D4QE5mGl/n+vYenCHUL930ek75Lkz1rQeX
ouo15L4e5BGUFi4VFUqfxdfvgA/0K7pSDkgI9QFt9V6GSiYS7Cm2mtdF0fZSP/9/VMJs0Gc/rm16
utZK6Sgmszq9fXSwLnXEDNbC9a6tI9dbHqQCAujqRp/CTtZl62uWQOvTTCqKfIRQlxAImq6e6ts5
4G+ABhjlpSltXWkAOPZOq8ceUykkkOjQd3VvAKmdnrTmlpJqhi7jndqNzsSuXZiTFWgcJVpmyZa7
djQsQ8MA3oBqNI1Kv4xla5xsQLC50JW0WIWBZrhck97VK3VmduXkjqPU63OEKc9n6nRN38slhrlG
i1M0w4Tca/JP48VDMkNgiq9ri1yVaJyOCL35D5eIbQNtUicEwdx5oINBGgccN7wbktELNrTN5Mpg
2pIkXer3M7arlxmoyQ7Xo5vmcqJMt1OXbCijAYowbGPibkzJFlSDCeNfoBH7Qr2lTKCDvC2K6t2Z
banaIv3UlZpZl287RZGPkwQbJbxJjFtr60OzsegrHpCJ02n7f1w5x7ugZdtcv44dVneKC29wy3XF
bbGmEhdyO5o1lzWxNa46w0ItAtT//3F2Xj1yI2ua/iuDvudZejOYMxdpyxuVVOrWDaFS69B7z1+/
TzBCZ6XUQppdoIFGqSozmWSYL97vNaJ8CkN0oW9l1nDk91jIxOOVcJee1BtMJvdQxRfW62zEdZs8
OW3tICbEQ/aA66a+TvtGn4mPpcXPXKzSVrAcZKlNT6Fj8DjyzlmrXy8n+NR6W+0geoid0JsmUcYa
Zi4axQqfc6x0mxch4Zav/D0Xy0a+CP5XhKjo1QpSsXgrCgRyLrG+y6OAL1d5dauhW20QBigWT91z
O8Gl8eYwNud7HziRGERXSrDx+hYLHpjdzB5ny5P4auoVY1EtQFCiRV0i8S95ANJmiAP3wkYMPx8a
zlPlq02k6MykyehtbcffH0jZZlJsk06nN6RTsPbiFnVWZnt5SX8vD5byCN1QHAcUoqmO9JzFRK2v
fsKJXsALSpKcSc0v05RTohwOCsJEj7y07St0Yui7RYve+llBLnWU9p4JhXnWTzHW1NxSunAbVWUb
yJJ0hhKRnNWrUq5V4JVUsdSJuJImltZ1Z3ksbGd/6u4Llu/qmWN7sWDqCQPU39kY8jdvkC+FRgoa
vcekULujFDQoInWHBpTFIGk4phhHN+7WdrwxSFk2kxMU7XZE0qFFHYNUrXveVIn9YPYLses1ti7K
ntatRYVTbzVaxHxl/VN4SsWhjsc3tqOYquqoZLmTKBvwNBZKBrVYeWUoBHptmIvDaSkrtwrLTf4x
LsB7qmsTSiQ/ISyzyMwaJ2RtNVXm5oaQmY2Q8uE2FhMI6bghoQBHdbUdWgYOmO6sCUUknWXxhSKX
UL/2DAfYN5YDGJ3g3+WGZzEvYcbxgysO/9w+JokYpBs47lewhd+sVTP4Vkxiwc2fNuBQYnmKVJtt
k8hLgf45lDa2KDNa3RXFseA5iylYlLR3Dv2k1fyPRHid+zl0kyiSUd0IHhB46crXddZWDAVVmIwS
YF9lJaWI4VSO23vqUIdAIWVZUxaeWFM1pO/45CG5gNu0t+jaACSsLijT1eT0HqWjOktatIW5FFkf
GNsRfxiMwoxIqzXsPnsBXRaFOdwsMQRwrBOP1FhojACGooL3Q1ge6JygA2ygRZxrbsMf9hun0YZm
yveWZ+bKtjeELENGWe0SGDYs7opppSaFFxU0GQIwXWafjbiTGwNHVdR+nd2Io21LTp7HzMysDrxc
ARByA1BCnWDuouFY+H2bdPSdtlJUQc66BI9dOJo8wlhWff7slTQxEEKIw0BJwgfn0LkqBKYwDVZk
6/tqKrtlfNViaKOcKP3SMOab1UD+Qc3kFoQ53deoXmbnoQ9IJgkEVrqGdR5/nVudGurkZaWZvutx
Ms3dc2y6o+MjqTKiAQseD+oVtXu7DsM+dful+Yr+phrng4boMXvgqE2QhlvjkTF87FBQ2P4BwVyc
ggYREekd6xBw6LyOHkbZAo0y7rvUK5vbsYEUFZ+DnJP40xKPg3VdLmWVv5YMo385Gm3d19wdgvHk
ph3u0oB5iwscD3Xqppqa4U+9btrqwTOssDiHI9cHi8rqlrQ6Z6avLc6R7Cz7DOYXD09zy9g6FWa4
6Oe60qf11lzTkYzb1IQZVJkedUHE8gvdxA7Ije5xBx1wOJvhf5FoOt20zuhWIDWc74w7Am/xY64h
d7mnnrbesAvMdapu/SRf9fZkd0HfgwH6CPiSk51PGirQpMIVUYM9nJMin5tLyBCjBThrWGmTu2ch
1NNLi7QQQ6tcuodrOy2wkPwUr/MdLezWnvdVgiIo3SV4LrkcNVkf3IPONCBlhtxO5y6kwjcptONs
9IIbo00wqNxZo6GTtDbSs5oeCdEu2s+VU8JqCcbYmW4Nwxuq02IvpL+tSa5fJSlWsIy9dnys8YKo
rxsQT/s+yLtKu3Wqcai/+CzK9Zdad90UjFOz++VTscJ3yo4oa0difbsBcSDIMNEAb26OC4YGUfFj
zJOIwm84dm1FNIkYIqK14bBxxz1Yo0sm9DR4VvVJBAcxxNthpg5X4hoJHHpGFGl3MGNM9wmSDHdm
19rBUmFg3WVUCFCCOTMkS+HYVxGtF1IVi0EHRa3ksqxBYmGq1nKjUIWyLPHNbSlKKryBPvog7RwO
ZIlURfj+Led0Q1hNKcGS/E0S7sGAZwtC/D2dQEoo+Sak8YhNg9VP1ObyXQxjczxBe0U7QvUyUCBO
PjOMeRAuh3mT1akNR0KeskUaWmazrc0WbLM9FGox8YcKKDvZe0WqISgxycL9EI4NySuPs72Wmn/M
eoNyM0k8cURaDZh+XzvUZBUhxVsh+u8zmyiOZqNhdev8qqre97Uflm9Jn7nh3xMWR8P1rI968dzn
vV39S7Y35bddFO7UCe+PSQs48CXLlIAwO7nemzSDuvwVdVO2HCvQxcE/oReNZutgxaHYqDPZ90q2
qiTiS5pwODBXSco7Z0hr/7zMPdTMUDeRjD42xhDlyxnDmh7VzOBwnOjw1zCmjpJiKLNH1yrD9c+B
wgO/Lhci5bjPsgy84Gj1GY5Yn83cTA3tXHU5DnXjO6/j7b3mCqqPEYy3MeiVO2p7Nvy4wt3ukCQR
qut9U2OEvpsL3amPQ9u0RKhbrantG06c1UM9B4QecQiKUkoAx89OCWURsfRTnJ+DfoGeBMnbwxNf
j82XTNca/YHgqe6AcmymZZTnf2V94rz2fk3tYfrDFzafvj54q74cCTAP+wPMQz409+L+FhARZmw7
1tPXMQGDu+JcV70j6cR9KKBJ3/jpOB6HKWAi9uDL9t819hvloUNZ3Z7jMZ+/tDaUsp2/mlOyn7qh
fmui2mzvFjhABw8w5aV1/PZ2IpLsDsGKVe7WCXXVyXSK5sF15vRtQXn9yOqW85RTOwaUK6wPcd1q
V17IOu/Y1TJembkxEUfMIVv/hOaLVS2vq/4jZUh00/HwSdcLq8HyyB+EHmiCfv8NBj3f4Hgfw/po
MRfe0YLg5mV1Z77Rgsice5NjXgmXeUqNfUxDu9nhZQhCbrije448Kr1dQlvLvXacNSEBmImSQgYz
u7e1JCdhR7S4pe9s+nfwKPJ4ImcksXdmqjf3UKzpFpdkR2WHlAMSfbumuvYKcrpSw5ru0jAy/vT1
yvs0TEbyJYmz4Qbmo/VIoh6jLHDDU1CbOvyl3L4xpy7z9z24/bwz9bC9IYSr+ou9jZ1hXLvsL83A
JjSOmHcc9T6QgRP/GXIewk5lSp8IyCOT0uyDs+Po88myZv2TWZjxa5g47t4JsuQ0aWv4Lk7h7niT
mdOJHcx5r5Vu81DaFktqosXjAYZd0Zytwkv+nivNeOn8Lp6P2ai3X+C+YoYGsxEA0I4JPdzVWcTK
EtbGvG/aKdyh0VroVGtZ/eD3ZF8c9cEsisMYlERN9Hoynj3Xmz6nAWexAzEB+t60wxFiyGzfYnBJ
rgp7/O0aDfAG48V5MUqMZ4eUnNWwmINrpywiOJH9NIXXcDeH6Mi6VL34wxLdVQ1yjWNNBfc8Rcn0
t1n3EQ3oES/VnZXWXXvgi1gvlpDtP+mzyB+hj0GcUh3N4T0fm++6KFxPKIaKL7mG++371B+xrOEV
J1/0B/6VsGd+xmuuDK90bXSHD8ECmcm596fZ8+Ijx+81cN+TZQ26neF/NUKiP+d2DKEXpwcaqFq1
17DKHkAxqtCwjusCFIyivC/mxzWLsv7enKDhX0PPqY1rcLTMeFuWnoygvR9MvvMajTA6hp1nMNtY
W0wgYyo7/F+KR103i4yNnwmpExiXLZobrNaODy269DHJ1gwmUS8aXWtyA12Z/T1vl+lQlOHg3c96
qtOJrlDe3U1LRGu3HDFJOZtLsj5VfTt5Oz1zuqckDewKr1wDr74WgiKUtF2q02C/WtCqVfs6p1d0
QBPRL2fW3Ua/Zhjk1lM65M76W9nzjzxhYbpkO7D/0JpAM4Fw8qPmw6yXBC50NT8tmh7M9Vcaa12T
v2JVVGSYZf7bTvP/4qyH+8mPH2bCQzYZnPjNozgV7iw/fpg9r6ZfIXB7iit6P80uw4eEZSF26pqV
0ontca6uyBQ3kcNljg5hI4pqI3VoOg/if3UeVvyhavRZejtD+d8ctEbDWsTfbT84IdaKzp52HS6S
aC4IYf3kmoPFv6VofjgXYQ4iujZDb8N3u7WRhkIl7yfmO360NCz4S4RqK5fhg25oLwbDWmBO6TCM
r6xC6TofxxTGIuxGzW6tcJfIC9VAaPli3myKF4eR7uUPcY6Q3rwuptbh7et11cXX41gx6/DerA4H
ZWXDVWIz1IYnp42CIP9QyhsxsYvPy0fmLjbTe9PoB916xEdtTJabAlKaO5wY3Y7d3Lpzh4XYc4T5
CF+AnDG4uUe3zWLuWdIV4qAdB2zd5c5oyOWerxY9FaetETWtW1w5c1fb8dGhWYNzCjFXep7AgwMc
xVDWDJshu4uaqeGBrchsE/06RpS3hk+57SZGeqpGOw/XPZ0n4aMS5xMWHc8h9Yn7Kcx9cSmJVTq4
KWUc9VFbqGfApOrEW9Y2Fc07BSkFeuZiUVJmUxfXRzDr1bIeINf79bwPOIdiQWplxkppqLWRuL4V
zwxcMY0Ayl94LQ7BPHJtFl8ZE42JYxFZfCuFRdxlAqD1UQPyzSunwmpNDiEN3SIPxiyNYNCOYU9x
XhwqrKra+FhXdsNNtA0CWqorXGytQrvKQpo6Jebvm50QZzpDD28SfP+9+QpbPfyVDtGgeV10r48m
/nW7NowgvZ6zJRkH76HWm3mO39MwLeifmG7m8Ok1pincjdobaCRe4+nFyLxOalpy8PR9zhz6brSW
wN73Sd0bd500hcR/DwHj/dynjXOlEd4bHSPT7tzkMYWtxzWSEFjz0t/M500Q9p2QB5k8AiJmtWWj
NXAxy/lxPvPpmEbOefU0osuzWzrkpqVZdODh3Ze7pqxmhJxW7wJ176VnH1iCwHB9aeO5xIPhFDiH
YMCN4tB0a/j6rxomhn705xQydEAVCG0L0GZL/5KMBg7RMXDCi3APo6TsKrJ6dK30dmwSFEbXc93p
3N0Reyg6Vjg6is9TNqmwY2gdzk4IaAgTQHisrtLY1eEt+LsYTYBr7wxa+0ZzjG34u8WuNkcM8wjr
yfDUApKl4ISAXVtIafxwEeeoQhuFuUred8JlRvm8NWmZ48m2g+kWMJZT+tuhd8TLbKr729wwrCL4
9sLFzPEi34c9I7agkBm9pTkgrCFB5EAl2fsFpwhvKj+qDkdk1WNRn2bLKUZUOhqjHr9FKbiMTdj+
UCM2wyDlz4jcRXgwAh+F7eNaZ3iaQlXOanwMyzRogEDhvWxmOFUXJ1VxS506k8+5uIuQcipFZ7dG
oZb0e60YBBjC2llU0aProq5idNbB2GPlo9ScyjswdTp7bZ7oRDlGc4VwRngZmc0isEgkx1YbHpwR
fwk4E1jL8HJlgRiam5S0IaKIh6h8npSqy6wRL9Iuo43sEW4Xh3i4Uhc1bvpXZ4hz59HsHI5c12WG
nBCGbbTZywQMucXCwVfD3u43Dt8/SnhxbNCJOCfVw8TczjNMSwjevgsGa4VOM4uC9SFC0wWgWG+q
fskKVE0B5VqhqBi/nog/alb5eBOAh+EK6EL27U97+EjXtypsf35Q3W1Fg1LSVdl7j5JCYHSogsSk
UoDg/0Tqf5HqwdVAr8E61yD4AFG8dakrxBjFE23AlMdmDwsMoJ5BSqWYsBro2n4oOiudjmNdVcyV
YBJasTih1YtfluQwqNGKIVPopU8x5UTh7mJex3QN6Jkw7yQggIZPaMYGGjfJ56Hyo2J8l2Wl2NKU
EVfCBuwWx4iFm5r613cdO5LLcgZwmV2QUBXKOGCVC72sTcsY+WsfPZZRhcPYkXLEL6sTpQjD/thh
CMG8AIIQOw1sUBdRoVzCgyquCx9eLjtYcW36TeakEA6GYbjrqeDLU+g6Ka9luswYXFtjXO5km1Gh
9LInM+TwGJyDYktJxqlnYw6KV2ZQiE9VXAYjTAX+yzGQ1se+0xDyLkcgJXGn/KEVb+IONT4BJAjH
Bu0Fk2S518IuMoHss3kAuJaydZhiPYCdHIbDBnMYcpDocDZTKlqO2qQL1oYiXELZARVKdZb4R5ZH
0+l2JVYFy50JRQWs2SesgQ08H/PN/naOrAVqNgeJZNjRkUXlfFJsL9kU1qcYv4VnC1pS9oKuE3KU
VOLOBYg/nQthXimGdma162mAKVsVx0Dalmf9RvtbBq2bKLp4DPWtlA4rOArZoWgI+EXrJtXNOLHf
VQd6HmBMlZb58TSToI6lxHAbrYWgVXRpIPgkkidv6/XGosph1EKPkE1+xThsG3oy2VVn5BFUUcUH
7WdTtHhlmz2tSMy4KgM6yMtNKrvP6oI9MkS4rL71hUV3t5Ao0cK5y0THKje70LN3RZnnrWgPVUto
7x1Ox5q5q1JO88OjQ3xQNJ59IIXcPJlNbNNNmzJbNFJQKRCXTMdxu3lDCbjhPWdJNpPrDCdjSbST
mQCWYHZUeYIk28NxZgaS+zwF0XMyTnXUXptwEOLrGNdyCrsasJoPUOQaXbNTXs2O31APLgEdgLex
Zi5zxEn0SKMnprpFqorxrbGkZbd4YcmFGRWbqnmlbqap4YvTHv3BqNf+xJLus8C3qyZKQPVyUx86
+poWv7STPQqBqHoMvRbbv0DSE8lMEA0W1bDqZ2Hzs597uFTvlqSYQXUlFUG1n9gkGWLqB9X5wXFA
PPXenqEzKVq68rLKDA3S+pVh+ms/w7c1aij7UBB9/aXGzySjhnZMYrVeQtcU7oaVxmnbunUig87e
XvGi1WTUk9IbvV3dRIZWHxQnN5IPjEasGGSyrxLUWHPRkRtyMIJl18mxNsCSvZ6WtCt8VAmiwbNw
To+2akRVCbnsvEssccx1FqQTXjuJ0+w7RLbhC2JIY9JvGrME/z/SmZom0AZ0MAwdZ2rrskdFNeOM
/FBVpWgcosfPehBXdxjKt3xbRiamJesBe389Iw5LVk+kRLJHr6GPFI6qZT57cYTL/y7Rizi7qU3N
bupDXunRGDz0HEIZkz3ndZah1Hcb+E6T9OjQFigETG+HsYgzguwaS8hW71cEfPFe2WWNIwEcUJ2w
4KCUUKwANi7RJTNYUHD6KoNGrNTLNIjunuK9Ze0gmKZaRswC/XG+Ixeh7t7aax1fOaobfbhe685/
wqXRiRAHSDWCZFlPW51ZhLV4JQSZwaDApAdj6sfKyCEQ4d0djnADC61NSlSdxCim9QtK1pUXZNQZ
NKKzYYi84YZGviBuCIMWrjuk0cJ3ysJW0D+UP5RqdVuEfAm6njsHn2306dm9bWaQQne9uzTRuEu7
Dg3wszHHI2HFezXNJm0KBd0wmdoVVdtuTtvEyJ8ApWJcAWDBbHN59CFlFvdJRbgyzqluJ1iriZQK
YK2tY4jdmhzd9G+2zN6Kv56ZgUnHgtlaj4GgRlWpzk508hIcB6JgJ0lUjTPAsUTwKHg9GXoMloKI
b8sSIvsPbYJcIbt1qcPhyoQBTFTvuTFqWM+Q3QPxO1WO25Jqo4F+j+TrjWaa+6+L5/no1ySlQl2P
osNIwsgcanZtvVPPi9Az0UAwUJdyLgYG0MSCHWMKJyIVyEC1+xP9Nqw57pWRLJ3LRiyT8jg41rEY
oFNJq896VwWoKx2a6xhbf40EFfQtTIR/GOw5SNbz5h4SS+Y3LE+xxnSShcnyvN1kln7azH4KeD7d
FQWNqvSqnjnn4pvuuago9g6JQdN0dqVeoZaM+Eikcbzl4AEICIK18oXObBN/qS+oWIKWpHqB1It2
tyTzqCVGEq4U5UNtl6GkujmECHH31YpdDJMgyOibXSESH1GANFL4AN9RF71/F/Pp8mmUBPBRdlNp
mIkDSy4bEko+M8gNUlENED6L+kURlZIW5T3uSbgj8IQUYtBktQB2nHIU7Z/I6TeejQubjGmeFqJJ
rARp9JdESzeTK+C62be0G9tXcXVWG1Ezo87zFtzbm4HWj38yNV907h2pAlLVfGpGguYP8gp92Jw2
Y8hCssiUsiTHsIFtn+hEQXJWIhnJwE7msAud645VU59vTBxA8bRU31sNInUzvpFY4ACLhyNpyKpB
rb6+WoQDj2lo7XoKMTc9RBNWSpQxBobm3j42MZm9NkfYj6RiyuKvHJyVjXtxzLSobue+1rz8zmkR
YdFcdZpw+oohDovlIQ/hw9icrBrP/WTzj9SyEkNrxtCyumPW0u3xdmXvCHQrovLnVWDNAkojAVDg
F4wLn5eFg3g0ZuQDDHWWT4NttxYtXITd6HsTH8KobgEr7Cos++AetW8q8Cu4dLxj6+Tif4GdYHCL
DY0dzp+tkSbApwnbab6YIs+B7XKJmIVxub01cMCGN0ylae7c1MzqDwgvBE5ntb7A6bp1FiNXwkYU
EB0/KKAokjBg3dZiUg4JHSYN8kooGPq/Pk9cniZge2CHguUPhyZOc9tp47tDZJy3LQKKynqYEraZ
ignhzUR9SZqGLcddZ05rleDEO6ZWeivH3a+v4qezpDAAxbPOBf/iqVx6s3h6rLm21pn3/qZfUlMn
ixkN0Ea3c206j6ICUSTCQmokYlkZ/fpiLoxiTAPLPJx/4LuQQ8ZGcYEXp2HVN50TjvexMwu51jxS
ZbHCbCRRpdiAE4Dm//zrD/7pWTh00Q2LKh9YnLS5C2DL7H2STAJ7IKN+23A9RNM4dStDtcFucBdU
tcCYDAG6skjW7b++jMvvD7AgVnfP4CZwkL70DqTfNXYR8vl7QiokahkL9j0QtuC2cewXMg11lv/1
J1/Ew2KEJuwVddPGGI2ugHd5tkVQFWH9HGp3sdSE5F7Iuefop03dIiLd9FOKnDRLtc7gN2I9VhwZ
G7Zn+N6ooTX8zhLqcoiahse9cAAqAsOynMuWhQvBBEO1UL9TJ2zFZus3raAcolLq8I29J9UyjlTB
/OY+iZHwPQRqYtyGdaSJ6gf1D9d0Af24yOsdmy4ufSNCrhH4bIQt+Gyj/m6J+sYeEOb2nv45z1wB
RxtWWxqfmwGD/GgfNOQlAENHXoDaxRlzmCS/scK/MIIhTYMcP8uzoC95Bqb8F2ZLjdsshoNU/8oi
FRP9i2QA9lAYfmdYfBGi4IB+QbcwCddx4TrTjbi4F0R4cjxoVvtuKnx/jT9aTtvX2TX+IjauQOwc
LJ0eCWPFnybPAvRnHtOAcqqPZhgMD7OH78B0LIFxvOGb49KUI/sitUy4hH2iKkTsr9RAfPNQ60+/
fp6XEx9/D9vxTdfEh8UhIPQS0gm8ERf8wLv/ljQjp3WN6wkLvhRb+Js2kOQn+JzGWjg81F9fhPOj
HSs30rQYVr7Hwoeb6092rOyho8C+l/sU2Ryb2th0ld/eB2OQh6/RPGu49vTaApHreWUnYQRlMjEs
kS5KGe5l9kPvOUudnZFk63BHwj7KPseaQUSItXM7Y8Qm0h+obZOzvdDA5lASCQutySAmnqK8i+l7
QYkV254qe5sCHI+wG53kzQR/wFogTVU0j7DV2Plh1r8FrhOAubb8RrxO4noMiYq3HCbij2Ah+oik
MooC3IUqKFSNCR0g04XhA7PH9ynf1NLqIpbUXiI/cBI8m6zRa8cjiLzV+SVUvzQGhB6zBWr+WR8b
rY64lngYinMmVSKR34kSPidtPtaPnkMRWB90xDF9f9M2MU67R+CDWH/99dMzfhpD5G+wQukObDXU
fJe7FomasQ0vP7lXmHotvz41EyfJGwBJlEWEK015QM9TMrMd6W+uwMtG5jzBTBcAnb5mwg6fyMiF
nyQ5SX3tgiZe9UGfcRmaII76bvi7lu1lx9alXYtFnOjwGBicXs4Hixw34HK9veMUVTvlF7R3sVWe
JAtZBRspbzSYT5tF2qaVkxtEPMKO0X83Oy5WXA+HSpecETdwSZ93L+0qR2jirUdT785bNZrqoKhh
YUUHbd70nv9fdYinw3B2LPrWnsgP2wztvivN6M5AgEqd4k61LlXZ2MiikGC7hAqVlRZrt9+AzJed
BZYARP6BLxKLPeunojAbG2HYONV3SZx6LDQFJz7307fPzz0Mop+8oBM9vtDA7+53+R0/fb4FYAUX
T8D5NhvJxZJe5kvcL74R3yqv/okFQRzkfogRKQxH6CQaKYr+9Wz66QJ4zJCCXTx2OWiwPP+4v7pg
li4Ze90NDrrb6mFvJzu1zUawYcW67AAXJGcHbq/38defL77g9/u7DxOTCkj4gXKY/WlDyObJJhsp
Wm5TFpf1ve8PuIbFnRuCLHDRrdadCJDVu98McpMM0YvPpXXiBTiQUoMy5i6+d+ZYo7UWVXtL1EXc
DA+eXVfLa1C06Xqt2vZlZlTWx95oRf+cvpA4Y6ntPQnNVICuTTpwWuo8DHrXPdkN4Eyn1izE2qx4
AXRSxApPF7RgDKFAEmKj0WJrgUMGGbj6QP9WcC9+fVsvazgMoRnYNpsBGIHY6358rCF8pxn3iPS2
D0asRnaQupPM25FT12YNlhTZ6KDnkmEkzgI2/zaQ6jJi7QBFbnB/85Cdy5vNveYx++KqaKJdHnqm
HII2zLP0VtJRk03UJmtIiT39+sv//HGsXLSMIN95OtvzxbNNE/xWgnF1biKh3X37pkXOR0rlXhLa
f/OBP5VmbLoco1jEyJLUCY+9+MiuC2fhotHcKDGT9BqYI+SpGHRMosEjgt3G/DZeoEQaMOpdzJce
zAHCZ34itSvU21scNTLwOwWRqYQPJ9KFnEaqR+dNvCzFR9geQN4lypCokSdnHfocvS7vSvfEEY4W
RLWEi+ib1FKiyy7vMYSV60Qc0jAgFWQjuEopmZKaOcMoFANeUoiWfR9HLcCMP0jCbzkJ2CnFKRg8
sArx9XpOZA2H0Aq/oG4sRK5IMSJ4evWMRJR136qVdkxWHQ5qQ19pT64H/KNEdnvGUhPqvtUrxTGM
RAuh1WkJa+FD1PGjikoHLGysB/GVmD98srwPXeoKkBp2poBvlH8GXGchuFKUY3l2ycVh823BuK07
+a1mR/1uarV2cc9dQRJHcJ02KwloEhHQ9Qk3F4SxE6LPkxOR+fYkb5Y6FqnlOMU5nDOjQmsUQl1h
pLa+qm41YNom999I2BKQBNER4OTmPa2Xjr6k55C4msXYS6tcdeb0zUDcTK8ZheBGNeDwhRChk8mG
bMo7IF+kSmq7tBP7OUcVOuJzAqxmU9WAndX/orr00x2uH+n8WRKlYRPkSb+LuN0EihS4gKYAcsk2
XEtDyK80qUqFidCWp5ppFbg3hVlPwS1Ojd3wPiW0kGwaQG1nDQ6yLAmEdXN5wpmxK2jCkVcXWfiT
2DboFP6JxWcoVom370H53eY46rVQfSkzG+mjgqpMizDRR6M47lwDu1HrWOUZURw7/gnYrM9S3Tkr
JXoJeBFAjTSI6PhzlVA60u/eeowyd8qXg0J+FVUACbVAOxX2GQ7YEb/hAoDIfkcyR2Y/tDqOPWj3
1yFbP0jJkdUgQ/paIOojvzFO19h5lVJsGrrD8AXYxLBf6cSOwyN5rUVtnjC80pZXz15RjT5ibiTk
yQ7Ca1pvmTOtHTbG6Wp0+aGTzUcFSxN3J/TSuOIKub6ymfAASRmsnMpdg5NbnVa0EDyaXetJdaBZ
DQWRfy3w9B2fPT/rNRoeEtZVoshWrgKqgAsW104+wk430mc5rAd3Zspm28Qd8bBqsMMdfbOrjqjf
xTCUHfJQA2S/qjUTU4X9KDlEEhTISCliYErlYGqaqaPjwUzQ4nqosSQAmFZeTMocy00xDWyP6HCd
AdwwR0gBz7QNxwcvs6IJSpnycS7nmM1WfVM5xPzFRSeplEVSgqcMpORUz/zA1z7iUzlax0AuXarh
pLRXcuL0m0eVviHq6jZ9UyKnmOmiS5aSYQnVgy8KtyQpeZS+KkpIZeMaztpDvmqkv8491QXCR5iN
TCBUHU3/Uhcm7NvKcsYC3Fgi67It4vqzGI1IyxFGnpXRzjqTr0BLnDsTRAfZulFiTVvC68o8KwA1
ZzkUhMTmTSXPKqFbC6OKBR7TWbQS0rVGjw2B7DdG7MT3TlK5K5o7uVAmZeiziBZz5TDusirWM/i1
gUYW5C7QbBTYjbR9mOT7bSYnrbUs/gdCq3m6uxAVPbJlMrwM+N7qiCkfzbexva16HXeBRV4p/+RK
aW7YieG3gvjEJit2AeUpJ3vG33SPm1ZWqVcjHHDX13FwxV+rXUI1eKUXiVoeJJypHAKUvE0JFFu4
M4zLEqe+PI+wjUuS9TVoNByzoddxAB72pdYK3xdDCvelCAZjPJsqneg9cfyK5Tn4W+bSJpb592BD
qxgfpgVqPBbkCPf5e0se+lUvqJSAkdRRqwekS+msiR31mrxLUX9BUFHbnO311DSTv4o+jMJNsmrz
mO6kPdMixUeo9Og63FuUGXRIlH62l+tKjWqKTWsQbU/tCPvR0Sta671osFGn00X6s5b6ZRSNiygT
5E+GtPeY5afL2g0Sizg4KAJURlIh4yhjQRWb8VAy+MiiEiwWT6ZycOIsjPtU8xf9rkFyRX+nRpfz
qSVVJf4Y0dHE8huIQfuap+jBZPRXLkWqqhNWQ3hjQ1TguTQDkG46ZYpbKYHd5siItWTsSkBbSCP+
hQAeIMEwCsrMOmkubMMKicCmB+7szVjIrifRKgOdtnN/TwRHGJUHF6hx6I6DrpMOe+ylYb0ctoG1
BeOpSkBt9yT4sgJcJ405wDkkuHwtg33UIAKI90ijLW095UgCGAhSR6kWZFU4qoEuFUdGtojaQjUF
MThC26xOiMrZSNE3Ao2UPTzOpCObqnEHWVQpYpFJ2goPElcTISAma0isOtIfyylNh0KLUHmxzkL1
Hxgwa+fG80tP07PHNVOGdbSSDhuanOaqXWpgSUde46Z4U4QH5eFtq3ekPuQdcUYTKGwhFdaKkCSt
k9AMCqmXzlbAVXU0RpnLcj+SCjRtcyGL5eoki6dWlofKu0i1GyPZ3JXujLLdqIanlJZKywRXFqQS
5OlkZQvD2SXOfYwR4MLrhAbDnWSRBzO6TrG1YaInmi9iauVoVq4FqZxzqaBSC4uw0YJF2nYQlrxr
vy+bKkEWFbr2WyEfdrU5GPUpMX1E68UQ254tVxf9ZWuMom58H0Zj6VRkEYgEutz3BAeJI4Docksa
iZZu0Lcj+6AgNEUOew2HDROnN5tqeq8av0vnYAR7SkJyX9BcSn9AOumiqE4lU8ugvOD5Nx0OFdWT
PiWWAdVJOuu50sVL3iQ1xyDor+1w8P1kzd1rBVZo0dRnxj5C+Ra7uyYdN7CZXTJDiDeyGCFD0uke
0hqWTDordwSBjc/BvGHnLVGOn5+66G86/1kTY9FgS2bkqJusoofYoavG3guOUzw/dJK3gms9tj9H
DiFzVR9sBM5d+tevj3eXGEXgmx6JDPTHHJ+A1UuQbnXcuUqiMr8p8hoauDJoVa40i+yZKa+Z/6cP
tiA9Ih6hR0ePgzbZJRSXZ1bf+NUa36R53PhvCycFDzlBTSQo0YiNNhflscRlgWX+1x+8wT7fwTLA
4xxofZsOHf0VQiQucHpN862Wd4+vymmpffsaULJ3o5uA0FPI4vTVB88/I0RuDcgb6xB3ebm3k8Ui
XtVlT23Nu2xz2+v1wke+iGnBMNVPv77ISyYs9FccqQyOD3if6D9n8C5QLDyvHq2zYqhJDtys8svb
VMCluj/XuXZCUFXHXoprne/5L3M/1nV9rvIZBt3OxPJAe2mrRKuiPUwtWM27gmFgFUdbBsc3cZHn
yKOSXCvhwzottsa7mErVio8FhtWA9nK2OBuivn3N//Vl/s/oa6V0Pd1//xc/f6lq/F6iuL/48b/f
VwX//Zd4zb//5sdX/Pd98qWtOhxHf/lX56/Vw+fia3f5Rz+8M5+uru7wuf/8ww/HUgTbPw9f2+Xd
V3QY/XYVfA/xl//TX/7H1+1d3i/113/+8YUs5l68W5RU5R/qV9d///MPNFPfjQfx/uqX4gv884+r
qvx7aD93P73k6+eu/+cfDNB/gKnSNHRQcgW0Q2jMYQO+/Sr4BwWNDtqpC+jVNQGQyqrtYz7U+4fQ
Wti6bfCEfU/0bbuKJBJ+Zf4DK126kQirIIODrv3x7cv/8BD/z0P9j3Ionqqk7DtefbGoOBC5PeB1
XIG5PpfL+RGhg7sMAxcVzmlGHXq0hC+yUxI7qafP2I7YwDTzYQhdkEc/2ZVYME+Ni7NsYV6Ps9Ye
jZDjWVlYp8JI3n13H9Wlfn9pWwPlu8nvOBTgNKWZ+IhOPCwhf7y0xOvQc9poMlY0Rn/leH3re63I
iAipMVw6AyeJSDOMz669atXzO3TC0Otc8KVrPdSWFwJ8haho6N4j1uyw8STw62BrRnUF53F9MnuU
NbBb4+Qprda+hoYd2uN+rQrzDf6bTn5ZFYZf6QwH7ZEuFHlIGCYbd5ptt7+B/y9xO/FVXdcU+VzA
dpg4CCjxu87D/2bvPJrjRtYs+ovwAgmPLYDyhp4UtUFQEglvEiZhfv2cej0z0a2Z6I7Zz6bVG4lV
IJD4zL3n9mlnMvWY422qa87zXI/DtI3jOQ1jKdy9k43ZUyagf3taoe06bczeK7vVQAEsKfDXqnaz
izYYeBdjm5Rt8lx/oTIQ4Zi0m7//pYjfhpq3T+ragow3fjH8Yd4G2n/6pCl7PKX7WbrLp3W+zyu3
evFsf9Ol3Bbsl6Y71dGLzelMgHKnrLvVb71DvroNOIgBzXGMkRbxXJOdnHWZtv/w6X7bY9k2Hwic
6y3P93YY679dR6dBfU8jazMi6ocnZCVzhO6E8leU1Z4gBfWqL8UdgfTxsUcPcrb7SZz//jOwReYS
/OW+tfCIGxYQUz6Hi/L3r5cIrxI6zC4xt27vaOUF3nFiHpPKaze5VXxLcquNEI0vsJ3yDrVwb4We
3lCHJC/r2GURSx5xKuRqYC2Y9LNmjzsGQVNoEkKD71Y1j1NftzAUtWXvMI3aOrVt3BNIMe1mS0Be
yL8voP3CrtHzVwhtTKSY5772HPkEIaldOeG477TpOXXS9iInUjisxVhvA64xe05BdGmBkxiq3qnG
/chRLgNxxNy/jTWDwtBRimYkHtOXSpclIQD6OaMGIdBREUzi15bAxLAkCsKgXyARWwY9JBfJe2N9
pgVLDheQj2FbBLsRYbT1lb7xRf4MY3COQDgaIig06+cEWOW7Jwq5R0yZMVMbnMh0wHMyN5xdnmUJ
NHAqga0HYPCqT00rRQi13A6zkus7DR2TqTbXskD5MnvV84G8w8SZ9utcEcDgdNZVq8rllLTeshuM
Mb6RVLIDAqRmjzi5/4jJ5M4rMAlIHIatXFR1HAvwH7AUcxZRZYerurnOdVFF/Sztcz2ofNc4pfOI
DKOKbsFRm8VR6S5dRH3GyJ5++kNZbHCBKAhL7ZNpD2VUdeobCMaOJK542unjsn5zy6blbe74kJ18
QocnlaUB6j3/Oyk975433a8Le/BQjbb5TN5lwopdPWcT9UWUeov/nDNs/UpKuqjTrPnO1TQr3JS9
EIFr1MlGaWtVB0vBtUf1P18Tg6op1FgXPTlLqwCN4ryzKUN28zw8LVXbbBnixwGlN/2FQ844sPzx
OU1zP8JKiZlj8XCnlWRabHx8BdFsNOlWgts9xFOffYp+sUNgA+Wmmbz3hVkgSUTTe5n62qeW9lNY
zX16b8MkgZpN6ELDRV4Lfdo4uRPv8Oz+1JaBRghP+1xO3V28DD+ENFAg+S2aQ5fcTJbW5HUkamNr
qb0pnUFu1rzuyUm3flb9bJzUqj2kMn8oY3zZRe9FVueMh7JAyMPTGG9Z7Q6/ipLwVhGvu0mm1wqk
zxZHr/epre5PTeEGV1NSYxn0IJCR5BaOaJx3SOmZaqNyJqk9Fmgfe+M0qzj9MsFrXjlrdOxO2Njf
p3UAdoJgfSviRu1pX3DYNWsnotRKlkOHaRj1vf/Jq7pn4JgMIffkRMFakKmRZ8PzUnZ+AJDBupem
vamXVWz8vFRAU+0K2A0I3LMN04sYijqjbxTu/B1Xi//DrKQF5zh1vmls/7+3tWkFGEuzM1NxItrH
sqigGSR+urf79bFh6HKdhVftSoaed56sfy7t8pb0/QLb0bfPPYlFe3RZ8VbDLPvamWv/xAbluMbl
SnJwFT8UwFzPQzURoeI7e7Eq8rPjxSHrURj5vgAph0489zIfn1I6fhU8o9/ZCN8gJKVR3ZXJnOzZ
0LrYLKckxO59WJqpjESy5jsEoz7khHxu35jomPTFE48bPIiRgvdLt9fp2lhddwNo1euGtdACksIp
8nufwDLsLsa3vF3OXTy5B7aMNeb7WJKK48ojxmi1wVKEL6XXiis5as5bZnsueTnTXLNh8qytZ2Xv
vZ+HRaelj1rryauVJOV+VWSNMfqsj8KVFmi7yX+e6hX8ORfrsQdJEelGz/7YSSmh9Jn8uwC9fRvZ
SXaHksXcNm72RhKKyCLBdquNKjWuD2xlq2BIFDYfuHfdDuKNs2vcoTvqJBVEeubVIfdEFbo+rMUA
W7NDV10+yKyvIulW6QHrVv4Nkkf2ohe1/tUyU7r4RvWjWP3sRDPTHqxYs5/nHL5FnaBpEFP+hYf1
CTYeEwh//EYiKBVVitlym1aVvAA7qA9F7bhBY7buRbqsAQjQjO9yp3ogzfWVVCgvQF/xxGsqPZom
oVYTjKFD6ftbHbTl0ekgfTj9nbvY5mZazCvOFhFofWOHRdZ1B7etxmi2pNgX+EhOVrIeY6U/1Dhf
gsyb2qBxJnw3XTdoD8ouIEg7Sxya+HQiApUJz8jjH/USuxjAST2qpFPukyVJwlG1b51Mmg+iB9uX
DKvAJrPGG61WEaZHPPIucwm3WUsrP9UONCjTSs29UzD2TqnQNzM8p4OVSvfBGryUYHtgG1UJ+8io
iIArvc66I3JJliGgzwLIfKH2Gga2U0PF90J+31OeVu6v2dAu5Im9MASeQ7HE91Ip/IRFmX8tVjVe
MM5Vlzx2s703k/zk3tibgZoz+xP+Wvnl4sm6SsVGpGuHHAvcMgdK1Pr9nPst2mxczE10o+Kt6O/a
3D30Kp4L4K0Dx5cwPYP0ZGRc3lklAJjJQAIDcsJvQcxP7SXEu0u16NYGhbomdgxoGr3CuzKX5tOS
uV2aEMxT1vFuhV0XTRohx4E9Dl0SkFXulzuWY9XPmpdTeZEqn9yTU5mSxYNXr/0v4g/zNsJ3pOuh
zg3UYIRrSbJp52rA5le71ZlsnJHzyYcfqxx7GBC2mY2zT2SvgZjCn54cGEhLZ2tMZjcBV1wk6Cvo
NJQ8CGROqy/ERVhT8jWSHA88Pk2nJ6Ohvrpym4PS8bp2188p5CO/n68uyMMxMJg8F8Eyxib7zSRX
Z5AHRhWtxtK/WaIUL2OHts5Sqry2tcehy3r0tpL2P/RiMPed25ibOmdKhqd87Qm7TUB6bmobO0/A
tpRlGeuo0BxTazOuS2kEKH2XNuxMd97FoprbUNMVuKbOaNZmky59QlgzVqSKteSQv7iFVWr3lTVa
TDec5H5Ms2KrFqLzOGX0E1Q284KoRpzLqYnfcdrQqgyGiwBOsfFaNmmacTb5Xd5fkrm1yiAe2vio
VRAMCsOVeuQQunVoa2d6MpUlj8Y4ktJk6LjSIAkb+w6B/w+uAHXaWMfYsFXuPDayIQwnU9RmazVR
Pc1iGxPG8wOOUHYccV6D446z7N4wYvOtaXXzO7U2CJdarT800103iIZrtIda434y0Ekxb2e99eRW
01MX+z19V00qS9cA2MnegNAQjeDNgWPk10Kz33rQZeFqEXZIKZqCEjZmWPr9o5LKPDf1MpzXyV3R
8EtG6GQs5wEmsPox5pTN97kBHJUmVjT1vo1VHAqZlFGulaoLaxv+Tzg0dn5kRhznGwtOenVuS+gG
dhynw14UmBouN5So8UA0eZoHK5kmv4BBjQEgcOdXl2jypHtqjFhbV4euNcpvqV9jl+u1YF5dQpZs
p30GQocXrkzkEasU5ztytDuNzKwDdSvBzEs7rUG+EiERME5UO8eU7DBzqB1DsK5LDVHJqD+maep/
YMhcvqUE5hwsV/ZnFGLLrzLP3+dC3UjzK+aHtGlxYvZd+h3PKw3w2hVJpK+D8ZEzFz8w2k8uA4os
eJPqJZGd/WLiMcY6klz6em6/AZRm/jZTLUROOzYf2pA6MX10qb/UHsdayIR+IpyxI8klqBmJ5oFp
lPmvqq3ucRHnV57f6tLC+80B761LAkPANCNNVCbXDwvP8+J4XxXmjqiahiOZqzuCcvWjPutpvvG7
2bwUlMhEmcnhTgpW+VwJu4wshhUJIeYlMMq599pfmeNjpqzIKexNdpGsbojR8+rpu19WeqR7w4MZ
J/yVuvAUEaJ1/FaQopiDdfKGHdNiiGDzWN0toPprUsni0uWVChiB1Fm2sIHHDDxMMr86exK+OYvd
SJqJCEXna4HVsidS43xX9PmB9y6nHLaWL/gSMxnnrvL8/ehYg4s9ZSCpcMYBsh+sHnpWiSWe4POl
kLuEAXt/aK22v3DNv2o9I/LGX+y92YB/IssGWSyxix6ZTVNvpgfN9ocHGFQP05CVUVF4b4mUa2j1
kmLS7D6SPkGHm/N82aqNn+O5fCjyQlzmyq1fCFiUFcOeYvlGSABsxJLNNtEqoLGcspwxkzXrTvVF
NC54qekX+XmlaMO8neC5O/SoPVotwn/Ag8Up9VdkJh6DI6vIuflNlBRQ7wMfkSzsaAIciKvJX8sp
BYIlKTkpvtX5Fvi8p6QrTlaXsKUf5unZsa0DbvtzJ2T5tDjsAwzIYVgyMUUGCKXrl3Zt5iidXYXL
Me1tBySIZj4NeL/epgqDLP5zHYnV3BndCSs0hzyBNm8AqOzrfAumJLbE3PTEPb7fUmIjnxSQXdfO
A6HISo+sxnE/9LF7bUvHvTpFnP+oiqo/VZM/bWxZpJSs/SEp8ydL84r3OFXS3ullnhz8zsx/DtTK
b8QqTdvMmZJXCluNmJ1RnNtKTR/j2kPmWGQPzSTjhcsnK9JDO2QmIAHAX4g9GuOnPpFDDme19bYY
1V0V6rwMDlbpijN4NSNCSNicSIzPP/89uvj/Ee8/jXidvx3xXj7nTI5cyz/mxf8eCt/+xn9NeJ1/
uQZqQiLcDQCszAP/e8IrhPcv1gIWmrybIs+2GGH+54TXNP6FwJg+5jbgdJlY8Q/+14TX+peNBpiZ
rI4u1GJ58H+Z8P4mU9dd02DdwZSZRwVht/ebMaSDUJpB7JQX1OWZG8nGWMRdYcnC+InbweDp4eG3
TgPkBm0blwhPX/9+IPa7xwh6kOXeBrm3/RETTpNv+ueRYTYBiy+Glse9l9KIDMWK/clKTDEeFttP
2+O8mIZ9H3fdzFsyz7G+H1nYDk0V/qfdyumrm4DvHz7Xb/YLHc8XXwoBP+rr/+VzGUzlBzGV4mxM
Q9lHHqvRJOzoMsAN5gUeapRRnXPtZxMHSAGYK6VhrBYGV73K8nse3WIKLSvV3CMRjnD4/uHz3YaV
f5oj6r5vM543BMJsXr/cLH+9bmTjWLg8bUThTrbCyyUkdTmZrebda7NeoaMrgCScEDVARVVGl00k
fbk1+7kiHTvSRGwotNiK1Skx4HwQY4ot+36qVWb/wwZM/DZ2xb7mM0XlpqXEdvjvb79h0WA/1mZD
nFYwUfNBYRKJD/KWshkkch4MREhV/dnQ75Ow0hVLxK6qt/fSong//f1Vu/2oP100VimI6NmPsijl
xuN//nrRaiQC2FbFdCLkWg2MBKu+vNy0kwAKCoin7xly0zT5h9/Vbzrn209lQeE4t7mzY3i/r2br
tdGcmiTbU6MjvouwbUvS0p2CbqdCiCOfV7vL9UBDEznvGpTZerhoMBP/YWVyuyP++uX5PdxWSSzb
LeF7t4/5p+E8BVFJPnVbnYwOFMUSjjegmQykX6fz7u+v8283J9/Yx8aKZJ/DxWQ7/NvNWdVWreAK
Ue3OuUGAsAnk8WBV+bwGsiUo+h+m6rddz5+/GZug2zOAoplf7O1o/Os3I//bQQ1jzMTmapQa7R+X
UKSOSWoTPt6Xrq4sJPNU79b+77/p//jRN2ukZ1h8SYOPYd2uxJ8uKj5ZLOtLL4+OJvJ55znVFOEt
Npy7Jlu5rhqCs25DMhnrsL//yb9fY5vFFzp1C6kTj7/h/LZI0HRkPZ1Zt0dGr5Dc5VDxpP9xHKXE
I//Tr1SAafvtMvMOEzeLI8IZtu14Iv76XfusneOGSLpdz3ah2SQEbH4NJkkgezNBI7DhuYZunPvV
CpUtdzZMIK1ThWnUpkCTy53JfCrAIekTaLaUEfMwB5lF450YrhubCSJKCKnFCTCXqmNpVeab9BnK
S7Zej5NPpzyz/NiY43CF3pY+gX6YWupHP5a+tpUZYfXWUddWoMKfqiyJx+jk+OXDH/7Rjr3aJpoo
0Qis9pXb4Uc1ttrOpk+/iLklMMJGD+gbsdiXq1fR5UqD6Uchhp1HeM0zrCLvLmto1qqksVB2N+5W
h990RtAB1UrTaTNAvRVcFFK0eam+4I/sAAPDvWA7QEjQSOPo1E1CwHv1MoHOf1ATvSlZyV2kxBjv
CKBnntE36Uc7Dl/usLJWnVAChv5U0G/AnI0qZyh2vj/DREY06u+4DCahJUj0gSJCrNNypsxtK/aD
CexwIubzNRaMAwxnZhgGr6X76IrRuMm43S0NbfOcSFivK91IxOtZ/PAmY4GBIrtlszTJcqEBuO9x
lT7Y3jACDxnEg0fM9KNqdPWlcnsOvdz266PPoisoFpK/HzBQWQyYcgEwJCGfKyRFQIey6Xnmdxuu
PTsi3Zdng0yP49wOK7SimAZrcfzd6LRPeVWbxyZ1SEW3aNHdRsYhHOI1rMeeyT0YQFM7GUm/njEV
j88x2rL3XNVlDIbKz++KYXGeBD7IOy1JFfQqQUB5qvwN4ErtJHG1B3PGHiRkyi3gOlSe2CkmVhut
rKADdzcLYuSrJf9ZQKcykD73ToTRL8n9ratJ7F9PMtG4ua6zNdvjsYmXn7Zg1TA7vQjKfOkPWp3M
J+Vb7jfFGGxGglHl+1TTmPkMmTvsGx3QY6KXvyCEEdPk9dMuJ+E3SMFDXKVLHwOFeEs8HookyMhk
a7IcaPHdvSwWkdM3tyJypJURuJGRb4kQidATt6Dr71UIuX69WHFTRbwC1EYwZIFdaKdPbifOKPnL
cHGbXw4zmoDl9gEiWvUk7PRtEUVPO5yDVeoYdkHh099F5u2UXZkhm9n2vJBIgHqGhEXgIzsGUvPG
LIt8PzMz3LDjK0KhxQt3nUV3o4TWhxNw1Os0uP4OmXW7N1gW3dfm0j85a1xdM5kl91mcLOccZsqm
k/N4gjCkgf9ylW2SxdiNMhjQTnRhawBf3NguMioEWWWrSKNP50+zBcQQNmPhs+KYy4tIhxz+SzqV
zFWKuNTes5s8kn/Em+ySxYabp5fWb+v8FzA08SX5zRmva212j8Qf2KCfaslk0csBI7z5bpfFr13L
67wKsjXLs6NyINl/eY1SY6gxA3SeHOqMX2CoaCjTfOxWqCbMUHdG5vU6HS+8r+0fhVmtkZdcBo43
KOswpxafCsGsuZmBdOgAhnCYkRfRqy7bLpoaU2pMOGNRP45zufXzxkgPU1/GXtgsFf+CMjWsWdqS
4c/AzOuGam5H7wz+dAXtNtdZcbQXLgGzpWJuujPB6RaKdU5iy9rIxrvxKkXHufI6wm8tgio2XD2o
9dFfQxPxaL+xOEedsHGbyTrbLZK4i/Qbud5buuQNa2jTGn+uC8/HpWoL68PANmMfUVCtL7XPLZbg
vukoj/8IY3Il0oNvsxRcGxj3ugp7rRyOKzN/TJsmAhJO3HY1Vd9Uwbys5QrDQwyuemSvkBTHMXXa
9X6oZ895rhyvKTdAECd/DLk7lR3IyWs95kZtbHg80uD3P2tUySw68Hk3J6PPOkQfviJqB1Kvl03O
dtX5DaUbt878rtvC6K8vzjAZ5hals/lo0gzl2Vnq9WI5oYbzE/GaKPuySE72WCFGuS1+FGcXp7we
kuQ26fxySfTBFYvlq95lOrFgPPvYUXXG53o+R0oS1OoEa4rlp45Eobu/IDp4acXmj0xVKNRqWLSN
m/fK3cFOLZk4pAmJvpayinF3k094ASpyrznb5Y3j7uOVt159pgndZ4UEbow0T29VH1Hm5bwtJ/4z
72g/c09uiB/P8jME2mJkVTzVGYdfo2PA4fUUN9anVel4twNzjW0yLQBl6ckX1UfXPgAZ0tcDh6TV
PyYxBybka8r2PbSwJHtpB6N3rqpfVq5USpJm/F53S82RFY9VFj9KhPaLFeChKS03mGiqrJr8W/at
UMB5tusAFLGSWljFlmxu4USMHCWxrPOYP2vST98YvIuNlsFyLz1fqt3cF/KQdGXch6O8OdyhE3+3
6z5+EYvyj22dOuGUiTbySuG8Upa/yT7JDny9ejvV9ECsdSYnQBtxcqx4Krdy1JeY0WAz3Pvj/CHV
gP8MfNwu9nIP5QyQ2clauM+Mtj84EKKedKg0CAtb3i0kOoS4cxt+5Kw/4JPOIyh4LmxmZZKPzNhS
jKkdpZiHg471AQHavjtu5KrYnDOiOy6GNm5aP2Hb7AA8DL1mLvC06EP5CJq8jDxtxXii0YrOkWSp
e0w9QtnQ98nm4uKMKg7+aukHJBrxns2z2JtCpRt2n/EW/uWrWKrMDfCe9eTlogHW0Zmf1NwtRws3
xskAtkACiFWeVM1dDRRdbNK2QdJeoyL5YSRtuTMByjOlG9egr8b6MNSefGhWMQee2bCcXsnSqfv8
01qr7lEmNiYAck2iZo3HUACQfWxuCvleJO6LXY7Cg0nttedOr2vSr9PWvcunzqdKMGGnjfoqQr8b
YPrb2qhe1qntoBQOzcw7DyHjEpouY7hNN0ziC52ndybL0nw1YprhoCTBBjASAQ+Br+fZdsx6qGX0
Vh0U3zS2XwthLPbWJUjTe7c6P8mv6KZzuF4cvnSddp9TAvYpNBXbY33FSqejGDKQ3bD6qwZyJ8qx
fSKsuTgmSWb8MJMmPhXmZBCgUDYqVD6cRbOFrRMgsFr2xZAsWtQ1fj4GuerG45wM01szdM39YGPb
CPj23uMgG8E733GL57rKGV4ijzHeMpTwLxlRy8e065vHAY/iIb019pEFBO6gy5lRQ9f12YbkXSD5
WWZbW91pW2ezqGmIw9Eq4l/DuPivtoC3H8L2HHQwqQt/jwGPXzO1JeAxkF4KZmjMhz3/MCx8qXTG
xT3Y1nCe3UFsx25MjkRssZJHLBIHKl8QbCNtyMbQGtvxvLCa/Q4VrngS5RzHgS/H9c00E4cXSlvm
W7eZfZMYA03vA9La5cRmuskvdsFjfwT10L8MNPwPHOglc02GpXfdHJf7YZzaaJ71ctn2k5qyTZJL
dgIsY8DmLzrEc58V5yVB+NPvcz+dJq4vcJXAnwtccvGSlydjSbQN4U3zBzgRF6hUJp7wSfghvuo6
TAs72fbdjEcvTpotCIHsuajLD9EU1p4vaKuwocVi1W9JMjZh/EVGkwmX/YjvbDUjJZEx7euTpG/a
mc6ICcp0TclsuUzVFRz7CO9Qn16cDGwzx3E8vWC5HAgJkQXS44K9R11dNJIefk5yiC9OKb07TCHD
Fta7vYd95VSBObndbsmSI2axnBlTwYzaL/LuvOo5t1hv9PRU+qDtW6fq7mwiwj48GpU5LLV1/cnD
ysJSN536vUTw+EFK3rSzRu+XUVNg8nVGb9yQvAigBjcbzRUoyb0F4ArIgKfJSGTJJ35M58iEP426
OhM7ojvIJFes8fqu7i/GUCL0tNsf41BM3nb27CIiol08OXTBkaqY4dOTt4hS7E8Aq1AU++oEzTDZ
wifxH/TY0J8HeoAjzhU3NDp/uiLtsMLVa4wgxvy1yVTufrP7uL9qOVoijxXTrrEKI8AO7x5sXbW7
yurtjagyPSq9QYZotM43oBPVTy9DPBg9izuDv1o4JQFWMc+IrMU7MTw6vpVEP5QsBaCpl+h4vH4f
A/aiGkOAZm5N7JDUogkCj6yKo1UvfrKeTcO81PzNzfdAoTMs+9qJy2hx2MSS2ZFsqpvNejcLc/q5
TNYLWPTiWPRo020IAgFV1iMuPPeLHqt5UvSR15zOo0cSthT1ZvK06TG2KJBJ2hjbO6PXa/eyVDxd
gQYy7YSrWM8yvJUei2vNhn4QaM3i3Ge1rT3btFfeziOYnH1m7eYqaL0h/k7tI6CJ+2sSLE71CC7d
+LZ0st81WesMbP4LmjIhilePjX40IGGLijq2HwmrIL2o8MtD1hjv46Tax4klHuKJWN3XrZyOhLvC
MOpccYqdZUCTavVPMVvOMG+ItGHHRUlnm96bdDov7M1Su2M58YolxNg76cIQUC9TJ6r98jLqnGFe
N7gngA98CNVWPznKepJotPmtGQnbDS2sRYe15rxeBqqgsHYcbVOiMbvOnbucebbLgGW1f55l6hzz
uPhBa5w/FLQh4axJ46G2Bu513lD7uTacbaInFGXcJykDCFkcKoKSNpDisidUE+pqUf63e6UvMAY9
t/qOnwHXmZSoe3TPDIlGlPsyk9oHg1MO8bW8OYpZse89AwsVI2vW04kZi69usgas4265acm625TM
sTa932VOIIrODDhyUAm0LSfjxmpqxc14250WzVs6dMW9UZTdo+OYRYj5iVZRW/Cf4cG5+Bm1mV5P
/b5t1a8M1icGG9k7za6vM0DnLPu/r25uoWPKaFAhQAjuv3nE0dwmHzb/bBVmSyaCXBf3om+aY3x7
1+rS6E+mJb3LrAzryqzPfOhBaJJGVLnGXqXxqaoTSyJSK92QriYlIIWgnt2QadO8sSkAn0DJ13ej
KbIPHyY+X2jVv1IGGlT2Me0qksQkYlAXP1n6oF8bR91Ue9SE59oyhm2XtUoPhaidYxvrLoFy/rRL
LO2AE1sQ6KrpkFd7uwLCL1ZA9q4+fI7Mym/dpIrqWTW7srFWiDm5870vdONjZRbTB+7IOUa9zwXz
endLyoDccAE+S8t/a5NCC4vK8h+tVbQbMblZsMRVuReTZJMrix71X5cfEquTYQKCaQm6XixnDX+Y
oI627TegnsPDjLyCkYht8xEQumij/YKBf/5w+r7eMgGuwBuCp6aLctv3KpmWe08utgpQ6Nhz4Pdk
iUWMG8eA8Krye7mWU/++IImCPk1O1lbUQMZQVjXWT79K5k9elirM+MWee4WF0CQ7ywvsabGeRitD
CAEUojmXsGc5MQ2kTqHpJRMkdjxPJ0ZGcXKOHS+O+oLJ0Q+2i627J64XpRVtl/1m2LzBMPl0Uypo
XnwNbUYunEGeR27scXibHYGvyAkySxmmJOlYeENbmdGckXc0UxrO02URqXhjk4rVpbXeOt60Fx05
4iezEkqONtGUdV8MQs5NHJEOUzRtiG5Fy48oSuhhupTJwPWPkNxUDaW1YwIz4OJBgsarwaVMOsEO
ueW/tW1bX2ThdQAlFwSdyFjTuNaoG+1V8oThTVKoDRvdv66jm61RLUnNe078wbqUAwisSzt1uvN9
rE2DOLtpWuJNjGzcRdejDzXAQw9PebCSYKSeF1kyREzh8PlnX/ILf1wME/ZdWOukgYUZH4weIWvN
FC3Tv9tnDu54/gl7vRiGII5tGb90hdOb2z/cc96UeNVn5vfD+ujiWmCo167AIsOCSNVut45Vl56Q
H675CUCwcu9NhP2YFk2UPwuzASPlD0vIhRZKTzzJYThXupscvCUb8z1uKveKdpM+fs3Rs3zHzmAy
0oxRk7DJN3sXeIzRu95xyDVjvvvDL1TALzFOEgww6UtmSQ6SESx9w3gCNjWZW54fm9X9tGqtjlgR
XMy9IuEoP0h0l9WJwDlG37o/udYeoDjfhYYzmd/sJK89KxQKRfyGrURs7TwxGMOO0pRhQQIDWODh
82gY2ArBZgkse6mOOuOFMbJcn/SOqZ6b/EvLkCAdfEWFfmjJuRJbhE+OBkt/KYfla8WwjTTeTVbP
+XIJNUbTMY8995MQ6W1l1iAC25pax39jXznq0dZLg750cFY2e05s9dm5THWZnyqg/mh3XErbbxzG
uXFPLZR3VMhCPhhNKT6KFEWfRI82lR09PPa0TZbQGvPktCxk4lstozvLRmZYDxnsdvYYByZU9C90
bEI9T4Vv8qsrlafzh0tsLTeLvVjIGAZbNBRPlYvgfW3jBDRDTIn53GOyYTw8L14buGTFHY0+da1t
F+ccUqIbVvNhTNam2cq4NVBqckejXZqN2kYV6qwEjueISaEZNQWDxdXAxX0knk+QiOYOSAhRidgp
dRxbstDh1tjzCpz880qpq21uiy/rgoTPkrdY29V4SC2SBYIp61iQxhUiBnj1/rYoxgqdvL7yrRl2
+CeB7pNY4n/TblL4BcXF8QxR3xJ31nmbmc5UsRxDhRNNvQBzMcmW2oqDb4ZeoyzmbZarXI+aj53b
f7B3HtmRY9mWncqfAHLhQaNrgBlMUNOddPcOFulOh9YaI6oax59YbTAyMkijfVpFZqvWqkZ2ghnx
DOqJe8/ZZ9/gNLf2OtbXcMeOp+/n9R9dUe31sdbqWIt7Je3Qw1aAkqudTwpT5UyJ1M8XUpMa/arI
yrbfkMJnKWuo0kN+NTQV4It47KQDLxdowq7Wit3MiPWdhlu8fEI2L0nuZBrYjdo5LvccNZXpQGOs
MzdxbRn5NlW6TL4Lk2IiBHAEP+JCK+jjq2o2dJuygmjyy1HLbRejElJztGk1e9jcNuwLDkZVtLLk
ZMzWJfXjeK+3SkRxF9TfY28TN7YCI8dbS5mmtcmvn4vmpxajCXSF1oOQ6fT+Jsh4RATGw4f6ZUMJ
TNiUFjxuwluyyVVVXXk0SdHRvxVlyWFKmYPyl8qjfqJGlKhbMqWKaQNF3EI6SjSn6k5MDP56+cKY
oi0O9ds0X16NNk6n5z8+zrYmOocfXttEO7YzIfWrWmmGeZv3YuGcGAqFwawr4Hnh/deHTcpGkTTX
mkoiTSHs4WtENPFB9EGOrldV29wN5WCc9sak1MG1KvtFdYhxOZIaNsZdSy01LGLOlW0krF64+TBT
fzSQ9K1jXlxzY7Z20jlBIcWHfiIucmfKovxtNqRJ/AYTKGYqz4oPLBm/HZWdSlJUc09TJMu+aXXH
Nx/Bc6nBG2cJhdOgSGnNObPKxaFi7HkEpamliafMWeANSq0EbpP2ZGCtsiDBBaO3ZjHtObHTHkYS
rObx75jaTrJnGSCKSO+tuJhcXeY13dD+pbIu6aUBySa2p4dqyknLmBKa4jQiauZPWxXMXmMCZh5g
Db5O8g9NI9vrM0mKm1aLFg5KWxaK/xCZ6OI8W9ItSVAoZ6fNPJ1hHUhRl0XX9hiFBTxxmzcCw1uk
emPa08/C6NJ1jUMutsQ1lJmEcyCJijTdkyYgme4gW/F2VuxI34owbeMdxw37K3I5wkP4gsvJDSy5
5XuNizp0s7mpnuU+4tiNFV/oG0FJ7FtdWf7gogdLSZx/XSP+aJWOWZjG6yKKxb0eGUVwyU3Si9tC
m3xKFjRT24cSHp1x9ceMaVZKIr72tVzEm1HISDQnThbqvJLQgIae1HQ8OIDLNH61UBPLDEwexha4
4hzvFB7lruxDLXamTm2bX0atkPfZs+Ix+xhpbXgT+7CviVZbmotLpfleClPu1/1kzTkRGUU5KK0T
jp3BTpmHTPLqFFSxtM3NltcCETd7Ykl0RXkzaLQvqHy2o+TJeTSi6aTySWZcEXTWj1S39PRSGxPj
J2WGarpopFbTXAKR2GawI9L7u4Cd73zjK73af0HrXfH5jkW/02LJ6C/SPJDnuxqSdv/FQFqE7Bwx
/xztfIK0iNvMjUkWeP1ZJA8qMsvqhfUkTVhQ5CiLCDuW01m6apAPlN4Qp7K81bVmKQiDVgLg5nKE
Jk/PCfugMn76WR0kK0sLwuLCWhwmRKnJJLG5krwYwd0CJbsvu8KmoTAcoAxMZY/AuhgmqvMqVgqj
Z6X/UWcwQF1/IDAccUoFgfLbGNnoUFaCsjn74doM8/6+qbGC3XKYmIBwiFa3Lsy0GzQnjpUsQ6ab
xd/RtYIAWCUdIm5q2CNdji2Jo5a4ov6UVWtOei0mO5qmFNvrmLbHP/dIutyR725NgaFtmyjJWbpQ
ZZgtX3GWkeREdsAvEU3MAJIhQql1LDaV5Y9ax3pKLWDo08sglsrx3oLKErhR0PGe5VbOQ5PJhil2
lC7KcitJUlA7qU5Uxv2MN0Ns5ZRTz7afTemBRlOzHQYZ4bfWxnl84fcLSdEJjH4ake5IwYtp0vt8
4swq5d8CKErPpqTE1U95AqqXc5IKDRNKWIWwsFzRswSLs2oJyHu2+2YIvw32WPlP+uTzbviUN+3f
NFjGagvFyu939RRHLgH2yUwNO6QVcVBBjySXTcBGfk1McCPfT9SzylWw3Ngt9hKpvcBdUOVXPlqM
cjNnrZI86vT5megTGCjktYWh0aRw2DXchG3ApusXYnOjh5TiF5bhoM6npZjGDSeqRoS41ObsRq2Q
PNGfnO2e4GEAWtGqU5N4vi192tKHgkTt5jlbqPsIq4IhQrNDF6o7oKMui22Nxk4sTZZovpjrVlGu
YH7BiAVm30/Tqhg4nvmrWSra6RsOvSqiOpLrw2VWtbl214NB17ZZLZibK07oZBbZgzHvkfaTnrMu
5ZbkI3JAMMXtosYv7BuMGJqJFaj1FVot7FgMiiKlWL76VpWmA2eGrlvLgprIowlB3MaR1WUwWtK4
kMGIdINeUytMg8yv3K6l9FJTOS2MIF1naCqk8lrFWCbsS6lQ4X4iCGej261nho3yM2K3IxXgcnzX
Ffb+mq4ppJcdIxx09tS10dcjns7MQCyrTXbzmGN+S55Ggn5HzxZ03G9mPIf6Nzu1WX5etSz/X1t6
RltKeOIb0c8HfMD9E758yQlBlrZFGb5IL610Ff33/+7/+3+9Qwq8/mf+KTg1lH/ogEpJUVYt29Be
eRz/RArwJzAdiPBQo7LDEQtP9C1SALo+sHdLE2DmUc79KTg1/0GEo1ikYwIGKuXDvyM4/eB/thid
NRKxqdCFiSL5vYgoLqMJYUEgY6to40uDQu6dmqvy5GZmwIGKM6ZHizNENBkJMNOk3jfE1fgd2fTm
lDfAAtsxQw4jfhb4XaiUU7Nkhs5RvmNnvlJAoTIlvsrXMz2TDulY/rCCfnxe8m9LF61rAuRJq1+A
K3Tum6dz84fi7C2UQCxCszdCNPIkDHqucMBI0eX2mkdSR5v9ip0P4+wGukHdS1fE71EYEsoLBUuz
LalCJX1P7JCNqfe2leFus9U5+jZj+4VMqrfO3/+u/u+YG9f9Cx2n+uW/Lp/K5r82Xf7rqYV18f8A
gmOB2f8rgfjDJ7R6SaP55a06e/n//ynOBqRBkLxl2IayiKwXxsZf+A1FAVVoy5oCfNjkL39+Khb/
Epo/m20kvAOx4JD//FT0fzCLInEF+W2b0O//zpdypO9jUuY/IIPb5juGAWweaVU7hUM4n0/jtVK4
s0KL9JOaPcy8eXM7TryzRwLGP4YRfNWQNFDEikX090bAOM2VbROI1Xjd4kVoZSChz776Sx1DMn2T
M/rbRe3+7gN5vShdZiSIIkQmHI2WcEnCV+bGs2rzKhBsBTBifYskiEFgd22n1sr1mGDk1ybh1lZ4
E/fSD+Fn9wvEopzD3cjh2wiTDQnVz2ikv7SN9PD5DTlGt/9xRywiUHSVmw9o5f0dEYMKHM0eG4/6
CgVgoTtqibytZC13afvcUzL+UtG90APpriQ4j01FWeGkGW+02L6QIVgkWNdRXaXEvVUFLZoxO/PQ
XiXDbyea5T7yjgn0RZBeLP1Iihmia5lBejUe6vyO0su0Eng2+5iNQhcre4xA35BPrywqdATF0CUN
NeJdK9Mb1Wxbh51Oqnr3PayrH0Oe389Bvi1QdK1Mmhfrz2/nqSdOc5g3mC8NLf0REkQCqm4SYtN4
gaJlXplNzTpC9rVS0cMlhW1uNUMgPatzWvWDfGZCXh7Vh9tkyBrUY8Sy7G3eP0q5s0o8OmXjpTUR
hobPdyR9//z6jj9ToDgo3Jf3Ge/CAvN5PwSa2UgL1bjxMtk6dFOzjfTEE4VxRuJ8rKLXX8fBQaLK
fDno6Y/eSqSXxCjlYePh4nwJcqu8bJIogtaZEiCQmamHeo8TyJSC3Ik4nhGYdPf5lRpMbO/u5vIT
CPOUmf5k0Pva8vc3U4UOSSaFb1t7SHhpYEckuFKz6VGNTtOmhVMu7RE4TI9RCcujl3zxPSDcfdWk
SNNkPSmJ48vS6KUv06TkTF5Yi35r3M0TIl/B2azcEA7S/Bhr/xJJ71WJT/1Sz9EPiqTfzSSt47YW
KzmqY4K7SuGJzrjuSqnzyLmU3SEwr/uk2EAq9b8WRStWbRxc2LKibvkZF5JMcAQVP33jizH4orWy
5ox01CnCkUeIZPLaKhVzrUUo8fUEN+JQ06VCJHYxJFK6HkxS3ThDs7WQAVibgRO2ifQoEUS3ke0g
J152fNYAQ6yEQd/WJ1jDQBetDMpa7VsbV3F45sN6hem8fbmXx6GDYsdAw56Oaev94yiyzqJ+2tQe
wJpwTeEW7EQ8hA5Tw53JrJUP0V0b2pFXjdaYu0RRdp6Z13DSKlV+AaD80HUgeQYCJpCgqZqDgseE
Ml1AcwgsiTo9Hs8eqx7uu2rFJUuPY80fyxrWR42Y7wcl/GkVxd2WRUR3kXHOq0C2fn/+2p36wKAK
IRvWuGIg7e8vcwrkUZ8b6umB0khf0yBqL4O5+UJ34eXzgY5PQa/3k6Wb1jf/09SjOXVAQFxD2aq9
Uk6TbV7NaFHphuMvRyDGua0b2nXfpN+hxZxLUT91jYaiauyysR19gALJKvngZVvWXkOs4gua7EsU
0OI7vunozFHveLnnIlEg4s+wmFfVDyP5cwNZRvZLb87NG72r0Iun2n3ANkObNfS45a+/fVONxStl
YsFH+LTssN7OGSArfHDVcu3JbUTHm7qqwASCzxlfaCkuNdCM0ErPXOSJ28mgFOlMQX+ep/l+UKlo
4nQkxdKDOZ64pCpdaEMIjUEbz52cT03LBpv3ZVrUsaCoR9OyDk7HrpKq9hSzfCEA/Ek1h9mz9Q41
WB24+jDuBuT8ldzkTpMlPz+/uycvFNcJOylOG1Sl31+oUVnk4YBK8Gq1WWW6fmkgHmqq8cz9PPHS
wB9DKcouGaTgcX3A7qDm+H5ee8Ws9Btlzh+iOiWStkT0moovdN1s5/MLE8crN+8p+Us6a7aBA9LQ
j98bUYFyqqXKU1pbf6Qq4izqyzCymX2n9A4wA1HTqlHu8NEqa0up4+9WU66H1ig2ujHMu3D6s0oB
r/B/wOEdOdmWNXhx23BSWJI0PuxejQ6uSx6EPGxf3rRmZ6Oem55K+ydc0JTuG5hiTe5ugI9xTm2t
5syu7+RjsDFU0XMnC89Q3j9t01dj+MB25elDfNeih/AzWgNGfjVR66P/ErifP4RTz0ClJ8yOgzkJ
F+T78SZDCliBaCCks71XquKxoqn9+RCnLgkcGosXRy1FHG/QAiPuUn8ecLdTpt5obZ87ClqJzSAw
nsvBoZPODPjhBLI8wzcjmkfLCSyjHBvRxIhF6a9jX+qvS2D1bpb3T41eYsmpzTz2QNXoromuRmcr
1xnJ975RrlKj3Nq4XjzfbJ76TLkMKsC3tamO29iMXj6/Nae+bUoxrOx42zgEHm2cpwZ2S953lZdI
8YOZjpeDWl0R4nb7nw1z9FIRLRwaRtdXntFA/JDaZHHAJ65Pb+zMLHJi+0j16a8LOnqdCDGzoxnp
kRchTESYss566TrtjIcWBNnnF3VyWn5d5xBdcFB6/fubrepAAQruRVNhrSlSLP/ILW2D6rS4Iq74
UrbSnZSkW7jxhYeI+u7z0U99Nwbr6+JtxhOoH13oMEbRQBh85WVKjvrfsPrnBpjLt/9slOVXvLlE
9PyjErIz8yCsOdQK1pCKzxw6TuyILJlIQKoQeLO5Z++HGHHW+fghSo9u/WUPl80e5zvRxDdm6N8T
iZC6uh2c26GcfHbgfLlzjKoTqPh+VBjjyjiXZun5JAx4EoTE9TzdgZ2ed6PJ5Iey0ZGNRlDAT9Wd
L7Qvn9/YY0v66zS/FEiZZbGW88K+/wHxOPmjAgnQo57/o6jSRwmJgmPg5xZB9nWsku9aGf1uYeOv
QUtnqwy71ec/wT7x8XNWtjXaBvwMrMPvf0IR8XolZQ7+V69hKtXpCwKvuz4fzVWtS+aqD6fJ0U2A
XkOt7jOyekEy4aSONFTOnFNdiinJbTP5oSeqfB80dCeKpk83tPJdtQTbWo1Jsku1iZAf+Bt1MV/R
egs2Lel/0GCagwiGh0lCxpFjhBtHO/HatiGqT8SJZ6rgs4QKD4MYh11a5fM3QnE50wWRTxZBQzIf
T8yQ5snFFpuvIgVBgFkm42pSk/shBClG4femrIGXh9R6CZYdXN3UhAOt8TIPyvZCkxEbKXO07trg
y9ijcCsTdT/W40Vg0adOMFQ4IEXoucyoN+hQw+agtkDPeW7gsUbphhTKeyOaFAxVgbHzZ/U6HPF5
N7Bw12Ey5N/FDF0HK8ehyurBa2ak440F/oru0GbCc+oAtPHpp6GYpBcq9gmK6KVQ8TvTzeeoSa7U
fNpFUpy6QbMg0YpaP3RCSLsCtfDn78OJZdKS2WRSUxYyC/LRt+7HuWpndAi9dshj5MioeAkiuZWb
6Caw4zv+rTNz9akBOXAtHQRFX84K798/SOMjaJiq9PKO9KYytfBmkJ/oi2RvLdC+oc3PXOKHkhYL
s4U5Hs2Jyt4K4u37IbUaTAwa6YJNJhyIinSoNYWv+L6gl77q8+ipq/ijQc4zdhn9Nsuyl7JoL/hp
+WWgoJTzyzDdCTsmcjoap2u9zfNnDSnHphNgE2MrhYHw+WM5NVNYEL5Z1GSbtsprP+DNHDxZWTLZ
dgA5DCuwZZb7bpTwtWXhtaWWjVNbJkaEeMYTVCm/e8m61+rhXNPhxFRh6fRTVAJ6mbGOXdnagBKr
7cyC1SZz9BSbytDqTjib1pmrXV6yo3qDZcjLfAh7hIrD0ZykNmVJQtBYeEqS/TDA6HLg+KMP+D/u
sJep/cMQVNRfu1B42o8WHKoVVRfXaHeTQXlohrpxwjx/SIsQT0IcQYYMb41AvTUbvTlzcaeWOmNZ
ckjsRCXxYdFBh2Kro1xgb4j2iaW/pDCREGXdTGF+o9NZcvK4PwOwX97oD1er8xIvxwlqRstH+Obt
QaRqzXIruNpEr53Jn+8rnSiqCKAaxrQzg526tTQSqAcv3Y4P1Y1uSlF2W3YJu9O4keIOKX2XOYlq
HEqzOEiaea9WBiBC+cfn38ipG0v3AvkebT82REdvjT4YYSFpyEp6AUO4WSO0Whiv0aIeFSjFFdS4
SfL4+aCvJ9KjW0uREqIM2B1KZPLy0by9tX2TNToLm9fPdrLTpAZvA8c1bCLPajLCKgwmY2WNGSzv
dkt5yc0T8hxA8jpSM3NbTLtaU1TNNsEwkUhbq7q1ak3YqlLBdF/HPzWtpBYoNRj+cZfkhqo7oqnv
zUR/Rtv73cTN6paz+Komnb7qBGpjM5G8RrLRyiwWfxUSFVXjgFqjdaBO068wbIVubCfhum4qa2Wa
tbKBeya5fVTdf357lOU7+nB7lmzJ5VSnmNrRd6anmlHawBwwU2ZspkwJjtZyACsbYF5zoe8BY5kb
hPf7adkdhJJS/UinfJPg/bmXQ81tSVNYm0W200H2roUJE4EgJ0Q5kfbdsEAcx7DQNoURnquUnViY
4IogVoCBpKEfOXqwbQDAPalLVgljDJyR37Pq8lkgEx2DC6vkqXbYsc58OycOjTSHqbmzHkLDZ2v4
/nWCeKYr9awX3mLj2HQY4xwFbpkLMNemBILwGdhh5ti65G/KNBJosDlZxHGOFdFXvyLueh6H9qEj
igypFfjWEorRWKXVWi5gV3z+dE+sSssmQVVxn5tAd44/OeDmQWV2Wu4BWljVbfxFzf0WoVlRO+A/
x+Uf8zNxuQqs9DRiqmw7KIM4t4f98I6hF2Cvgq6ZjHbaP+/v2UhIPDzkIfekKTmkk3wly9jam2nd
hkg0J/tiiNjCWs25Y+bH8wORJJZsahQ5idXkXXk/8JKmTNJNhAGkKyOcs7ZXhjM+59Zy5OC5hhzC
W4onqUPwf+aaP6zFR0MfXXOFvDHM5JQlEk9Y4o/QiekflP2ZJ3xmmOOSuEX8XWhWCR+B3V/mKQj4
tgHJcK7e9GHBX64GLpjJPLowsJa/v5lEAzkzOjXmRg4joQY+1IhDKrRzQeenn5diyUvLnPiaV8XI
m2FgbiKfFHFBnyJBhqrdh4Z2ZUThc2/bN12Q4cFNg0NVV1uls9ZnvpVl+Xk3Ey7XyIKvmMikScc9
mk9KdLocBgIGL6V93iGW9+NfU9Ii5CyfqhaneRymjlV/yUkdOzP2Mmt8NvbRjjeWpCgMA8YOom6j
2+m6NpZOLYe+CUNc33+ptPjbaElfxqa8AMtzZsvzYSpdLl1bNDjoGxY04NHjzc1xxnAAyd96Didl
VWfBYaiuoXNuTc0+M9iHvc7RYEc1kRmFLwdoM/eynHAgiyhFMKiDrlC1Tv/DoY5eW1+mecjRMPfw
TaL7gxPH7Cf6O4Wi/OdP8PRFwS9mWRDEkBzNNLhmywowd+F1ramtSxJFl1bRyFF2RolkIGH9N8aj
1UxhiVRV87gkmNGRRLHKlU123W2ArgQr3Ezlxq8zxe1GNT3zhp68vjfjHb0h5pD0EDN5aFFQ3phi
uISotKus1pGVdvvvXBrtBaIt+dqP+yh4yhWRxojv4REullXtym4Kp06BgWKQ+rt1reVlpK9A8Vrm
kHv83BoYTXDWl+uatIZuLogBLAmd3a6bat7FKXoESf36+QV+XJXp3FMPNF5b6EBAjr4ArZYlufWX
h9dFi1VLIqEqfG4rktOCcidp2UUVYvgI0mmdt+Y9zOEzh6sTq8a7H3D0XXRaqQ0yzHavipDdpMZW
o0ORWsPd5xd6YtXgleEER8ma5sHrOf/NdJ5Wxoxnj5vbYLDaszevVkHSnXs1EVx9nD0pEgLPJD0b
UeNxKj0WOabthD2soUg/ImLscOVkxoYdAcaFfN0Mcng7leOwntSJnIKY5i0lPzdRIpXil3yfSBUs
n7KCHK/0nmnF9a7tqK+lVXmPX9TYmHONc6Y5VIV6GY/K7ZSXJHxEBghDEfYbBMgSgBcgVV0/yg57
fMnxlfIr9anmYkIIiBkWLxORxNrBJ9hukbwA9gHhBSSt83nPaZbbNVSFJPJIpLZ+FzDBt7AD9Iui
jwjilG76Ts0OCSO5xKDaGMbkvehUCz6IevCHpN30jd3dzCDah94mu5MUBS8n6H2dZPOvsiUmGELK
t4D6ljvS8610eOxm1vaepUlfVdD+FzykHzoxTvctp2NCGfCSKWo5g3UC9Y3YnXyhsgBFi2J6N/QS
QnipLRwCHw/dPG6LksQxG6bOCk1+dRvGmuV1uelfa8RneqjkCHU30FgsRObAEK0bhHoEKF7+Xjbd
l0HypZWaK9emL3YJLKqS3p6ib2rceegNFPN7uBCrIl1pLjJTbSn4SdMlsRmDGyazfwvTo3fyKK73
NMstp+ILg5YhGyuwblgawiQhn0MFzadM5ZVcs/VcvEIT3ie02K2+JscmvrB0kGRQUXa1TDyIZrTy
bsiDCyGp9H6ydNhFC0grV8U9uTVPPiG2q3i4j4Q67EFBZKu+rAuntZKfuZaWV/1cP3PMnrls24Vd
XK1sbW49VcXTMhBfOqAtgK00ZqyBybRahD5bW5AzqMRi28OhsxXVdgx7UsFdxLpL21jdQo/EqjPz
7AYfT0s0tuZq7gr921QSKrYag7g7IM4Za4gs/oYsTNgWsVIMMBzC/YC4+KtA5LJC6tevbDNTPJEF
hmvOWrHXumbcEi6FBD+uCLIKim+FhXIfyX7iDNYw3EKs8jkdqt1OavzLEh/J40BG4z5QguSm9ku4
00UXm6vGhk4waf6FYUma62vaAJSnjr2cG9+sMVMN6qYHBVdt+xFMugFjtqZ8XMOLEf6EW4V8FDMI
N5A5mtsuh1JnzhhtOY8lDp6C0aGem6/0uSwPGa2KnSTjM2+a2IvJt+VfLx5MHBUiG4onvTOKnR/r
d5yjARqYbH1WsLvsXdUb7VOolkDCFWrYq3xqhhc9DBWwDdrQV3tbqQbLlaBvAuDqviBV3poULDBt
hU7rj+tSIpFGtdtNigNpPyr6dzMcxaGSBbq7MgVwZJrzNaLA2hkCAv1qnsmsdpyQqwbqqug4sa2K
yU+dfHE5pKKCgh1Lw3ChBMFTKw8GDkjW10zVY9XF7DZft4DdVS+wJuSFHHtIJmiAFal1l6xKQSKA
o2azspEhQ7t4yuoZWFqDRIlAZ8WTiGCMnbIeTRmuVFFeS8ROXJqZ3e8bcsjFRsRdvs4MqbmPJkkA
kUaOvRoyLfqJE/vaJDTYmfvGWBc9eLJe9uVbok4NdTWgvXYm7J0Xfjzs+qG5UsNggP2Q/9I7WIlO
GUa4Jip7rh0p0qlJ+qlv7ESjBxAnknq40nP9LlFBHLScoG2qMIckCQfMZr7mkhnpyIl2DZH1Bqni
7SC0TeiXj2Ud/6qnkgR0WzroaXqFjHxrRsNem8tpZeIWc00zJEy0Fo/ATyjLyEgwOiumkox3bUJm
481NcbCM9HaWcbtaUZ2vZ1hkLuePb+gRGtfIjXaTyALPBisGjLrSmQL1hhxTOPJ9J7wxbG+o2f3C
KOqvxmYaXKJ/diLUBocl50FJ+cd2a/5moA7QjX/ZVv3BL6Oveae5g/rYtwQG8PgeGyN7JOB72Q1L
HJLlEsZle59Y6qWUkauStJirInM9SBqip+qub7Vn4FXI4I1hjWGbpnS0DbgzYrJvpdbnE3uwu7pZ
SaS1pkW+sSwiQ0COmBZWX2EPAtJEB8amopBq1OGFn+uO32Yvcc8NtB/Cwnaq0v6a59GGWvcOL99v
Pw68OCMdIg0Pod6tR6t7kdP8az9objiIYT8nylIsZRdvIBqL1XtTSAdWf0dwKJ0i3aN4fgVKHc59
ymcePvalcakm5mJ/iStnSPIbvHpb22AuGIM0v5MEX3oyZw9qP62GyfKEXlzTK3aMvtVpRUk/w97v
mV2DK01krhaJ75LW3GpQ7nbMMyswkz/4pn4k/eQQGrZuR5E/2xT8gjA7yHVteYF9Z/jQe8RoPWVF
ctlmBqkrInXintdxqKXtRGRQS1TeVuUfjKpf3MRBmLqVpo+uCY0w0QEesiGBWdJCZ5uM1tGs2dOq
5i7Jx5dhavp9Re++3afNEBijFxqYH79N4dhHt3pGMHhxS97EGJK2xS8JomTeU8H8/fk27NSxehG2
kzMHQZyN31HNyh99/GITlbJYqS9MsjBykkYL67syXE+KfI0a9yHQhm1nRefO1CcOlvTcF5eHjlSG
rtX7g2UFfUPiNYJB0gDUCq0tYAUnke6LdLiyfeMGSvXOl+moNmAvE+NFgA6cavO2FeZhbp6IhXDb
c4qAj5tfVLoGrxtFoeV4cXRUG7RCCgKry73A750Btsac5Y6EGvTzu/5xU0qWJ00z3GJAkDlcvL/0
JFF828czxosPCicC3CYxS8x3/ZCu5B5rJHCyz0f8eGEy6hlQ8QqlLrQiy9/fbLc1OazQBlM9GXRj
ZwFOY7N9OUu6+/kwJ46CS18ccxgdSFU9roCGcSQDauCZ9k23hx7uZaGEGrLegIo5c0Wn3tzlYMbm
hzhhYZhHVTQyFoa4NRnLJLzMMPyNMT0p+YPWlNAp84amkKq5E6Xl0jrX91z+00clmbdDH6czFlnt
51HL3ZyW+L+I/gFQMpb+cjeASpxnFsQuNPdgPv/+UfvdwEffTCONUp3hv/RU3/6CW3+j5+Wmw2NJ
Tvv+80d56o2hhGDxhXJ8QpT//o0ZCR8by5yyk5Rz1FTFLUcUp7C668+HOTEL6FjGiFmnPWrRjHk/
TKAUwphp73vd0K0M+1FJsW126jZsEsKozDNH+lMvDQap16wEqs4cPt8PBw/OVMq05TuYmr0h9/us
6KVtbSXPc11SQuT2woRTybAJ9wYQyM8v9sQ9ZVA615aG+wcg+PvRkzBN8E4WPL45oyPQTkB5TRic
dSe0M1/ixylGxnu01OsUJAF4XN4PNZXkC4x1VXhkSumHUgfen2VKT/NhiLYJGVru3IAQwJlqnGkb
nTjZvxlZyEetvFLKmRtMLtJsrN3SPST3zvv8Pp6YZpYaEI/RZp7GmvX+4oIZTiis3QIgdEvU2tZS
r1SOE8BPzwx04u1EXISyRqBoJX7iaKLODLsOcRgXnpXU35Tqrp6SX4VkrasmOJiNcebrPvV6EMlM
FR2XCD3Jo697lqyxBszBnQMOVLfGpgZuF4zn7t6JB7ScDxU05FDpaSy/v3t1lM4ggPjkkCT8qBdp
oq7dfv6ATg5BS4BiPe4sKlrvhxjTfJZLmSHGaLo0wPOulNb68p+Nsbwkb5a0QCEtPrSZoKCDOLQd
V21yrulw4oEQgsAEqCNmYE07+l5RvQwl5Yzca235wSqiX32pbUN5+jdWZ/77ix+Qgyqa4aPb1Y8W
rD6DcXJzfuiz+LlX83CFanz9+S07fT1/jXN0y0wt6Cu9pLaHVEeC19e7g2V9qajofz7O6cf/1zjL
Z/Xm0UiEMqLB43qw+N2SLnMrZeG5VsHJMciMePVT4ZE9umfdZNSGDZCT46u/7nxlW9Xnthinh6Az
SQHRZLI5qsUS62uNyBIoALfSPm7zi74/FwxxYiaj1IioAxuhzrUcTZZyb6NOtCn3gsj7rfkdAMfw
uWqyi9k+184/eTUm/Tm2tTiIj/t0ovYhGFV67o3sT1bhzCX1f1urgiQGdYyK/h09mLmYaN8+eGEX
id0nRu6hQ7qypaJa9Va/0eC9gZc+U6g+dT3L5g9LHTALc7Gpvx3LIHBHtwuZsVr5dl6o0+dmmFOf
i4Y9BOLBom79sM0TNaAFnRBrcOoXy6my8BNKjNEZ7cupYZCgLEnfiuDpHL0DRMRlVuCzyJBvudKK
kRIlpx61PtOGUk7sWlkuTXbndE8EWvr3N2ymFm75KS8ARejrYqKaGG4UQdxdWblmqW+kGAWabbpt
re90yjkiUOBufCd8kkg+sYqq3El+ZvOyh5hXGsFvsH28pChd9sP7fNDu4UauJaiWtdqthHoFSuPM
AnliOX53BUfrfkNSm9XYau6lBIAr1XOrKV4sF5eKVq81pfY+n8VOjqYjZQNcx/M5PjORUC1HJoQl
D4gxMN9roMgrKQTcW/yOoMp/Ptipl4Cdxr8GO5qasxH7nkWcmyeH1GotuG2duTKNx89HOX1JS8oQ
G0NUlEc7DEI52saCLuyN+rTig3HIR4SXeYGImHxJ8+9vd5k6/xrt6Avte2rOZcFoMzkopjp5uvQQ
Kme2m6dvHDoOZVHHYXN+/1b7vVmlWYmMxZKmtZTfynbhJnV15lJOzdPs2P81ynJj36xoaT/LjWko
tOVigGr2YSZA2KLUK7T/8HKOXvEScXQ/qQzUq4VrZT9T5btOAu6/8RqgVCKulxM0+833V8NaZ/VZ
J5Z9QONJw2/VqLwCYhflLgea/plD18l799dox14atAtR1wyMFmjNegxsd8YPOtHcD7u/LT5l/bGX
1RSZCH3F45fBqORSlY2Jl0FWHKwIm8wyz9y7k+/bmyGO3oSmA1rWSyNvgqm4VJX/D3tnthu3lmXb
X6kfoMG+AS7qgUFGhPpQL/uFkCWbfb9JbvLra9AnT14r5JQq70MBFygUkKjMc2xGBMm991przjnc
eggSIno+vkN//M0w7HL4ZHND4//2DjHPSSOmGxV16oWVqDg36rBRqYo/M0H++UJge9h6yHY4LvNj
c3ZAKbOLCkZu0iHzWhMboVe+Wd79u1+J3hoEQw4HzHvftaAqvVnz9jnqwFDZGkZ70vdMSNrhKqPw
/vhS73c6LoVdDKm48cup+/bXG/Um0QYsb7tIcbak5j4gf9glWnKp5MmuNM4Z11aZ+OSi7x8MLkqP
DU4iQl20Mm8vChG9gFC3cFrIl1B1Hr26uCz76ZPH7/0KzlWIYaJO5NxIUfL2Kh6heItTcr+mbAmx
lDAALMNcfUwBkBqL/ck9++N3omymI4oj+J1yvcVUBmOE90koeaBhNCkU5oVkN398v/5wGY1OHi8s
vUNEiUdfiikkIXPZXHLQ0jecuM/55n47VJ8sROtf87ZtR7+d2RlRdKt74LhkgHqjEN/mlru4V3OA
TeR13ZFan32mEv/T18FP5ngOYnsbtf3bexRXY5EKjxyLsjZvTasJtMk6YG75tw/Aq7x+RXNSx6NP
OVojtCUvjMIxShSkebdxLTSSqWJ9sh/94Xkj1YkAG2St6MGPZZLCzUawtku50705tPT6vFS983Fu
Q50MFgB+3z9+Ej673NF3orSeIua25a6d5i0jiStXJ9+fKYBHzn1X91//Hy5H4gj5PTSrEYm8vVNV
Uqs6Yb5cruk2JOzsImvZJSBHitSFnt1/8vL+YV1C8sIKaOOMoN4/ejDIS0uIjS7LHfGavtSIVl9a
oDXJxrEuSaci+djZrxmAH3/J90s8LL7frqq//ZKDDUZurqtyhxph06QLKjcZElG3y0v7rxf5fxPa
Pklos1hq/nW6FJ458fwfN+nL8+8JU+uf+TthijQ2mkmrN8jA4Yx55v8mTK25akxsKNgpAH4PmNK+
8AdQJeDlYaVhfPrPgCmL6CnOdpj9V7+RwxTrP//PG3NNf/TfP0wro7qmN2HhuCIrgUL46MCjlMT4
FrOXb6eaDYIMz1GEEzbdU5hHst6AV8HvlxT6ZYdsN1QUOwkQCCDZAVPzPUel88k7+04iR6+EuCWL
IRPJS6p53L9cYiZr+eg64Sxd7S7pXeOks3svSLRmOlTDmO5GO/XO61UV1M5q9FiBLbuGZbXc/XYX
D3/tHL//NKg3j3YUm7Hpuj3SHwJf+84PZGP77JMWOK0gy8EHCan4FlCBk2qONbiA3mvSFRIgZYcL
wbVndAGy7mHPjU6Iyl89X6xKO1gIIjbzYhhPeqRYu7YjCGoBtjDDgtsOiRBFkGLUvBBOLLc90hrM
F+pNa4mXSO/jsIYZf05CrnuBwDO5BI2lnlLKCCgaRkmUZpd2hx7H2Y2T1AyKSsc684aGXHmkVHhs
sAH9NKRp78p8iM5AuFUXyBOdTT0UZ/WEYhwnQr1JlXLYTYb5UgpkKWOdf+ODoDmykvkVrUKFx0JB
VNKbxiZ24huzKM6kF5sPhbBbgrpL+ZxrZrKVyWUBewWDgfHiKPlXO1Mvp6S5n0bhbElipaqv0ou8
ToonN2NJLhotuUaYm/gOSnygB5oFEyqGcUB6fTj1XX+xtMRlG1Mkt3li9ffVVOUb16v6E7AY+DgL
zTjxSAv3U2nOYDD1JkfhYFx5E2AEVEtpaDXSRvaUvRAFKxsKE0W9igZlQlCSIVmrjShB7abO0OJi
tFWlmhQ+VASdHGmrJ903sTvzuZjatDgl3+Rc0ZI02neetsmnhYNMvYe3oG6U8aGx1Cfb4fY1MWTf
MultVBjld2XuTo0++cncFhtxIkK29cRHeqbuY0JYkI7V3Vmmgv2cEfUG0i5ePHcFiGlkyHv1dEIk
9+y7oyUuKtMQu8FKG3+czcy3rOmMgNnkHtJgvslNoQTZgpthBJ+V1Mb3zIu2PXHIJwjoyoAmJ6ZA
Qy/uHJQ2Pt7Z86RIiKVt5tcMKVhIKxxDxESyE2A/ddPZyQ8NYiOh5U95v2iI0yIBYCSf/D4HFBXl
1m0sCTYzi3bvKCpCQcctN8XkXBnokApfcd32BKqHGjJpvImGTp98puUbYm7UQ1MQ3rEd3MhDZWab
hziK5/28DN49mx23tIXqtTQqHMy2j9LTKFW1q9rO5SElCLwEtuc0xMf39qECHHdeISFbn2SMOSG0
EwJkB71B0DMo9pJD85qSs5rVhARvdwpgmsW4iof5OVXV/Fpp7Z1irc/gkpuKQ+RtbWgkPeV2dGaD
C0yu6pFR9CZFIUWrrCeZfAWxzijdJO4TF35XK7Vrtbbksu/qbq63jiX5OOZE7jBalPwKCpu04vwJ
BvSJlZV3atpYgRhjMBnREJFVXUQ+meLIrKxF5V+Fd26Yk3UzZ4vYENtfbQHRYkxW2o544Fp/LhxP
e2bBQ3tnJUXtRwTgw0RxzITB/2x9K81I+aEmznBNCr16p5ChfmFEJX6GKHLaV6WOlk2t5+1WIbMN
zN1MzLLaJBdCmyACSqnvCb0gFwNmyEkUpUngFGLZGVNRQluUSbqHsro8Iv0a/Emq/f2cAm51vXGv
a/2016fU+ZkLto9A1egwQrJpb5OqF0xCx9I+m7omzcAXaAhBMqSMI0ft3CdodgxSi95BpdZ0sFr0
PtbMg9bp3aT6LvTam4onjDWNx/VQSks8JDmyLX8Zk7TaDpaSnQByj/IHKDG2e5cZWumSdA9LaPHd
xOqaH4vbylXwl2nRZWqa2dbzehqlmYBTTJtQJV8G4B1ALtXblKh17QcHWvdd5FSEr0do0ajaD641
dZ3fxRnogtzUnmYd0EBbI/3qqm54mQoNJJrmGCeZUU0BdCmCxTTUtnXjNQY7VjbBE7CmMBt6beOS
PnFiNA6ntWogvbrtJZAGL5KnQwSdbNXYaXeYNkkNb+ErIuxyYnp7aiflIbbib4aMwBF3JJGzTlTR
eZs7xT3tH6z5Qzroxqaqs+xldqzbtKOzQrqeKw8V7qgDj4w8OJhtzytSZxu/rRIQHX3faHfr7PKO
oGF58NzCOpkiFDztyIKhxpTVJtqS28Ttpj1N9fI2nsviVreVA+/7dJLw+18M5sC8bonU7iK2nDhM
wVqEMWsu+LOiAFBIMHmRVZyP6yHdyW7kAR+X8sa2xzEwWgM4ZFY47rmXGSfNZKipbxD1dtctrfF1
RmgwbErpaeI2Xc2GQpvjbVyPWY7pT6ATTWq3UxHXmc2Fk5j2Y8M6JH17gDY38hNvlLiIM79yLOLD
RBmPQTuAqOT/a3dTB28prQC5THWTX4NpQ2ZYqfqwUjrsawaS2uCjY+o0osorN4zbZrkCqOggATeN
HSGvRhHauVHcwLQJdbfJ7626tOK9NdcsA6MUd+XsnEtzNLY8hOqKNql59ccy9Aot4n0ZJxCCyjQM
dzMR5Yc465braqwJjIU0sCONfjkvtUZ5wGpegJ9Vd0pEpiMKQ+tUm5aJALq8/VoApgnmqDa+6qKe
NuqQefs6UsAV5Ul113dZ+zVuVfsCl1pzmMmPu8yUztvasYleb5Yk9Gu8d7Hr2tuZbSNFk2uM+oZo
BYckTASFUWawaqXZEzO6/IbsGDRN6tSF8dJFZ0vuilsVWFW2sQcV6nNTKGAL68FAep0NE2Iwp299
KtLmq9dL9zya2ju1yprn1Bx4DqXj+bwM7nM+62x1SlYnsGQ4pKIn7tst8JxiP09JfG9r1YjGutLt
a6NrBwhloGYeM/JCENgXpXVqAcwIxsiI0K86NXu/LdwusPH2RmyoSXdq9UQvB0Zv9K9CxnGQCzts
nS7fmhCRDt1iutupsfqNphnVtQeJ50IlgOs1wZCrBr/eQX0peFiSyiYl0ETFTJz6ss/Yrs6yaMgC
F/j1Xi/aYmO0GlDHZCxOibdvvv5aIOI0Hc4zz4u+Qndyg0J40WWjkY7PCU7lTYvyKj2ZNSUxNzxZ
dRipjJGBSJpqfLpMxmBeqHWh33WidAP0IPpdMfRg+wjlb6QXeJlriNuoLcRrOkJl2tj2xDLjCnkg
gKdP7xOMsj0nkQQoz6jYvGsGPrugdDseeInSmRjAiFOdXeny8GtbbvWemLaxb72fBKKDO0Im/lr1
qjfUvhGb2l2eqfy22gTd1/e6TqsDw9HGlQYpwBAT4JfJbRnH86HrhRug3Jqe6ONgyRzj6JCUNrIZ
FK0EJRqi+WoAB7mIPG1EWtma8vDrf+SkwQOZWQb/aSM8N3hbpuYr4SHdGNSD5aYbmlp8AVgRrG9e
y2khkY39klhl/hN4GuTlouKPmTZyfxd0VhxOUpMHsj6ar8jxm6ceRzdHLyfDUawJm39kj83XeRnV
w8jJf9fIlounhdtuxNCS3txn7EO3JZSRs64eiR6Bj2xu4nngf3XNIT54GSEGv37+2Bu9K9Nq/ypV
/scK8/VCLzX0qDROBOXjPy68Bim/+S+YjlIxXw8/uvnmRz8U4u9Kc/03/7v/8D9+/PpbPqm514Hv
v665b5+L8fm17n6vuNc/8XfF7XzBbkxXk0a0gQhm9QX9I9PZU78gR6Omw8y6do9/r7nNLxSda+oQ
Tv1VpGP8s+bWjC/rE47JT13NsPiY//7m/ygkP6y533UQaYYymkEJQoXLUYDr/D5uAsCczlY6Wtsx
IeE0BlfR2mACRH5apvqpvRJv8ipH1e6yeTrkyDX5gO8e/2ndPuYVvTLbXfrDbz/gH8pdUo2Oyl2C
/6kqNKLLddVCybaWw79NwRxzkTNNZmubjdHdwCzuNpdK/QypZ9kLC5Y6WENLhIMHqMvvgUsZm3F0
tfNOK7uDAKOysVO30H1hru9oryvwIiqAXV9rrYeFYDesLojR5VXsOlGyUQnwIKpFyACiaMXBv0i/
Ad2sbnqbOHTE2rV2jVeJetjT8rOmBiLqxDFeHEuXtl9KMgkcJHBBWTvO9054WaBbKUCyah7tLIw6
kKTDKuNkuqIaj0mqGA41Uz4/VVkPnSZPbPUiiXoyGtqlVK6zbhbXpVZar01atWbgLYne+EPfEvMH
/dckqXgE7EdEQx/j5ViKem8UVFabiO/hBIWVOt4+YykRAE50u/E13O9fu9pZzqWu5dsWPcW3VNDb
2QilIEcKgBAYMs7rQAdhiz7npTWfRkW58kur6RsVSgRutzdq/j4oMEQSQFxzm1eYRwvyIWMmZzZv
VlcVN6DEUR+Lq0I3Or66NC40Zr9ZSKKFeor3fFdN4pSDjR0stvtTjS1xFwMhynzBwJ2KcZmB/kqd
xFs0oyvmXMkuq6Y8mBiBX0lwkBieOjtbGI7WrMf4T2JyZpRCvY/Z/iMEBkP9XMtexbAyesleVESd
qbN4knnbcLavlH1R5o0vmma95tQFUaZ/LU0B+p04B4UVXbmMrDVqCnJX/DMyXIvMOzoYbabd51oH
lkaoF100gATtPPPb2CXf8IrAnAKr4XCEj/szR2mT2B8LYsTbCS9sy7HaSJtTihmo35znLzjNXABo
vYzXyAgnLyE4la7s+VHQNaAQIea1VIr5OlqPR5BgHH818t0xkslfLEHKmTVPZbqzIH0JHiDXfVwW
zaA1lXEibOa7JanjLb78Zi8MEYFNqlySrwzQJCAqexnGnaD4zxILf1uR3Y7EvOyka20gdNETcMWK
/ah+2hPGGkXqYxj3ivLD0gjkkP3w3FVZ5quDeJr0+bqoSRsBuIN6Q6NDlFDA1hnAOz0ZvtmybKhR
+yqoNOM7zNVyYya2Hvs6ORNOT3eqpU73I4hQe3DW8wkJqWQWJ02/rby+CyYcf1J4132U8+9nWnWX
t94PujNU3rVehkPdHRpL5EHNccWve55TRVPihRREYocXwex5UyqOOYJ1VZSwMTW5n/I4/QaVUn3q
TH3Zxvo0caScm2qX23pOF0G/rtW83jRwsGDUammoS3W6EibtsqK0H2ZODwB8pfEdtZBt+aPWG09U
rhYPUNRBhpjdvNm0VeapVHg2BZyuHbrB4m3KFZNndYZbZtVEryiEOgoSs4F5Yh3s7HmEM6zopzFR
82EemYWfwZlDZK57Nw59C98Bzh12s+nRJ+s8fzbjfltHWh3jXbGVyKe29R50uXaH3GaFA4K4CwFy
ukZgEMt8Z2KOtIKlZTm/VCf8tubMHEIxUqMHuOjcmM1SMa5yInGg+MeA1rb9I4aj6FbOkIMPBDzg
QtJwXyVK+h3uJ+YFdc5PvWmSh6LI7FtEqxbQz4lTUp4mMMxiDdfa0vf1bdx40Z0YnWVv5oIqvRN9
kJsOEV4qKOuMVWOL+D7dlDM9RBp1OW4MiZyYSJHMxi6ImaCaK48MnUxejRyVzmtZNPOmLSgU+McV
QaQ4oPzGJo5psWR0SntXHuYswwifcR76YQ3rG0Z8AaATkz3Dk1X0c/Cojg4ReMrHjlhE3mC7sW+r
1um188IRpBl+vLv90qa9mQ6uA0gG7pZGGjt73NGea2RIwRLcSNtBSQwowBGwoulhqSfbb9LWwM67
3GkLpfVQvRjcdr8t6h6rqnKXp2AiDfjIUZ1xrlyd6V7tBaZVlr6K7tXAn87ZdviJ9HvxcSOerrfp
44//K27w+ONDXnEYCRLwhV717d5sd07fxJHJx6e23nno15G4X8QYHV050hMhqMr26kNBA8Fv9HQH
vsuk2SQBYbUh0aW7eIzKPT6dT1Jx3k30+FlXB8GqOLYtB9rFmzODqdBDFwiftk7RiA2WgociKQ0f
sNjgx+gNDDHuf/0U/2Nn3d+Puv+5+1FfPpc/+v8PECerxv9fH4h3w7P4UT4Xb2ZQ6x/5+0TsMk/i
bEGkJQdcVOgc7v4+EetfUFOg4FllG8yC13/0N+bE+YJDBDPTauHAUbHOh//GnBhfyANGNmuhK2G2
SgjTv3EkJtP57eGTPDkEVjpLjY1hCgnJejj97fCZT2WO67fKsdDJNKx+bSzrFsO2fYCWxvlm3X7y
LP7prhsSCF9lzam8xuG2z7K5C/R1+yLcO/ZR1swnkZXHJ3rusM/BeA4jpCFT1RqQz2PSQIi6/64v
BOLPZsMhb56+1Vma+/HaBq6sAdMlqB4yNq0Nk+Xr3B2f4EBm5DhNz4yhcNbmHFIc6Y5hO8/JRp/a
nxAkC+QaduILAzAkSZc7IAcwS/CXEd7NBt8PM8HCbl/7Q4L4x+9/nRG09bhQITzaikm9i9ejhJE6
RlCsxwvhtaoIitisUvAVmDapp/OXWRCOOWuzseUf2xf6KOfrJmuw7RuEnu+jdWNxf51upogliVjO
S6fRLuV6BHLXw5DJqWj8dTxyiVnMoo4Gw3p2MqamP6OTyokKRhLuEqOzvrXroatbj18Z57CG85ga
YXUu89wmQF6Jf5J4xbmt8bzLOsZDPuBIj2k/6JTTRR9oBLH7+Xr4S9dj4LQeCPN4IpAAjmnfLVuz
NK37uZzvLaLj9+2kxhdVMpQnfeXqz3VXAbNoZ1B7KZvjt2IieaDSFp1hRj72p5YsvuKYnl8tp+3P
U7OwT3A1Q3drlf67XrfP6jJX5npOToTvGK2lEnImxx0z84HF0fGmhaHP5Gwy2aUnk6V4V5i9KMis
uj116Jr5qH7aO6Er6aaxe8VP6bf2jV48LWZUnri5NgQjhMszt5/sV44QA1BuO39NOZJw0m3JTrlO
7MpQLsTU0lUTUofSJ9hi6XsJJQstK8lPl9HKrM0oo7FjnEgyKlrSaDPIuK32Y61ge47cIs9QEOjV
TRKz5/tYwpinTA6dfKaB50tsGec45m8o7vDEj6vVs3Lo6y8J7ZXOfbSn4tJzCV9VjBlGXfGoi4na
aW4eOL71gdHNt7RTzVvGU/mZUycVBUybU4wMBMgOG6YJ8/zYEMPRPo1KUV9YreHuRcfJxKqG/lEq
U7pNtdR5cWWWNQEtsuXW7vOIkpYbGMf2/KhyJN3KqRS3GdGh52VpRXdqXXq7THEqgjKl5Z7pHeTA
IUNW7iCMvMnrrriSfVo+GTOvbDHU6rmjLpkRpsOc1Vf6PCk8D6WRbqvJVR5B18nDUOkK3T6KNd59
nM0J91DJdszp6j3tvGvmtT/VCLL8PNXaxhGe49vuUASLpmlwU4zhNKUv7ydJeVVE0VOuykAZHXWv
TFdt7QwBBMT8BH9Ciimh/DHISRLWYFTbdlS3ZUZqUkkcV2BUSu7jrPM2ZmXKO6i3Po3TTe90eliV
8XbIQAdFaXypZ/1rpBrih0g67H6pB07Vhz5IKvmZCURRuc97203S8y5WQJ5fNmaeWnMYT/2SzWHP
LJ2UPduKdKSx/dQMDyhDzxYq6ReDUMVXJrr2k1VX9gHuo3natjBROnFYFoUxWSxcjOo2qQ3uUuzb
1gSmuXRM79ZguesstV6EYOqQSc/e6ISHVMnohYWpMQKLk/EBrLpxWSk3QIhmexPZThOQ8jhdDEDc
/YJy5dxz8+Rr5onoCjDIeBGlZXwxMPlGYUQg3TbplBUD3Is27BVjS7zzuZzScxE5Z+7Q1b6U1Xd9
ZiCocnAf+4pspWbY6KkEahp1t9jFtaD31GtrkfjrK6i0lGYbw4Lv1mdSbpW8zU/r9msrk0264kRj
7IFnJL+7h66I0nBImvHKy8rcV6iGHxiKDPSrcbn6BEjRutYyVfEFkvktpVbu16p0pB85Dmobra7T
kCiQYOmWlwKPlWx62sCqMY0nTdnodDUS4+foEBdZDMyCh3G+XtdM1ED2xWI6I5GT2hn3i6m4zaAt
hQfrW23LkA5byp3NeI40A+3KLZRqX0lVvupWXmynnqmnF8/aqRTpbW+SzOswdLwzbCb3NXiSTcMB
MsBKPRGz2cV7AtbjkOe32Wgp1j2/Eupt0Sn1zdjTRkll+6QqbnEm2swJ6a+8sk5tZVsrTPF542oJ
aMcBmq1vGBkvt8AoHwhLcbZVlWw5HeTE0BSPcUOsbm1Si3FOnpGdz90BBxfPo5RiUzAx7bro3CJw
8xtiM9A42LB9IyrUrb1MOzI2q6CWYheBTA+T0qPs07DI6fk9cPB411ZjCmumlVvXzN1tz15554j4
PjLbjtvcu0GdO7fjtDwt45Tfjn3WMiuYAOKOVrk3xz7Z1HJItgMBJAFnEBIHTSIzyCUhf6e+jOVw
2QPKJZ9Dd8+8rCEilOzgE2Sy81mCsnYP9aXbMH2g+ibMkDixVWpAgzhMZ/pcyB6pO0cVC4Vy7aoD
7QcxVxsji67ySLvM14K7Hvpxm5uoy11n7M50mO4MsViYuoWVSuT02+SyzQbzaSF51EjJOWlvQArD
WfXtXrcy8xSSsTkmvpHQuvP1WWuSkGmb6jwoRZxTTbqjHuj0JMQzQ7zqavbqq0rTtzptiLyoHli6
Ld+04ZSKUWihTBWCy7skI2VWp10zmo+a0K3d1Cd76XkXutNe11VG2vk4Xxi1iX4uTtgB7Qs8QFsi
tYOKWA3a/T7Fzgnm4c4nr7za0O/YZhOpRukj2+ozvRxiViTTACjX/sxj4UIQ7ua246yFGlkVl/0S
0SaMEqbt80mVpKEkyqUfu5ehiZOLePTkrTIlB46iNymZS9uEGmmv5LUa6H0OWMpgt7ODglwOWME4
7A03yl/aOtFuyT6iLFnPaUk2+PoUWffW1CQBihzg1PXg3U46Ehp98n5Y3lBdDFBz/VGaL5IR0baW
TnetdMPIJhKJhkCX7Bxrp8oUfTDHSU8Cb57TLBwKDt5hMxC/IPy6TtLloutifQiEK+v80kSnY13k
A7OUzDcsmTknigdY3UdHMisn5pxk42PuTan3Ms/9THDI/5ZL/535AWfFj+qlw3P1XL4pln79gX9U
S47zhba87tomJ8C17PlNsWd8wVOBVG518+BE+K1a8r7Y5hpujKLP/Cvq+J/VEn8fej1MYKaBABBY
n/nvVEs6l29+7wYw3HDWVFdnBaYYJEe/LZYqCnFWfmmGrUiSLXAw7VZ35mm/YJ0OdFfql0o5ipMR
J7CxidZGFrhe+8JSi+zcUNQ80JkUbtAgjUjZTYtU/7iFHSSREHlDqu7shL8nJjyP/BRZnfz2Q/9p
0LD2BI4+vasROIyDmGqTz//209NcRl4deUZYKLZ7KJMoPfPYYIjxj+c0EJX1tc5oec5zxhjByavk
FCVM6xsNTl52GRJlMjeptqOabmlKmaE0yUFqRZmf9lVDtq49fOuT+sbS7fbJUU3VF2nlfYsKBxx5
ZqC/0GVGzo2c5a41kvEs8SDPRosQQelhjBPohi/VsUzBISo9Fn6FpXtw9S2HmuysK0v5V0fjjSbz
d6Gh9v522lTZkEcJvKcCVtcf7LfaFw1TSSxJr4XDxH8sjITvBS7uoHZTuW0a4rwcUEvOUHYIDcYH
BWrDKRvAy8f35f1tYcCFPR1sLbRP9/i2WEiXUQXmRujSkbsrmrRH8zi08VnkJZ0/p0b+1KqLLv2h
G79/fOnjLhLF/9pMoPsA0xIFx1Fzrk5YqrFJozwdDc1X1hpAnYqfiuM+mBDsT/gAnxFGjoddXNK1
TJTha14Kwtcj3SvCrmgQrSNCd1I529ruU9l2N737KWzt/c/KhbB9u/CrNMy+9GTe3NwG9ZW12CI0
oTOhViIsexfVlthWrW4GbDJIBzpXx66bWZ8Ytd/lYaxfEjEo79gK9X4nYI14qOKmGRAdRoRilE3b
hK5d5YHbx05YqN1dU0VE01Cl99ryQHnyWQzrn778+kMbgKjxBB3/yj3UjZyiVoS1FT2pUf0sW/sp
M9A9tpxUJ6FxjvzM1bKOKd8uLzy/+B+Jx6Bhah2/TSmCALVi8oeisbdO0jRm9p67zf3Hj+z75weS
HYu5pru0x1iD397WQZp9D5ayCx067sHsIVqaZ9H7VU6f/uNL/eE2ci3bZGchVAh395GPwbEnuia9
1a3TiTPGWvetZv1QEiggSBgbf8m6sFXnYr9oRaCL/vGTy79/O7FhMBVnOyTUxLWOlqfeXNBHG1xe
GPprl9fnquy+Oar4ZsTDHi7vtqY1TSUBGTdxblXF+zZllCXWwvyUps2ujZkvIIRMidT/+vFn+8Nd
ePPRjl4uQSLbGMV8NMeCTlZ5B88U37k1+48v84cVmp8A9hF9bpYnluq3d9tWGBNm+kI4oilvHWTT
bm08FAZCQHcYKF2zbaIm9Nbo8hHIS2qZ5JD+8Wd4/1jzEVb5AQ820nhn3UR+2yTSTDDLHiQPgdvW
oWM2HsWu0X7yTY/dJJxguQrHCowHqyvsaG9W64xphjpylcy5j2fnThTioWK37WQffvyF/vRY8QIR
38/ySEj90aKfmQWxsNbQhcbSdPsldp7Sml6DPiTmDrmztWayzp/8iH/6esZ6siOQAQ7Zcdy11+G5
klmPn7wZ7mKKEt9OOozmpDklxuvH3+9Pr62O4cMB0MyVsOa/vWMt6mM9mrsuLGb4QKXSSqLuyX6J
Z1IAkiabdo1IR7qB7lNNcKLaNvond/OPz+2vFAVSIfBLGkfvxzBFikqAeUequHnhcbo4S9sx2zKb
DuQ8/Ji5LUAxsjSQBBRwbqXE6pRPfvM/fgh0Naz/WLHYhI5udE6KS6snVRdasn4iVuxm1vQLjKh3
jdY8cLRDZWAvdFx/msSIGLJ+/uQ+rOvT2w0BbxvTC0wcTDl4qt/eh7HMyiHuCXwd+3EOgYmfezmQ
lzzKklBY1bbHuDzmab61W0/xJc0qMn0NC7akroRCGPCkZvT+JvkNUaugy8HliFut+gxU/f7hpHyk
DOdEwocEO/b2c6pu5SQLfkM2LvM+JeL3NPPcnePOSBtH1LMf/yzvl062EpzOSLzBYr8DRPSTbg8i
K7TQs/rxNc/TW8uoaVgpnx1vf5kI3/7+vOSrf8Z2CHLRjrP9swxilMxNdW2wnChF87Qgw9vMVX+Q
pBKTBEzVHneQRdqyOpWx7kGUU6c9EtdgUPMSrS4amCxBwF/lzjdhu+NeTOhxmqqkdWFxmKBLet2N
a74GYRs+HfAuaMQcjGgkN+icX2JRfZKfdnyvaOow8uS78GrzVB2vxtNQJXZDQywcKKBo4pfutYxx
pLiMBfCNV5+ty8er/1/XwyJD5UkheQz/SkqRjWrTIbGgMDirM9W67uPIDj5+Jo6X5PUqxGivwA6e
Qs6sb5/AgijNMlXLJaRrRD+8Sb4vMv0mzOa8L9XQo3f3yQWPX00uaFAHYnTTVHyTx/Qj2UyJa2n5
HOr4ip6aNgdfN7TPeqe9aEXe+eWInjWrzeqT676bp68X5kwMx4rrE2pz9E2tzBWZcF0ZAq4jfptd
SK+Nu0iA+86n3jjVxybMrOzeXX4mtntbqemV7ZJ0ywloqcsnXdMzH6FT/claefxS8rEoFFijyKIg
MMg+2uSZXoq+4l0IvZa2ZiRj86SJYkK/ycU++fhev3O3cS3XwvfNM4yYw/g1kf3tQJHPyiAKJZWs
gZB1u6WKN7FBA9+hXRtTJYQLDsTAXrRnCwcLval+Q9Gp4EAxtzwerl9Mn8kc/vA44HTEvcJ2wTlL
O7orQ2smXCuXYdaTwMssk15oC9EXlsKzbsxP2YBpJk6LZPvJb7FuAb8vUdB8VNLj+T+W4LVoePvg
07NhPZew7Oc+/1ngGorXkOy8DBCroERys+V8qob6zC6Y8+A16BxEea14/fhj2OYfPgYhCqhTLJUF
8/iWDAWul3hQxtAsJuPVaqKv+ZheTTgQoM2KH/k02HcoLq3Y7zUvvumyZt4XxfJf7J3HctxMmq5v
ZWL26IBPYDGLUw5VLLLoKbNBUA4emfDm6s8D9RixyCFDM5uzOJuOjtAvZSHtZ16zKUw/vtW8+pAt
vImuz+R+rAWWhRT0y1Wp0Z8EQV2Da5/lrdDq+FrR/jkAJTIOfglvQKLo+8UpKmcvrVn/2qrZDEJb
+gGdauqddVmBXyyadTPqK3qGxSZHrP4kB3wEqpIGxlQVa3cozcNop9/AzeHwTSnsuWmNEWqF5Eci
fExLWO5K03yqBmu8m3L4LR5N3L3pNs6pkk66SvpcXhcoGQWxX4htjNHkhmA0DzcRWKerPKvsE5x1
yhEuPc3jOBjZYyZk6gRKtNb8wWF8FcBRHKIWAbhlqRSIV5eENsHWcTofWkVpPTiR/cikfpNCfe0a
YFLJEJHjNPtKoNM+ad8/2AuvtgKvMkgNj3FNTEDPIre5Sml25HW/HYrO+eGBI3s0jbDcF7P+5NT+
RxoNr8C/fKsrPB1nCuQbFxnZlyegSObSi928h0AXhU+dodBzToSzoSUWfkd+wk2osVcallfaeOcO
4fAJWkf6EOe1OEZCur/6tGcjpqN2bAsaECstp5O6BqALJT1cbrMMV5Q7HY+PtQ+Eed0K/iHdafRA
WdKgTg4X6P0pfH2b2BxcE+u3pSAAK//lJ+XOhEXKMHCa6qhcC1UnN7gPe9eeGtk7bhwevB74f2sK
QMvvD00gsCzQyyuFdwUcCw13/s8/AS9/XK+xEbYR5Ll2G8YpctpZip43SKriYEoPmIlS8A1kQmt3
1UejOECKc4qlUV1ch+j4/xi9JPkUIUROLpkkh7Jx4G2ETkgFKevsI8pL02fPja2DqfpfeTcapxSl
9qOZGUiiDwaZU4W4t41JrOfv264Y+52WTPJmrJwvpWGcdJEbe9OU9lF5skbJu3ic/eLZKmEuwXmW
B6tpzE+1KMTXSfpqraTMr8rRGg95WAv66GZ10+amWBOx+HcQUtVpsM3GQ/+9A42sCtui0ZHX+9hL
zQe5SIZues3azry3eyA2cDZa3QjS0C3X+dgJPCAU1gQJz8znuJDDI3Ubf5vZyOhvw0mCvqjSKF0j
Cafh/WnpTERR1PIyafLmetSQ0wef18sjWvRzvxJNPz9rWac9E2cbD81gOc/OWHXVWsNcT66Mhn5f
2hrqy5gDHJ+rYbxF7D/fYZ4ww1rVElr/3nQLeUWuewXIU2tMQZ08TY1NjI/Uc2x2xrDSrF73o5Xn
zM5Wla20Nk1VVic0+1sU5KsyXMdTOl45SpMbhH6iaoccTp6sQ00z3WAKW+bCHZqHgh5zuhoiXX2h
n6p2TVXIZGVYmn8yEkNdwfCGI1on5VfPquIjdgWI68hIbPwILZWF77fqXdGm21pmWUoLuyy+EMsg
yk7llF4TQvZ7UONiW3pRhxkK4JYpS9O9mVTZDz3qu5tp8tz1lPnovhkDPO5iTC8mGyShSBNE/cs5
XXuIu68bvWCrTVa6jZUBfl7XupUmcS1se9+FBtR42gWQJufn2KJSSyChR2CqyHijrddS5grALngQ
msy6CnCVAHk51STF2AQuHCVaaajAK2uh6IF/qva6P/rbNIu1dZRC/YeVax28okoC20u6kz65yUWc
RqiL1818p2tmXK+T3qdfHA35dDGLKboVLkHL7Cj/MrNgtc5pco9/sXFZOYCPW1XrTzXojWPiKmdL
axfSdK0bxVZPyg6v4azaVKXrP2Wp3+9GzFy/Jp1b7WcwHdXanrN4PWbQzhIMCHley+kK2Ma4Nk0N
ZIVe+ObFQLtxncxia0xeBw7W1ThkRnJHW1Rd2FL4T1MPqAIK33hXa8QXq1l61VWNV+dO9vla9ZNg
Rlrj1JZRtZ6ph12F7rQdq2a4kJkhTnj6IfUWecbG9VtsZCBYtivsET13hVagdtFOA6bxblrfc0y+
dKK2Nq6ncnze0z5oa1Mc/DbzL3Qv0faz0yabGeTbQ5K12EhHof95NNLxbozN+bvKWcw+Gryd4tK8
y6gvX3W6ajdlnnknmKDulRBhf1V3s/hm8gp890uNpQuL9LNyMjP4vaZDk7nbfGzsU5iMkjyuneTR
UH487gX4401T1KR+U9K3V7Tx6VYlCK0/GHQI7qbSw98Dfco1Zj/V0VPRdK0hDOtbDbifwhzvQIgn
x3BM5a6nsL8zRYhunOlp23wAwzJCfDlWZMMXWZE+D+7od6s2TLW1rrXWPnedW7doeIxU7W/NxE1v
ElLUmzLKwmZFrRFamzlr+HHI2boaWpECNjQkwWKaIVaJtWmWFCuns67cxOkxlcqHx1Krtq6c5/tk
SI2TSNm/DFFTN4Ud46YZjIm6riGk/X4FW/yK44se9QgSkmSxbwl5a7/kgPBPJeSPL2ZXp8fGit0f
w1iW67Ya5NESKgkKb/C3RVlACEjqDEmdgYn4LHWb32iMfXmCbLuv2xBbgrw5qNiLrnvfq3cQnqsL
m3LiKcly71ZLy4VB01V3nefNX+e6ST65kz3dln58Xw5S++nOwubuSYBGqs44WZMO6z/tcZuBv38j
ABkZBy0yugkeNRC4TjULOQJ+p7hWaVoDS+9L745iisIjOTPRdff4y4Qn4rEXPdjPUfdhb5Rd1I/7
EpTBbZLbo78Dp9VtmOHBIUU0SmNDlTYdN3gsa6uhwrU16NxI7GKcXekG0t7FQ6Lq4UXPBuZoqixv
VYZC6trDQXpdp/VjDr9gHde1ey2BSf5MDW38lMd4rYJn64ddb4zhJ3Sn4wqIg4wB3vTyc0p1XKxd
6JJyG6OyuGv8OouxGWr9Yyv0HzjyLNof7a7NUNG0+gogUhY6V4CR0k++XuZBEgpw9TkIWGhAyXBD
cbz/ii1s9pzpRfIg1RjtitJy0C0YB7PdmaPZgEWrtRmTi76sNsD4PYX/xFzsnWjmvtHzw+Bb+S39
UflrLq1sjcpLCcrL74ZHd7SmG6X1VEUicGrQsWSBlIOyLow4rSBOl92xd+nJZCqYCzBDEObt58E3
WwQ+rfExDH017zDriU+htK2fup58U6IX11Hr1D80lRMnduBsHkc494ruLKxLZYxENZnyxOM8mzQu
paOfIP5kBz/tTAqPLXA4mLSIKWQAj9I0/9LNUO57SD2rtmww3IBdVMvoXs/6I/lOs7ZGzUDIIToC
gr3FU69c+T1KhtrIYe2hdx2oOnrW1g1JcAIDXOWlpUChaM5Y3k16bgYoEbSbmA7k1zEFgfQkmvnL
lNixvuORBjPcQehf+3bPAjWS0xnH/sU0Qgoh7N8XSK2TcpDzBBjA3uSDVoYr4SCMsorNilcOCjFX
sG3VPO2ipI/AnEC0H4YQZv3vKMjvIpQOYuUcZN9k82pMimpvjMmFx2+8IlxpbrhI85VoxVPhLHFM
nftH1JGxjEj728GIkh1Pd3pEreuodwWsF7dC5IBo2in0JhAdIbWW9wacwnwPDKzgAsVXiDQPQxRT
fCrDYjvE9KY6TRg8yOavkD21d5xyXim9cLYQULaF1rk7FRdwiMMSZKAcPrtpB3erGfnJg2JAJ4uf
mKHsW1HFJTRFXewyT0Snyq+Irj3/gDMKwvOF2cDd8dxDtxSN6ioeP7lukVw0ecQNVIfTk66DxJOC
o4Jm/nbI4XobuGOBNx2BD41SrMFXZwfdsgL8wPu11QyIJMp9osZpY0fpA4c5X2fRfELeFM8sXWXb
ZrJuWhf1kgy6zK0XGvCgnRFw3TjhrtkmcXmdDWq6MWfVFLu6VvFpgq18dGgY3taLT8HsGvppntJr
3jYAwswMEexEvFHUhKOD6zcwMl1cfrnobp2xo5cK1fwSw/DqbrDgRHtG8T2EJ3zMcwpYGxdb08tx
+QMdE95obUNfX0EdMraxZtuAgBpv24xZvScH6lair8aLeBgd6mFR98i/c+w5XRegT9ulam+0z1Hx
PAloLLBFh41k11502UREho5NUNm5TZwcppdmhwrj0CjWMAqrbRIWp9EpjZOGBOoKYQrgiGa5Dxt0
deLGL1eAR23++vDdQqd8C9B6OgHtnDdAFIeDPmTWoxbK6jIvo+muB+Z7sNpMv4m6sAp6UyfJkV2m
uRtDH8ZiQ8N05Po0pksxm4iv1fb06ALMXKW+TDHoc4F1QGls1qI3JZg6WTpXVlRm1iouBPQrqbHr
ZxI3PJ5EdaRHktQrwFbwN+Fhcni62UintVHq2c6P+3gbWU2EUxlqtZtUs+afLmSiYYO8Pw5wM14v
xOlV695MYWyxdbxafk3Bhd33WqYOLTBRuYvCwQOzblv9baPIc9epPg8nWOvDqZfmuEN/BWWhaAq5
pmQ9Fw9dnmqXuWU7PPezSwAgIcAx2Z8V+JpNhxkV9DqWHlO58a5RqfM89sUvLa0ce0cly2LRdTgL
CbbbOVUQ1YBKmVQeDMh4XlKK0i6i2Up3Rlamd9g0orhcGf4XKPLlJwCdQNkXMr9c3nwjLglf8oRJ
neuJi7cV0tv0JpGgzSuIY5uKrnW3bAmx52TfSLOkkuuo7ZhrFZwAf132Dqy2Vkclo3E80NiQ6Ht6
QVM7T9tiqtQOW0MvXDfgFLdDYol9D9d06065+j6xvTZ6JJxd6KHG6RA10ttvJwB3Ffi2G6fA7Isc
QV3+BtO0dm1ssXZCccYIpQ5lVLobt/aMizBtFZ0x0OqKOjfg6xak5wwKHZ/mdVrlAmyzQ1Bn4bit
p/Aw9Cyqd7nJ4sDhuqj86bS4mT3NSvshyjR66gcr+da3ur6b8Q/+3mkF8A4Yhnjet+XdkHfRRePg
zDxpPXe7DWYWQQRr5dgDRMmh9I17345wsVKzA2h++UnwkrdRn196bW2olWPhmNL5fbiutb667D3k
tC1iurZV2r5SWbVFmKy70KleB6PjhxfGbOVBpLUIRpahvok8xWGt6TiZUTkcMYNEUUjV5C9a419R
oJ8Ry5xrcCIUXfdO64OiJGLAbbCUYcv7WkXtgznNEE5caQAozIq42mZDHtSURK6Qq/BWtYUuCFLq
wWzVhLeR1TGLoDkPwwivMbJwSpeJ1X+yzQyhKaUhRRw2Ofu3rJ0tFbbyqBU+711tbvr4YXbs+ELT
DQkdNSZghOFI+0bxnqIDXxPdlRaJQPoQDUl4CA092pSUJKhATPdRk7gXUx/Vm8QDvLzUkLtDaBn9
rrQKyIdY0mG4xpXk57IAfK3Pas2k4TDRCUToiN23aTpkIUJAIsTnTXW8UWljiMs6a08QJZDDIu3q
fav/HtGpXxNBf/HNZjxNuUsxCsDeTWSjQUFlxF5JN3fXfRhe+gLAmds2w24OU39rafIwzzVPtq19
Bvh8aBDBKg2kVgZ7SeIG/PXadHa347woZ9i9H9StwgUFvu4QVvNDX/KXrTiFlrwIb0WwWFMM51bk
Kuumx5BBDlFFGWSaObF+ulWx0HZSh22pIGDjaMSLkGI4hAn2cOmlFBhNW+LQtgiC5eGEKIxVbnSR
ZVvkKsQVnpHOGj2wS6vMki08RWjhsTFtvUmndZKMV8jgRtyA+V2I7sfKSdDXGFVLvDsGYM4fWYTn
NkqfmKinycn2g10H04hCU1dUVxUvsr3t6wj9+CT0mhDEnOUTosyT76w6AcQZA9HxBlfL5sJApMCa
Z6Di3JTDqrIdtNUSK59uvLkeb+2kQntN4WZ6ZztZtaqi1MS4L+1/Jr4LjdkoP0HBNuTKzpDUbSKK
Jz5uSNvJbiMctMIugIFgf+c8+at0ufbx/zSProPB1kpRLELZBs9TrNjA7cFzyF0s740enz3DevBm
014PRaFODqC+FSivT0lhJhvhTxl4L2M+lnWVbxWruU+kaawT3yIz8/uGSAhJzdyIyOcTy/9qNvNj
3kSkkmTtvKKwsdHY+0FxIltXfvJojloHGDPu1+hl/cBDfMdtx5azSa4pb5o3jtmb2wSG8hWaK96t
5XXeKYlRSTFUl+7BxhWnCAfGhVh+Wqre8aocOsxVvTx5CqdJ8nxnzqmNW/MqR8TspFdI17dVtNMH
67MXGYDaS2KHEDLflTvWBYdrcPcu6PHPwhjHvdE1a1yr+McJDQAWtuM3f9DUnUyR4cEvE5rcbMwX
lJnpH7gW1TJnFGrndlWzxz6lOGlVipdhnPvfhKwNlB4SGN1oyWlU03IABfUaxpLGSxHrbvLYUuRx
KeOMofndmQUPVG64iBaQIGMfoNsExBGqO0rv4mdBTeRYcSZuBWtwjIaqPJa6NXkbbxbNT9+dYoaL
U9oSU9vuy3SKroVQeEjyJv+AcqTdq9rKfoWqmC7HPFJfmsLK7tpW742V0KloCez4NtPgGAHsko6G
f2NuFo7NFmA7m0dGDiSoyuMomvXnyGymBwNRyWD0s/6xwSb1ltVtdSRfkngfhgQ+Uaqnl6KO8i2t
enVEaSvMt+Q744rQxz2GIonIz1t73Tkj/AErlvPGZOgrxBESOmh1d0irMafuCGdvbhAbmpBYABbY
tyfQ8tYq6qf4pgu14r6o+3pfJw5RjZch8batUpxXIZssNRHEM8ZwhxANhXaUEpznaE4oVICo9Ld9
MbJMHSFDejRbrhfTE/k3v+admsWAFsPoOP5D5cbOurIKtZ7zwn4qJyv6pBHaCDn5Wy+rJNappqVt
vKpaZJRGnoli1vy1aoX1lDRYALRijO654++o6K11m5SYlj+hyX1G9ZFAzdlVbhWMcC4AHHuHKOEB
8zyo9Qbq54bBNun8/GtbUHxoAN7ThNB+oUmAGH+sqHDDKJ7nzt5S1t7HNBvWY1KWG81DyA+MIyzI
rH1KkBvk6Hbf645iTZ0PzUbG7sJck3dKLqbaIYSsKsZnEFaoWonJQW3S0GA5Cl9u5xHpxLzP2kNM
FXvj8Mj+1EOe6NYpzJ09O87PaYTM5WCxvukI9Fz4GOt08PsjJBJ1uQBAD9TrNQTGTGdTz71sVnZf
ID+ECcw65u9dQD+0JFNHpY8SbHPfIVm8onzVX6mIi8KEV/mQdZ2/1TsLckTvlDFRbkRi1HhoBLoN
ZCRAqy6bafRuK8pal78T7ikuh8coLo1Ly0LQDKJKu9InGe+9NMdVsR+8Y9K4F9h15xBIzN3ktdSs
KrDtgSnN7t6wjSLo7anfUazONbifMg2sPvf39tCNMLVQY4LKL55LSLKfa6NtnqirQXYakilKN6kZ
y2PRj9DY6BIcS5pqh1GjTIzqaX5Zza6CsJThAjxFyI2VCBWUU/z0fsPlt6P4y3bLAiHjE1wBRR6c
0ctmz0AzKot1s9qiW2CvUXDivTNwMs2oSefqukQP9d7hVz3Sc/nJ80TQYha6AKpn5c6zu4TTQ+S5
gahI9XM9fzSGVF40ckZkJSnRlSer+eA3v9GBd7jnAZJYCA6hnn/2m20qTOFgZaA3ZWqjooiiQjxa
EJVthd+xDVCrWW4cs5M/YouDhGe9e8SL1b5SHhS12QT0SXBUf4AMeN03cwRIbAONYdJBwzhrPVp6
WUWziKDoUfJuQJrQj7pFRo3nqIrtjR1mqBGivPgRIGlpMZ4tIQAXOBJLF9IFBvFyCYUzs6PbpNrO
0sgvfIlx9uSibrAJY/GgUusZZPzjBJ547dVpT4pAoO7QMFi1lVfe5LPKQS06z5Qesisakd5pSGx5
EBXKH7NGtw2PZAl8Vl+aVLVBMwGxng3Njl9II9orKtqCSA1+IPmM+T2sqxMeDcXKUMa2jAc/KGZg
ew7t+Ut/Lovv2gRrQOSY37p+kfEuzJK023UfKMfEB72f+y91ZsybOkRbV0sbxECwQieaKb54UA8Q
qkkN9/vM2Vlx9OTRnqPp5/uH4hXyTjig7mCjIOvk4stwjtz1JwlidAAuqjRn2gz1FECk9E9U4rMg
ly7VoMoV8UPnaQnXDaxlw0WgNXWG7IN+6CtgA8AK0/RNQD60cDAgebm0PX+ikk6X23ay3FsX3Q96
FdZw8/t7/780xMOkfv7bv36XXdnWKK9FiSz/VD7jIP33yhD/B7ZU1D1rPxGrfK6/dT+AT/5Tge3w
49/+lb/675wn1/gHMCwcxGhVL5wIE2zSvytE8Ec+bCcuWPCTUBgWW4r/UohYeE1oQdIjQFZiMWv8
D4UI9x/oZ1toivFvASlGhO0vFCJeXfCeu7Cx+B8DhA663Mvt8Uc/vTOp8qm0nnikC3GfjF1DY8ub
5BrNIf2bpXyzIwfMwt2gG2hUotY9rdphqiD/97E4mKNfUbCrQ0Q3Z/sT5qEN+jXt2JarpNXnb5j2
5kE4a12JGHX5kZvZb/LMn3cbJDIDSM+C3HOYkd8n9Y9fr+nIoU7SGTZ4mU/P9GbM+8x1JjJpf5ar
2PfrJ6MnxJWwkrPVVJgbl4rlpA/gzEBD2gdkw/0E+VfPkGQUBtFZp1GWi2LqKbxjJ2F4003XWsNn
qzYmZ1XNlnZDO2XeoWIwb12R190qJdH+PJOX69cYbVNt10ua3G6a4gRultTnp6WCjff7mKywL63o
Jer9R9iIc4zbMhXcIzDAmA8blNvLhTQ6oqLcleMGIbqQGDIWq27UNTBuEHH+2Ok3/5zfP5lV53jG
ZSiYCQKwEd0g3T+D0yWysA14YePGFRMw7FLpF40WAmLxaYiIJhRB1JW3f38JXSXfcauQv9pzXZkX
4jPX/c+67eqf/3L1rJp/2XXlj2cSpvL87yzX3/9j4oyLnuJ/f+Osu28v7pjlv/4PYqX9D/AWrust
RjC8BkvI8++XjGf/A8sMlGg4I8I1WLP/vGRM6x8m6jBICbFpFiIl6/wfl4z/D8/EXAEqjsCMxbb+
5o45f6V0/iW4SiBgIaH5WMm83JmyatusadFqbhpv2tWWEW0S2t6bPybjjU15vv+XUXwiVWJU1B8B
CL0cBSgIeStIq0BTvYWQMBVJk2bcBoFCf/u/G+rszkxTfwC6XPQBvwgBO8PfUEpCmpQG8Qd46HO0
Ex/FA7HgSXWoNtz6Lz8K7eccCTdwipR5IzRfHO2yoMpQrbI2Xgy0fRUUjd7sfMtovgx+bbGD/nOH
vTGpbywddFxzmVUBZu986QyzDn3ci7rA7Ux3BUaIUlSIx9r7o7yxdPB72cDA5hG9WvSV/nyDGhU3
RphVXUBJVjvOaZVcRIWpreoW+Yv3h3rrgyDIsg8dB+bROSLVGApPm2lLBc3YQwKwQoozsW+t/noU
zALZjHQSF6jc2V4sLUj2VFTbgNzTv87tVtxDoij//lvIytC3BGgNM+9cvKwTQ5Lkym4D5bX2ESxQ
eItZzvjBKOdpC1uQdREO8QvzxUF+uTiyRd1f0jIPIrOsDzQAqQ1WunfI21zgVk/fvhOxvwHgHn0w
8htrBWabEJtbDbCmcTayjn5N0ZZtGyDO1q01iXfSkADReX+tXm8+qMEQUUluF/PVczijmHWZoCyK
CAvagyhaVNolDWQXGcO5/sC2/a2hgDTaYL0hHUJ7ezmVoU9k0qiRQrRRiIvZ7MShkG59qoTzERv8
raEEaQHvgb04dy1//kdghPJEbNOQV2xxXWzKBq1KqZnpTptN7a+XiX7hH0OdBR4WjG+7LfCKg8Bn
7SW11CNAg48+6PVmeDnK2SPS9zS7FPoqqLUDv/SprVwlMsr2f78ZUB8gTIfdC5f+7CZKCvzUqiji
W0gb906MuYavOcmiyJF8cOm9+UH/NdT5TdSHcRtS9Ya1PFG6w39gDtzE/Pm/+p7zR9HtrErJmYaP
SnFtgJuNpv6gIe7T9B85+S3L/GcoDrLkNy0aiiPH1T+nfsC8CqkZeziLN04dRG3h7BO9LXaIzH3n
Nsw/WKk3pw/aG/cCCYztWC83eBxpM0wTIYNcJNpOa2N8drHR/etFgjoGa8IhgFoINWcXedUjoVUU
AjXVuH3qxj7bKt8edn+5SBby0LwXwGTYtjzVLz9FtqmZhK2eB+hz9mvXiNsfVtxWoKtq9yPnylfT
9nssbD4pnJI0ibNp47UKJZFiHqjeHZ9Duvgry3eSjwg3vxnoL3YD42AzZQgCT9fCQPnsm7DGK+Ky
zQMdpaoTcpbJZTk1w3bIHGy667K7NpA/vtKsobqsqPZcZ+Smn5CwAhBraB7CvlY8XwlURQk4xvTI
C9Dcl4gzf8Dlf7Vrl9/JpPPQWB4glLP5CM0ucZI2yYMu6vyvAPkc+t2yCrTIFjTE+7+OP1AmW8i5
i2wAGPbzCwbkb1+iEpAHpqE9kYciSKiL8W93LYN4uCgyEh6HtnEWNWZziUyjXuVwMfN6J4qq34ZO
330wda9KB0Rsy5OJmdhvboN/dvHjQmoBQdCyoGGZnhX6ftMGR4XSRJ4c0BoIRdWv1VDr63IuRiiq
sR9UqEY8cJODoAbIeu9hl31JNUFcFqgXwP7RkJqCntbMW8ofcjcoSftSH3t1+/6Ze30OTJPKHZBU
hDl0DvjL/QlWZJY8IlmQ5ZO3Atkr97U2eR+c7FexE15rFgkWAlA+tLDzB1+LfL3zqi4LwhrS0YTI
4xoodLRDSj050nyqUSucfoo5bu/f/7zfsdHL88fIsJ046cjaoiL78vvwvik1z23TQMQxcrXjmFr3
zjw5z1LVE7WITqBiiFb/eDuloDc2lZrAVKoG4Nel8nyOXdg2/tds9KqvUexOoD7hlABTfv93vj5+
5BbEdzYyt4uSzzKBf4QpnVMYwxgh1z1DAdsMefrVWYwky7aYFnO37oPh3loPdLx0gj2dbOPcBzaH
Mu3X6BwGuLZZ66JEdt9ZUo+12yZh4GbK/tot+ptqcsvH97/0rQ3HRiAUI1Z3ueVffmls1unUxF0a
jCEgV5rNqKOgRhi8P8rvo3227qQdQhDJ/m42nN27ZSJpuSCCHlRpXZd0XIxphVUnYKlmtC9EUlsX
02TEj3Mch2u6MGBWqj60N33ZjgdqzP7fPtMWB2DJ6egKcYOfv22JRP1RKhf4fKFnbH741nXSfbSN
3phcC4Y75g+Q4VFxONvt9TyNc4dVALw64A2RWaitkXbpB7vno1HOltBAWayDTkRHaxLYB/Oer6ju
aR/cGW8dXU6uR63kt7IVCsAvzgR44MrrJtr4U19ce3Tr7+MkqgHAx06VwzmpgBuoarJR2MY67SGX
erfYl4GlxpZXp1nrYm3mAWH9YXKofqkRw4vN+9vsrZlAn5i6EhcoBL6z+W5lohlR6MUBxkMT3Dlv
vrFzuCvvj7J86PledmFNky2RqzMdLyciq2YjSpM5CZKsGC4c9NsB/Xbxlsi9/2Bpl2NxPhTiTJD0
qCZzOZwNFQ95Y4LloR/ZD78Qk7tuEqwA81Y8LjpRqWd+e//TXrWQwNeiB2LglIJQl+2JZYb/uPhi
z+hB8NAA1doqC4qOji+M/ajdVKTw14aBfqNWu+1xTHXQxk5U7pS04huW0vn0/k95PcucHA6OqS/C
PvQHX/4Sw5SQBxHbISLM5wcXGegN2JIWtWS3+OAyeH3bvxzq7HKC3QHUpGcok7B6J+jv7R0YDQHe
TdElcBj7fzne8hz8McmG3fR6hdFeoE8lMhRSWT+SLBtBCyPNukjAfXB0X1XruITMJbZzUSVkNs8u
iJRYp/V1GQdWHBr7KtNB3SbgVeJ1OPXGlVbWwGmFKjdh2HpfcgQcfr2/lm9tK6YYrBHPKZ2d825O
bGVa1Rjs46gyq9t66OSToJG17sLQOg6sMkZcRR7kk51d+FEVbjsvRq1F9Yf3f8hbm8qiqWWAG6A+
de6yHYMz96O8jgO4xNTxOHZABxdspAsM8n8wFDJKqKAsbdlzfbVw7GsjQiE7qGvYHfNEnyeDdYc8
KoDG94d6a//icAQma9EqooD4cj+1C6CrywXSqXocX1jxiK177eDoCCdgNcV5+sF+en3NUnIliUIO
i6uJF+HleBmiMTh4WxGy2kBByro3fumiLD+oSr2++xiFmIEqs8mnnasDVGOq2qbSo0CXYf8JWzmQ
TZFlwPFC7XokL9uoGvOQ96fyzU9jhxIcACekivny0yJqjYSaZRTklq7uZxR2b2Octj+4AN4IhwCB
gFsRFN2IZl/1BzVvBHmTRsGc28VtNmfT94hrAeVDKzyZQyUumknEWxuHW+pjabnuS1w2ENUrQGlB
4Xj/o38jT14+M/wcwjqT80kp9Tz+RNiECwSfzYBipLzOiOAQgZo1XtCmWvtpZt2hVuPUK2eyqp8y
NaytXkz2Hkmd9ErBXTiASI0/evveWgrX8kjVaR8u9daXS1HA4dHwfIyCWvkLE6ns14XbIx7zwccv
1c1XH/9bC4JgkOLA2TjTYAGjxxgl6NgP36SpkLyGK3L0QW4dFTjJA7zy+ODjzgPPWalbfLPQ8v2f
/AoaxvTbkQOh3vLya9kLfhcKTdtZSCR9LocatBlsrQ3wy2Zdda1HCRj55XZO09OciBLAry8/v/8j
3phxSg6o21EYWTQQzmYCPh5Id9vTdnSYscr1dGhCPmSV90dZ/pWz+aaBx9VKj5qPPVedWY5d7JaD
toM1/aS1Y3OVxGBXKwd9Tt3/IOF8azCOl8vNuDyB/tl5xg/KmrO+1XZjmnU7UlLAhn3u3Dh56R25
9bO79z/urSmk6wFqQcAheKVyFmPD6HR5x8dZ/rxBsGJYA+LPPrBheXMUOqeOvcwhZYKXm6UrBwKn
DksM0cl8pdyUWDAcPyrXvHEBQxgm/UWmlPNxLmhGkwNCQsUofe2kN9GEK4ffLGdfR2Oxk9WA/2GT
fPBpy08/3x1/Dnp2DqJ8quGQkb2k7WxftWpoj/BLMCRqpP1NYA2+bzC8DUIVit1fL53D20mkDanT
N8+7ffh/Uc9JIm3nR0jS6T23/tyrOXh/lDciEDYjACimlhW0lj//I/ZLMtcYnBqCq4G9K+4PM6oi
0v+/pJ3XjtzIkoZfaAnQm1uyitVG3fLSSDeEzIjemyT59PtlXyxUrEIRPXtxBjgjjLLSMDIy4jcg
QVItC24PdeWUcI9RwXV4dMvYfj4UpGKtEAlWr0kyuZ9d0a6PXTOInZTqBR+42THSSvSRERKR8pib
GWE6q3Yr9MXQ7ow5nO06QVs9ymofhXv1l6GJCt1eNf1tZ26xQvOY4l8wEbRnfVXzk2NDk1i4c9/1
owGlSlsd7HbBAysBmg7NU1JZ7mEZR/Hm9tpcKELx0EGiFWg8sBT5ktssjsqjJnIirBRQ2W+eEeDp
oxPmbp0LGRLH4vIuU8Zk8almLjCyVszNPDVJf+WIH3zQcwv/0sXRgc1o6gqAlC2HRGDWRoXLRIwH
6O1fe+XQyNRZVqMo93vWpv3T5t5oK9rohspUoeDWAA3CCaM4Oh1ysv+vobZtR1UgMdENsxu6fTq/
5Zro7yFdiad2XqOdPdiZ1baJAVAZf/Ia4leSu/2nKu/UO4feyZs2GcV/mZVBMxU5NfBTW+jtCGk/
wzzHDUe16zDraLJkDHKj8z5Ebmkfby/hle8OIRh60jRUuUy3VR+Fig8WPZ0bDnCGAyVx16OHc8vO
lK6P4pCFyzubwvr5140FhblkHWeCyv3oexVmNU2C/e3tuVyIIsnvhHr0/w2zOXo5WifqXECUMGC3
f2nnlrZ3pJhvtEb9A91I+2FEFoBX2AqBOtrl6NvYwLw+MoM4RL5MBk7P2+YlAu2ayATHGypdqfhA
Fxc/gtqxM9WrC+pIrJoBng4s7fmCrquHvSI09tBFg+XE/8OjEaXuu9sLen0U6q0AdF3q75v7zV2y
JZowigwpkv9JZtg8GhSQnRbI1S+Lh7bsgPBQMzcN/ZEiDu9NjnvajuYznjLFF4Fn4Klvor2S295Q
m/nUHQbSsc1HDCmjfNQABp8GE6PObEY27PbSXRsKSJi8PHk68W2db5AOBUOCftxwUuP6bhkgos1L
lR48gXTJ7aGu7RLdCfIA1Ol4pm0WsKfpRm2TT7hGM5cMru6OZB170MgrCRaYe2QyIebSr7KN8wlF
FRTbasrYJjFZD+2Spg+Y7Wh3pq0Zfqq73eNUJc3X21O7OigZPrAmKT7oyIz5rwRkGjXYl7nthFgl
NUfZATt66K481sOAu32uDLQajHQn1F9Jw10PvDFz5UHHuOeDwnt1Jhc1lxBZCByAhDBCRFpQ+itG
58lJjOL1EQP2tizvU91HaVLu79+TRC+jUQe+5QFHsQPq4Ogx1aLdCcFXlpJGJtrCoAcBF2y/ZbwS
1UWdGEWDmXVEzgnJUt4U8PvaKoCp2n5uPbwKbu/ftdoB/Roqzyh0S2eIzdnM6rLpJlY6JGHISlqT
ev9ej2Elwdyr3G9jQYw0G6N6F/cN8g6p7KgJWzMfqzxGkJW8ZecXXfkuAZNhkQEqk9x5GzgNdTSX
BWnkEA5HiscYvEAVP6UQ8f//sq/o6ptU8AwDmoZ+vq8mIM0uh9QWNqhjvZ+ElfhmPLk7Ke2Vr5+6
Hbk57Q4UQyX+9O/TYyu1UHsCUDg4nNFRzcpDOmIrdHsjr44Cfo3nIuMADj0fJR7XPosyRmmQW8d3
YvyxdlN1ev0geE0gI0BR36TjdT5I7iAjW5SaE6Z9th6NRbLELfPVUCu5GailS9SLfENvFsz1Vj0t
8BgODQ9Gu4fknS/cZNzZlmvnDDQKWqHSsoK+9flcDE0pOjvpnbDvF/dOoDr0EClJ+d7w0Fa4vWzX
huINCDhIdu/4xM+HWuOqMMSSOGHnVCgWxHZ6VHiFhFWimjs7dG0oSQrDRgbABwfhfKg80XDrnZEy
ArHQHNZiwJNNc8pDrGBceXtW18rwtJHI5uh6grPZFoqR/gZnDcwj1DqsElAh8vVaOVKk/sdRoI4r
sfO58twRfysYpaLXv4uh/Xn7N1ydLigTDgpKjXScz6cbIRaA+LSHVBfRKqwtrH/L3KyOXeuJnU2U
qenmYSpzIMhQDiEavsr5UBYOI3AlFjvsG115RK5ZPzSxjjtYpGlPVool54xy87Ebkum92/bxf7iD
uF9hQvH8JkXfft+orCl8enZYuIXpO2Y1BBOxcif4Xu6pZO0Re+W1ioqwvknQa8Wr0E5r7VCpPRMl
izTCapRuwG8F/e1HFF3MQ9NHNlKBWf15FOYUonTXvzMz6e1ye28vIho/haAJVAb0Es07+ed/3bpr
q+lzPqMpNLhq+WjaafFgT+rX24NIYtL5tlJdg/hJnZLnO7fNZltFMyPDCK49NO16XFCYHDXcQbsS
+KU6jbjGVdryOzJysqlWVZDZaBz44Iu3No7vGCiY+gLh6/mAIWY5n5AM8abTZPXVn1ogoeh7s8Ot
2kXNhPBS0cJ6XdCi+zh3uvrZ6WnbHSc0hBCJtzR0qRRQKjthTgbLv48t9D1aAvKKp1eGncvmC4kX
TzRuO00nB+eHp57XAt6eONRyWlf1rplIK9RMV/69vazbVX0ZlSIR9K0XwfFNcG2sOC91DTKE3bU9
Eoy4eNoDLndV1+85Qci/ajNBohCXEVX9l2vj/JjAuMCKnrsOLEjphZOpJ9hTmg4yYLryLmlMNcxj
0/0xrG6+Q1vYLi1VUXImSFOgi4k9W/SflyiJpVfrBD7AXP5Ql/29qk1zKLu4vcttN76b137+8bqF
fRmTyjMpohzY2XyfCcoZnT6xnWaBrsqKXAks9xqXVmdeduK7PPl/LywVOBOyHN1yDbArUv/nC2u5
mRIbFcx73ECdsNCY2ogk4IG6wOArduXtLKf8+7bjUcrnqJoS5qLK5f7re9cx8CinaYTpXxn9qZ71
9X6KETnAgvhFDkAgOECov5+5tx9pscOgv72224AjJyyLLDrRhpCwrXC2Xla4kV20J6x4kHK3uOD8
Up0Ri7k9zuW54fagMYFGt4TNbeFg7gjZj8jbnDw3RVu4qfTp12xPknJQV+m9q2GZXIIjPd0edvtN
yulxXEEwUyygrKGfry9Wjbweacmc8qn4XrhuFnRN+2nVnD2O0pV1pFwE4YoSGdWx7UYajSuUVlvQ
3yGlvi+RTMQ3W1nuXj0dC0A0ZVeuf54umwtxjVHobKauPlHrEV+FESn35N4o3GCdu/cmuZyRpI3S
1XR5weNoLpf2r6O5annnRUtWnRIFgSHT6TWfYkxxuD2jyw8OzB5EcV4c5BcXfBq1XtSUIgKiZ2j1
HTwN9Q+aaxD60WaBedi9+rgznOxmsVWc+e1xn7OuySteeielnjx0NNQ4LPJ5Dwp8ZVI8XC0iFYaH
4Mu326TlSDwlVn0a7fyrXa5GkOXmXT9giC4UfdpZwisbxSbDYNUltAxC1/lGDengWGRm9amb1fW9
MdRLKDz1tbBa+cAyJNqVTJADgR/j2XEwI8WatFarT21TmG9Eoc1fjFptd/bn8ntlFCoCmClBGCMG
n49SLBWE2sGEarCqUQgDijK9NqEHVhr9TkS6tmw0GSW7mP4fNpTnQ2Uqnsc5DteYzkP0VcH/0acf
1/D2+b42CqcbAIvOgxhJpvNRFArZVjEX0DSE0AK9WQcIB+i+3R7l2oFzedLRnQWMCUjpfBRvrokC
jVedsD1z/0kW6Yy4ePYx96Y86Jw22kmwrs3qhZfGrUF9futSV4xambf6Wp3GjK6V6yhJUCbKf/hY
OQhgOzjTlBFf0ti/ItA8NkKvRFGdkB9Tj1WPpJ2K5tLrjxwNIQgTEAW4C7eUZ8NUY7QtDFRtxFTe
8cgojyvLBuB08HaGumgF8BHxcHQou4B+pJqwialIZaQYq3NLUKEdsFp3ASkbX+nV/uyS4k9ZYK05
Vh8REXps0m6nLXxlz+TVAWKXwSUh8/yMiC7CIsPj7kBZdQkyDUWjxKn2pnjlA+avhx0CuhNi4dYV
QScs9vhgMEqNMFk3EGCzvnifut1e2LtMnSj+W5JdSoIP7HpztXtrayuQIeoTMPQkREQfL6HewPej
6LNnY431oAbfgZu3iD+0xa7D3bXlpKdPtwOSJhRt+ed/HU4ovU7Tjml9cmqs+zpFt0KaocPOibny
YdOB4AoGiwsnf3tfkWiUqjXBUkoGq3+XrQogb9QYWl4yuYGwYa5OOyNeJmouLUlYRLakffGMOp9X
rpWVMhGHT0W/tI+8D3n9xbX51GnZii49bGEfgEHb7UTjq5+GR/Ai7FuSeLI5ntYc9wihJYSweaU5
NabKZ0yy8we30/GXxsTWRzTQeIczbfegkyl+GUH57PyIK3O3QMlxHZAs0n+Uu/HXnqZmKbRR9fCq
HzzlIZuz4slUqXn31gB/NNOnJxABr8UYEBPA6MnbAdsNwvcmJkB4HzrRkAF1IMfulhxLN0eJh53M
8cpxxUqM1JuATZJwAZogWrvocpUntUXhf8U/9qBQWTjevoe271I5FzYRPx4OLPu4eT4ljlONVSHK
U9QO6dt6bfS38FWrw9wPySFq4FxmbaL4dTvGh9sjX4k7Fs82Cb3G/sXaYkWHctQz1OhKPFv1FgXo
BBUTY6lDJJ/EzpvtAuv3MkteFnz98E1Ihs6PCf8W8JBoypNi27+0pnpjKcPTkHqHrOje6cN0Zwt0
I+EH3bdLe8iV7Nga8R3+Al9vz/nKnlKWJmemEAm2YVv+1lGdqgYuLVjUHREQLXs07PJ15+RcWVk4
wLz25UsK+PMmzuaWWzVavBYnRdjdXSSIpJWYvipKuezs4ZVgx4Ly6pA4Z4rgm3UdlkKp8goQ84zd
g987o3sAxYKR8ozA+6tb4uyiJNJxWEkwyGM2SboRzdo4NE5+SrtGPUhXs2/mJNbn23t0JaTIRxTE
FS5dj0L4+VkpHbRdDS3PT5aXz9+TWe+Py4p+bo2j9kPRTho2xrG2xwW9EEqTk2NmLtAJPkUSjvNh
k9XLqgTexglIao2a85gXpxLGzp1T2MMpy2J8EspFf79qpXaAk0DLWemKUPQmvVrLLYK4WY0TRhzO
ThZy0Xvjl0mVNFDWvLxlq+P8ly1KwaWdkF/VRj35mRI5yGGiJw90541rZs84AKWhriJWmZRvsko8
l62LArc1/769MVc+HqkqBDOUSo4sFZ7/jqyrzMlq4acp9qA9jL3XhssyTjsB8eooAG9p7XEGuE7P
R6HUOI9WpWQnsxU9iGi7e4gG69ftqVz5QiE0yq0GDS3FYs4H6asCZeTFzlBjmprDnCQryv9wpEZv
3BnpyhdKS4eDTJeSj2cLukZEUXfXbMlO9rzm+MoR4nonZvdI/teva5zvvQcvavMcF+hSGhAMiShk
ltu5ibyYUlhv7prGD5YxV7Vfxkr6UQwxJmbejCvLnHaHvnCR6l2W5LFb6ixY7bTcObnXthLVHMkn
xpacYtn5L5HJ0ox3c3bSVNx+8TREuBJw5Q5k/9peUpnHtJi2B9bum8/DdZK4SGo1g3lbxyE6pO3B
A1FzWMxK3QlNlxN6KeBSOfBeSpCbAKguiSmcqCxPcLCUezOaf/bCVO93zqZ84J5XOBkFG1N5MdPc
3k6oaiPDw/uzPGFuYi+BWJq0fW+Syy1HeGZRH+CRMkTHHLdSVMSnpm99rlT9rUTUg5GNxPqT8m8x
BT3IcZ2aEA2xQ4I333u1z/uZ4FE3P63aiZEVhlIM1r+Mhkfkpsfl4JGu2kEJ3P73PBjpJ1F28/1S
l8txUvXubZ6JzvAVzejNkKZGVZ6EsyBfaaTFVN8pRMAvKlLX9am3li5gYO+wRJrxvTUAnKBIYODa
ZbfqD+nH+q+ymFLecECpDLVFT/2ZtMqiHYdijO5MxVoRh2zqcvWn3AG9qZsx2s1V56Q7AedKHs16
8/QiFEgo7rbQuqhtlg06wul51qxfp86zv7WZpQSupnTvmzLRnrQS5VwgivqDU6nRQXPz1zZkyWT5
DdQNge6RTG/fEDxBCx0jQK4ce43DWZ/wwmiw1RhMZ++5cu0Qy4NFQ4sB9a3qwSjyUe2Rbj/paPIe
6yXKD7zB9+zMr45Cdon2lCSB6ZtHkdcYVtV6XXFK8si4s0oxPRdQ63a+/WujkE9Cq5WKTDTpzyOM
Gecs6YoefdHUn1QsA05RVCo72etlgEE45q9BNlNJ9CVN8oVB8jSjzZm5+alBBz2gd75Hcro6FA9J
qUzKE317+VWxNPfpcIiZYlUam7VRGAFYRbxuGXZmdXkxMSvQOi81XZoUm7C5gtZZVLtgg7qmeuib
QYdPW5dqUIx4lvhFNe+RXi4TO0bkTqegI59U2/Qxi7rU6zJGtNreeHKo+gfWIpwD3myI6SPOguup
8fpaFYNSf5W8J+Au27QOpzpqmV5SnOwpFQ9TbaT0Y9OGS3jZa9hcOYwQTDjwvOfoEG/ZNO4sphWB
+Py0pKV4Kkrd/pG3jvL6KixdaNmDom1K4dLYXEJOX4IPRIf8tFi6eNb7uv+Ga1u5cwtd2Sy+KLII
3hZQJ7dwpL4syf+hkpyyuohxkm+1+zZVtTmAVq09iSm1D1OHEeztu+/qqJbU+gRqplPuO/+eYUWO
No6o+SmGnRa2ptEG2jBnz3aUq2Edm9kXe/Ws0+1Br+0bc6QBhL4oZc1NwRmHZF0WpvLT0GjTXYo3
u9866WsFyojwqB3T/iXflEyPTRRhKU2tr4f8JNY2fjM3UVH6NS5MOxFRfrab5OFsmM0KLkNimzPi
eycLE9t7mzzX8eeh/IWuDE42SHSfisyD6LCUiftgDJH56oIQRqR8aoAgaXoAATvfwb7SscDBHuiE
e6H091rUYDbxFJwnbLmm3uzulbKMv9zewStPJLqI1E6pCKEmRkJ/PiqOnmXWtC1aFtaEuDMXjfec
Nh1WbVFv/BHIwP+aOtV5JK3CXk/N5rsEd8yTDcvxSS3zaOdEXQnjNAEBx9iuSTa+Rf6XxE6MGpoM
L0INdwclK47VoqmHNjGSne/0yuFFk1Aqm0hxXALD+cxLN1qwA+BRRlaB+1HS5scqG/dypGsTcmR9
yiQh5SEj//yvMp+Zqp2KJDfvpTyB0b2uTVipmftkWGKvE3h1QrJhS/7L42X7NHNqFOpbi6GS1vse
Y4j+oKbJHuHrSpwxAEZAKOYOBKu1+RhHnCYJCDoK9G6UAhtvZ6xVl/iNmSxKkMS2fQ/kc+9ldm1m
VInJuCjD04neJCtZVNajx7IhLhDhWODq4sM81e3n29/ClXuddiCX7EuRFGHu861C2iwy9ZIHp2Ol
4m0ex927KovQNxnxLgmGyLB2Is61aXm4mtNNgzcNmnAzIOZNA647FE602j1ZitmHUrf8eHta17J0
XpKIm7F0oHG31YdCUcvJzKfs5BWTeFBxMLsXOFFiwjfm7+IYyjaJTHEPojz90ferFcYJaurB7V9x
5TtgadFYQyGLMshWaK3PetDOa0yccVfzi6dkuIypCFd00bRHp7iyrHxsSBdL8QSE8jef3ChGMaMv
nWIbolY/vNTkdGKjdrg9oWujkI3RPON7QA1oc/dlugDDveSIxSjadwyBlaPRolRwe5BrqwbUQ9KS
uBgoVW5OCOqLcV4l6WnOYyWgrDcFlWYvfqkbw858rg5Fvmc7EoV/wacpV1HZXeMkJy1RvrXxHB1S
ob9TlCz6DycBhAfvdBZNVlrO58TtJ01zEaapHTsO6qVXj8ac4kkSvZoXQuYAdeel9EY//EKPxURx
BWEFHQ0cs6X+1wFhNZXYPd7epCuJA+JTlFsd+u4Svno+oayzplIH8neiD4hsBOyJKA0d/Ez7I3s6
H8WCwHUQAYBZfVFA8uAxrlg7HKKL4MXbh8qH7OxITuz2bSohpEPc830holm/TacMMyHAuz6ZonMo
yyraqdRfHH85HmB7WVqVHKxNSPYGrUPyqspOk+OUoaeK0Xfxg9o5/1dGoR/AUPTJZJV5c/5NG1Vd
HtzpSfPEr1YZp4OqddFO4vXC8DvL/EhTqfnxLqDOCPpok3mpc0cJOcVGUqGWgIUOJqP47CF3VyS9
8cFNvfzZFll00M1OwXFbG1O/7PTyydGRGYz7PsdxUpvGcO3j3i9aVF87Q8zHGTBhWFiKcuhSLHyS
dlyVwDHa5Z2ypPZOInfx+co5YMdFi4b3Gn2p80NYoizZ6QMrZSZD3x/atjLJkl27SP2ZhPZw+8jr
cknOlwyqMh8ULXGHpvGW1WLi9JjFikCZRdfReIiXNju6ESXSB5XaSfTQOxJ0W3Qz1IJobn936xI/
41iKPL6z1AoOppr7AGm7+p3YhnKqF30u/T626qe0cqbnJDfj4zhG6VO9CgdUK8L/EwLTQWWs5j1G
7+6pmtTurhQY2beR8gNU9R6f/vLsMUWkHaBTQr0iyp+vaKqpePulhPSyLqznJe8zPzebdOc7emEd
bVcSXWywIA6EDDiT58PYmRFrRTYmp0hPPcwz9VBt9A9JOwB8975gTPZoOtE7lPgK3yzNkFfxvWcW
kx9VXZBUy7u5mj5FE50NoQrV70QXtsVo4BiZBrUx75Q+LtdEVqQkN4UEE+Dh5kuB/e1hUgqL1awm
XCKr2iyxgRlHZed8XUYzxpEPAAAksDu3KUucI5mBgIEbltFqfEydrPpZU/Yv6dUX5YeVKu7OgNcm
JmkdNDdBg/G/813Ie2fuRq6GMPImBSdk3l14WRavTfjAzUm0g+TWye7x5khZXgorkWYHFIdO4EyI
m7tU2vsvcwErQoIuqwFbTrht1MPalMwlG5bkKVZbgQ1fnu48ny4DDkkWGjTy2UjGvSUmJq5eTzmu
7eHQ4kFot1jPu/W/FQCVnelcOQsymwOgh8gZ5crNBzIY8VAnvWuHVRwvj6IteIIbDm+PyRKfWzyI
/tN43DUSfwgCfHOzpaY1lC1ZVljC7vkuRoQ27RIRqAHhzaOoNWsncl85epKIByCVext49OabWvNq
0ND1skNXH/THKLFwnmy1Obwdsa9uF6kQOFHIa0iHnx9wyPse8mVyVgbooQRMyl1vLDMaQfYeof7a
hnEXETgl0g240vlQxuIiPWisUFyo/j6sa2u8nWb6Hesbq8uanWN4uXpSPhAZIDrrBNEtMmtIrbo2
otQIOx2/VAzjpa+MYuykeJerJ9twtFQphnLZvVyHf73i68xaZ4bRQ7f1fq52rgUWddqwg3KyU8e7
Nh+pvUZ2zKMQlPz54g3thPWT0PUQ79kCoLw1Hsq4iF4diJgP4Fd60mwT19v5KFgIqiKOpdncgk9m
mo/aZ6XXxk+vPXPAgGjPgFqjGAoP9HwUDwnKpI6EHjYL8odo0aRh1ljqx163op2hriwbd6ck2YI/
0LQtt3c1EUOu3Vkn727v+8m0Hkfcqnfu6quDsDmA/DVygu1Zm9tIRaKYQeyiWqj2O+5DKpS9LtNl
SU5mHZxoUg8Jq9hWVaupQOO1LLVwdavuU5cMBUIrKrKS7xWTxP6dFom+93Ms1eGpRdjm+A3c6vi+
XrFk9pHRlDQr25r2AuPl9MmCXuCBADol/+B8O9W4HEQKtyI0Yzv/twB0Sf9fbXc6xZfRQxpZUcmW
9Ffa/puiiFcuZV9Ylcoi019z3QWZ+bh4MyVtE1hl0e182VeHg85JZ1pqmW+VtKFmwXQpYzXkg1nv
q8bUw9RGmymeysSf1XJPl/ViEVk5mQCQ23B/gtc/X8QpSs3OrEwrNCfb84H0V0d1NffUDC9mxSjA
RLmVeZrBNtxEkUZdEaAbXSvsl/S3OQ1O0PWLiXzA8EtRrHLn7XltThQpeArglEjZZRPw5ybN+rbD
RnRuzAI33qg5xp5R7ET6a3MCd0bSCXSaAoX8FX/F4BamYtoopomrvB3j/EoXwJxWcd83DrBRM9mT
4bwQn38h3rpEL1AovKm2Xbd0pG0zopcaZi2Wsn6zTkOEf0hfdMHamsABTLNpEkrTOvru/Vro+Hp1
sfiCGYeVHZCeq5vAmHR9DNxEDBrGxJpicHG09eCPYgCUXYhm2WtyydB99p6gdcDDBSw7hBCa85uv
dMzIpDKtNUO8b+evFaCL41Ip9sFooLKhm+S+mYEN7DyhL2PWy6h4hFABkWTSzYUyzu6qOjHvk3hN
iud6mbxHD7GPR7dwp7ukxT7Cz+1aHKy4USrWwHZDCoH1s4kv78/JsMfXhmp+D9enxPhCYMLW7fyw
xOg8TGYGUd+rEvN5QUXIV4ulf+01yigIhiJyQl1Vepecj0K5bMBeZkAdYzCXN6ZobKpYjv76zwuI
BfeBBi7boYq7GcXQU8Q/cjNcMOEIrAkF7NHkhN2+rK+dG1QUAClq5IdoJZ+PomPc7RjCNUKMHeoo
KN0C+00PopTf2Ut3x5PIvKei9+rWryx9QzCDFONAk9oSzOfcWbTCIH9TaCT6gBEg7A5et7OEVybn
6vSwifBEQwLv+eREZY5qO6pYBUtlb5w+m/qI2Jp2iAT3uZ8SFH2QCcOX22sqw+zmW5QmeihBv7B0
t8J/9lKY6G0uJAzaHPvjMhefMoGBstYsLiWtaDzWbqS+j9zlz+2B5WZdDiybJbA/pCrn+XxbzUG3
nNhDVjz2x2Eqx+ccbfr7ZbS1nS/tpUCxHQttAPmCIeagXnE+Vt6NaTOOixZWqQrPukuaIkCBrWfW
c6Pkh4iS26/EzKwDiG33SJN6PNqZgw+wudbDEUm57oErwwmygaJPn5naY0cp/aGIE7xfnAG5X4Wu
mTfW6WPLV+Ini14GY6o1/U5l+so9RuMVlC6Bgw7+lnbmodClsj9a6FmdfafMeRZENE52PrSroyAj
ojOCJJNs1qsvTZUqyqCFit297bA5fDdEmbZz8uRfstkUrkgZ/hmBu2CTANQ9Bc1ZHbUwVVaibjr9
9JpSR3Jsul963uq3j9vVKZETOnQFqQZsweFVaiTYejdaiBty6quD4dznKwZVt0d5sYnbTooSOzcy
sZB6/mZSFd5AXTE3aqhWVmUFMKS7bxiLURakGuL+xKs7+VInepYGs4GWG/XEWfRhMVGo9ONsVKFG
ulr/pzXmqMGDfFT+NZx+/SGibsr92c1T8wgloksDpTOtIujAWeND7JED+IU5rg2C2579wyobzzuY
xoKuGf+AfFsb2pSShEcGdqWZWX0vReT+9ujs/avxBv40ma74PA9KagLbMcxvWDfksw/L2/pqxj0U
Amgwg+arsPZAt+ouELbCjNU5KJG6/eDmk+oGWJrQHoHfWX8sUpF/i7t2jgPDLPUpmNR67QKtcedK
kmaKweeHL9bxf9zacRK3r7RwiorM9u0YkLCv1m71c2drLo4b2FkCLEUnLlvY1ecxwHOLZgX8pIY8
zZyjPheNPytpg0HUvKfidMmI4CVJrRTUvlQbxn7jfCzVGru8X9s1THgMtQHvvvWeZ3vF3VuWaXc/
Yz+toBaYZOOhGGP7C+YjzU+9FuXjmFbRGCyFoEpq5lX969WrIEWeaMAgdcRB3ZzPeW6brIa6BF6z
1QMPUuSBBqLm6027V4C/DPDc1dIIBIwNQX6rmEXsi73OStawizRxRC3XDBXVFWAGp70Fv7w7GUo+
4LnJJCB58yAb1UEZ3NpakN6MeHdqbdS811ZMscl/Y1xscwsbnngx0LG6vZyXUYXKBMpxNAvRnQCw
db7R1mAVSWTOS7gIb33I6+iPZwl1JzPg1FyeXS4tmbNKagaM4/NhmhVb51nz+jCqRe7dtd6wKEes
adf8aETL/N20WvDDah0btW8Pnv1lSt1MZR2EDfq27aPokNRzoR0mq8x0H+FbxcS12GhTX9OElhxn
r7H0I5f/bB4Ta24/SVfhJBBROmdglNFluMM6kJpVW3pzG8ZFDx/dQof4WBXRYtytIsFxfu4pt/oE
fBRR8AzI4iDF9T19bsoSI5RlLZwsKC09/qddJlcJGndK3INXNe4bYGixeWfHLWhSp6s9v8mF/kkd
xxabc1EqZCFRFk/Hye7K/BjFZfreBkVc0nGJ3SF4EXY/RKMay0l3Ig+k/Krsc2pRcTC0xW58PdLL
f9JliD6C1S/eT25s/26jUfkIKk3NET1rtI9Oq2lfRwM7c3/u3GLEzqnmjd32tWUDDNbFk1loOohh
a/beVmNXR76XO5kVLEvtzGGftAVixo6Ck3uJUhB9VZzo+ZGpMsZ03VweZG3jeukz769SDddJG95R
u+7hfKyJ+rmdXNyT88aYcmQv1rL019QqIz81kNo4tXaTlLC49Cg70A/UPpiiS42jKPS+uSuTbvxi
WInxg2bogECHRH2nnT0924qSFL4b89V8jtKmf0yTVV+PrekJ7JuzpDZOQ91UVeCquX3I3Ll0fdOK
zT9eF9kWAjjWArbMTGIDl7BFezsJQqyfp0L9gheL2YXkILF35Kh074tamWo09TXsk7RVH6iL2Ik3
+M6SKXd9SwfSR9RRiYjy6/It7/OWRXMVvtNkVBbctJqe99jkNXzDaUo7yYuM8ZcbWeZPZbQHxDFK
J31Y+a9/TnG7sDOdS9Im1rx/Q4VkNcKmn4xP0+QVIzmYmgx89bHwAlufdRujrTH5Uxm1+Ua3RPqO
3iFKDkrhpu8K0tEPbtwW5IWeU02HoXWp2quZ1vzqVoGP0egUgqkpfVQHBDuBtPhoTA91kls/c2AB
NLco/jGz0lvNY5zFy5+my62PuphsB2l1XaMLNdiLOAiHTD/ANJWqIxY4CUGqdsf1DpxNXwbREKvv
JluBp27TsufuEHF6rKG035euO4N8ydLmj15b0XfUftpvlQvD0O95Fb3vKXgbgY4HdwegX+ueevut
M8Vv2rSJPommVf7wYOrzoJ3GvgoQXnX+FRAHvmXZqGunzivMJdQnoywfC9tksUWadb9gJ1kVRnWJ
m4T6mOSp37lT9lyBsM0Cx1zcH03bTv+mVFjeszgRdAHO0ByoaJ/+W3vJ6ASQzJXKF7hn/kB7fvy0
LEJtTjWCyfxbx5uGg1FqRh2MKDlH/trk2SfKh2kRqPS3NL+CWP+z96h1HBd8Kq3DuEQckLywon/4
z1JwXaOw/TwWWRKkVuscAf7ZpOSW4nwYlAXVOCvLXd/Q+uFdYTQIdOGs6XAq+0SKt6ceW9BXTtL4
BnDUR0/oUXsfIUc+hXxR3ls7Nl1cwuaF3rip1V3s97ZOUzFF/M7xKY2JT6RCa+ezgyIjf9KMR7e2
lw9GmamByAyIuUJdzId29TTOrJa44qHXRQOzlSfQECCsGpc+ExSYxTl2/6hYdvo+soe5OuRVYWGo
MqnmxyiJyvd20vY2W1hreHnZg3ZnUfR/V3s2zB+HRgnpFdI17bE38RpQvKECADemb1ZEUD+1pq6t
oe00VvtQYTfXgtRR4IV0glAapFOOizttHs6GKew5rPnapnCdh7o6TWPWVBSzKre6y5tuAjaS4jE/
zXX/T0EVvw8SuoonN4pNAm5Toede9sJ6444dlOxCb7VnFZSTHYgyG5+0tkfTq8T48ISVJVG0wlEv
fcATOR4wGkmEdrLsiZjZwhT51OVZ8SvRFRGfrNSd43CYsio9FYhX8Q4irzVOqSU8ctQmITRlcdp8
Z4CZsmVCegL91NM+4oCR05HuFDKBjkysArmqLHmAHrv+dS3xCz114+Sodxi86olvsYs5G5PCsZm9
crZ8Y4zc2ofbOPxTuqn6v+ydyXLcyJamXyUt1wUV5qGs7l0AiOAgjiKpaQOjKAqAYwbcMb1Rr/oh
6sXqA1NZSYayxNayu2uRlpJRQQQm93P+8w9YFQgdcUzt2etHIqpJOVsraV77ZlGeWIqBf5hPXTOH
loUCfye8NB+OExZjPTZT5Wk4qjXeTYoDuBsG7FnnPS+dd+p5rabjEW6XZWiKunwsc9Vj1IVL0Ccm
3v3bBv/WBK6V0QNjth51+LK2y1USrNpIHExdsYb3iTOHnhBIp4Vm11004El9Us6JEzZ0A0eq8/Ro
TeUZsqPhauTusxdRy4nQJPBr2DttO3IJcHwg9yvdMioZCqsrO59TEcL2Sj8NjlapyOlHCPCMpMSp
rpz2awPERgPnKEeEwtapsKmDtTYuRU0VnCxLZ4Rp6zZ5vCyedqYq7D0BVZzsk2VL93xduik/YqG0
5rjVTPazzBBa6AWCkERV2R3rZSfmK0eJ4VPVJGUTWY2XL6ylToFYajLaJF7haRRhM03OGPPClMEu
rUZ5vzJ+OMJSevFPpywvjruerSMWHkXqfeEU7rrLiyk1TrJayz57+mi3cTuNhooYTOXHjSvUTs55
sx/yFu2VbRWdEdVLW51xLQV9WN4MTZSvWtpGJl51F2uJ3PSLvcwArKqQ7m3bO9ZjFrgoXN2hnPRd
KX084WtOVoXCYLsOdb9neZCNO1wWfd89yo6N7ggzQRhb1pAsNHcsu8NjOimfXUkHl60TfflgWHP1
OK6GSXXQ9Yt9W4za9CD7r1m5N0S1fiWI2f80l2tNRdeC/s6JhJ1hQiPwQ2303C7mvjmMPwmGvO6U
Lx+kKscPDZ7WZdih2X2fz974lf6E8q51jXYKF3OgvLNxCSxvtvLkOlOLlh2NZYYFZED61RjC6EeP
0TtSTREmGHMWrfOKxkYP8vG2703vQ+s78mPh54O6QOJfP6D8LdzIHwyvD6tE6y+8eci/ObI2P5qW
3fZRaifJNxY2tubBtIFdSFGt0pDfU79Tdm3cFXrl3YzdokOEqTQc2Zn8l10855RgMW9jGZxQRbnz
rmiM+cRdeZxg0W5PT4FMALeRDMWon0rvmvSsogznrM1QT2KSda03pZXGkybrT21SOI8FejyKaDEG
d5pjZhYqfqd6HJJAu6z7pT4XkzHv8tEoll1t9NUWXpCr+6pquoelk0iyqiRp19sJRRqPRD5nN80U
ULR7aWF4BBYiFAzHBENBzqFYEATXTXHHBSvG0xFnlPdZo+UlgoZGay/Wrje0eNQBKGOP9b4Nwa3Y
kESRO95RaxjglvgqpE5cptLMaVSGSlzqk7s0d0POohENvWWvcTHrUB1ZCeQ1RuJ9G9WBt8iw4lG9
qPtev0aS7pIsoU8sb1Re9RK2IKFVaGRkpIa+EsESFgHGfyFDOCc9NgNi3Yh7m/s8ZKDbql0h/fQ9
gbHB14YZE6w5b87WUMJ9uyk6lxQc6era54oEkpVKuszeTSa7aJjnIFFzbydraGawZMK5SZsm1BJu
J69jndanjjTmjJyI0bqoMMg1jwZX5d9mWSs6a7NI4kDMlYfEa956D2EZMiIlolVRj6emdjqRP5Vj
yuBnt8IrR5v1b9Hm9yT4LuNx4K9y2VV0gcQh6m7HQJqMUbaZwNQcEExXtXs3WfP6uIPPf2b2Ui5x
YQng4rUMin2Sm82AkZzlfNtSlilFp9p3ThrVzF8hWnrtaWVbaR8OmpcAzZhpFRXIDD5aVsObVEiP
jaTp1TxcmmT2Vsdpr8og6icnL2JjXuf3tSXVfQIFMY0KNWZDZE6yvc+DvE8jGIreQy1WYk9VXa9u
6JfcvygnxtoJbU32H6TOcAyqVOXfl43Cbg8tKXhTVTnpGbbrnbbTpWuInTW0GcFu7MxWOEMLT+PS
FXoaa2s6cnnWfPPnS4u1OhrNCsWC6Y0iJ5cEK48j1yuxo5hcBeqaisaaLvCNqKercfDcO83DOiYy
Jsmqreu5dzxKSw2hnvigVnjHYliHPmSBLwoOFjnp2OnH3VBa5qeSsBB1oQ1D60fYFNXn2ZJ2zUlQ
LNlFRZ3ghqqo7TqkD5WfsN2RV71BBHk4r40jokCjGI14s5GrrY6pkqimzWgoWBgkh363CKp2URY3
OC6VVqjGOiAUc1DDFLoYLdfMIIJhOpLcbv8oD0i6iPw0G7O3Zm0Fy1sqI5IUvNbwT8qu1WGj1Xiq
RqXw+pvSKNS3umBFjKdi6d5NTIiuK1VQ84uU9vCtSIaStQNVARFdbSOzM63V+jn0l74dyYesClyx
85k3bs6mpg9x37HvkYIPWVy4Tns1z2SMHGuUAUdFwQRx14x68nkpuNJxT2lXRL7s9OtWdRSN1qQ3
YjeqUeu3S+Opa/DnJohloeQQ+mvQWaGoLS6ctMy0pZ7UG0UNM/MggfEwBof85hhvi5yF5zQbe9lQ
gaTtB0/TZX5SINz55Ou4DMTrmvZrXAU1gdzltOBzSAUlj6QC/cQ4OCFcUy7e/FjhVXA6jA7N67iS
mRWiDcN8R2+7KmG58qsxRNqeng9oNq/8rHWvTc1nyTa6tNJ3i98lZji6VM/AqKLwAEryLOBYqmij
IPMDEIF10h/8scdezWxn+bUTzJ2OUYgl+2ZegyR266F+UIPV6/G/WNnYtMSHTftia4ibwqR47LRZ
d6J/aV1a9q5iEA8871Gyy8m69VqQp9TBVC3CSZZ4LewUgiwEhE5t7ptV3vCdg9f8K38E3TDshBOK
9T+uWohgXiJFLnnSo2+WAFIpQ1xWDvYCt/EHSGLOa95WP4JfzBbRGgPtIVH6YeinYJpMhmiXfd6M
7M3KDi6zKSu//irEBt7FKN2HXQ2YejgXM/Jxaaylnvf9aJ/jp+lSXwwgxr+M5HkehDr8jl1U+UCk
Ly+cWJQ2toY+7XU0pTCAkT7V+vKa1f6PMw8CiwlWREPHvJRX6OVR2EWGLMUMnkQoJc4rkVVXfRWU
p0biWPuu8a1XTBr+Zui9Mf4hxG4GCpisHSCja95Zq+Ok036ySfpzWJmqfmS/tub3GgYooV93dtRh
5Bw6K+1IJa6FS1/Q/2oKooN4yNr0e9Y2vYLi9/LEezlSo6SmxIBITMdTS25TjdPBL99EjoJjDlxl
ztg4NFcoTIQ1qTXJPUJNdNW9N1DwkCDz8yfyh3cMx0yGVnDx9Y3FcEheBekr8yYd8RpPpvFclMTI
gC87RzQIZfTzQ/3wivnbEA6KDbJjbFMODyVn2abrWFb7TnpD1Gd1fjXM+fTKK7aB/i+HVihqIEvh
hAfGjEnCy5vDl7ergfvCzSmZ64wUr654mJMRBFH7hOIMfvdrpPIfLiLeXrq/qeVQDQEJH7xvpSLv
UeoOt6oWRWRUQos9+HARPv2/LM1Da8BzQXHFK0CJdvAOmOvgrIkjl71NWk2Y03wdrVh0v/JU/HCr
no6C1AOBBgPtw4ymUlT1pOyOGUSrrTs6gjVcjeaXfb22o/DfFq7O2nvIY0orb/IMWS+MUmY3dMDl
9rkk43EdtO/ez//6MP9b+thc/fEADP/8d/7+0LRLTzqvPPjrP8/zBxL3mm/y37eP/dc/e/mhf16O
j71U/eNv5/ft8Nte1V/vZd7Uh5958Ss40vdvEt/L+xd/2ZHTK5dr9dgv7x5RBcmnw/Gdt3/5f/rD
3x6ffsvt0j7+4/cH9I9y+20pX+v37z86+fqP310ey399/uu//+zivuJj7/7jf7XqS0mk0eNvX5sq
r/OH+7x+PPwFj/eD/Mfvmuu/gZeM1+Nm8IKGcGM0TI9PP/LMN+xeyBoZQG5+sRsBoW7o3P/xuxG8
2URzUHPwFmDcvu1vQ6OefuS9gR9EqDAUy437B+P/z6/64u79dTd/q1V11eS1HP7xOwy0g9ccqTue
ICi32QzgIx/yWFqtNMVildOOsZXvvRVAc8u+kXgX7YuiFLcmo4xph1sIQNuaDGLcD1AbulANXfl2
MPTGjC2tSJvTwSkX/mGgj0fKAB6MyLnP71dlMiNYy8b6yvSBrKaCgXQVtq2t7mrBGxN5EyyC0JSp
JuiW874+YXTWuHHp9f5dXhsNkC/mNpT50pJLmNe+XeB7Jjr86r0FqAm9ml+c12U1pGE/TgEpZcpL
RMREe0mPhkZ4GgPpwrooTOm8N1wh24iQO9y7jWrGlLVfB6/dJY03PgbK8YCqtHq+7Wk4quPC9zfc
yXbt8aLLKhz5knFou0gLMsxrgiD5ulmIqRDxkmnHI/3VDaTP0j2vjaENooJ6+HwKxkCdkjNpLuHS
Dj6tcz9XFW/MaqKomECocWtCzx4Z9OH9Xhp+Xl3w0MopHvAhvakEYNyxoZdqa4xH2JdMma5GB6fr
eCKp9d6YsYQLPZdPR5A052GHJR42P5abaGY06Xk9xc0sVfY5k7V+SX+st2G++g14LBXAeEHFbU9H
Qz71H4bKGZlIBZD7x52Wwxs/7tq2uKVpL+xozIPqzMqzcQ6ZAlbniTfq95Pni0syDbwv2EbbQ5hQ
C+MBQKjxHBJhbxsobRZxWdqBfN92QeFHVuvreVjPyPTiLNGsL6s3p0s4zGK9SxmWTowAkpmxnQtJ
Z9/BxgbB1VYtj5ZmgDjQt5gEk33aOd618EA7QlIcR+do1ZrOOrXtLDPpn6ZkjBrEgIQXOcbwDk2+
1+2xn0vOW2eUZgx45D1uDIDyAlDLfCdHMr3PhD2a7nGrLLOIV3v1SSaek6KK/WouMcJOkA2+bbBZ
mU5qDUAuGs3FnGh2k0HGg5zbNCplitOIMLB3jIyxC+w9fpKZFqvKKYu4LawyOdI63z633UrIKJUD
LIie4DTraDYYP+2LfIEwlzWDejcYmUdLlXjTg1FN8xi6LDl2CEScjWe1ZNYDERgDxYyma44CMOc2
9MzedyKtGNcTZQ8DTivupGO64lqjEUujRv8ODt4Fsd8XzQ3mUQnzh1pLgwgfPAMdYYkT+SflaInP
dAx389CZC+2DHPDfDQdn1t73+ThNcV55znt/mvQPAePYJKT9qT3u+BaRAXbZ74ycCZjlz91D0HQY
oNlCJ5ikFvkCLN+PX7y6GK+0eZ4xsB4Xi/Eg9PFvwGLYji8FfBj8cDaUXlaPSwIV8mh212WO1rxI
jHAMfGzGcnJHWET7KirLmQD0IkuHBwnxREZTufpnbQqdIWxEx2vjZfl8m6nCubAZkANX1kFnxJCD
qr2H+QmQXrp4DEmaNj2pSs42NqREV6nwp6vipiVcPqYkaZvYdPoA5p8haRsrFmoybeyeWBQEbgyC
AiKXlh24onfOnMNoI81zGM8EM0BvVI/5PMN2qSbrrZk6OERUuv5QmYm6r3sbyNmZiJ9Dk1radri4
qzKOZnRkd7YQNQAOcSA3Dg9hi7IzyxlmpI76oLvAjmEq8SCB/LPMOPqgLm/jfOTRDSc7Y7zv2xNQ
Us4tMCCzpumXNMnsc10WzhTqyrSIqR+LoIrS2dW70G80nNXskYylva+sQrxCifpx17EghWJVQBI2
BkGH7hIu2qh1dSQGi2tr7BIzCULg0NfyBp44989rWNwxNhUeFZ4H84bo8Zc1rNnrmRrmHqIJlkGS
QU+vuZEueRmUWsV5JvSeKbBIPk9F5rw1VuamsY0Ibf+sQPi+6z7fZQ/LWpezRIGApA1zYtrIg1oz
G6xu6lyr27lNZZwCiI6fnFYMd11e2w8/P9TG3H15xpiCwktFgYGCBZLvyzOu6yQwhjJvIW2rvIpG
e3aGXWFM3OVAtr5x1nclLLCsMiHT0azrKhpEk3/3uP2fMvFZmbh1J/99mXik7r8+cpHbF5Xh9pk/
K0OD8o9uFHcVIpWgU9H2f68MXeMNd3EzA9Sp9BDs8Nz+WRm6b2Cs0bfQZ8Jc5WN/VYbOGx+Z4SZA
oYkyMG75lcqQL/biQaK1hG6MMAIvS9qjQ86iS80TLNao4rkyPiS9uYYNQQPxNFMcMHZ9pU96+nXP
n9vtcNDjiKjDKulHyRVVC1MNCrS4T2yX6Z7jyx1F8PQ5JejvdJ0GxKDQl4hZclIv+0oiU1sft71l
nOjFKvXQNXI9C3NPmZ96s2QEUifaO6xWmJEIY7GvzZo1Lq4tduBIcMpHEBr7IzBfnS2986FSd3BI
FiYGZWmatxlkyTaaMbfPgxHBw1zpJ8uyzkPkOolU8eJQSqTukqXolhZm9qStFtdTlvlM5YJRXD97
dP5mAXlKUj28PMQKw9inheCmmC9fay3BiJdykcsTlN3nuq/aO3dC0LJzNdihZof9cOjOo0egSq19
5k92ujftkvmhRpFAjSwy6Eyr4BJ4s06tWLhAzMHQpHeirQDJibEaImT4yBDXejVCF4wSMoMYFUwl
KEk7o3GNr8M4CrFXKnCZjIgF/Fo4XShr93jWJcQrj/Dtt3oO9WhaLO2sgb+9X72V3+RNZgkLoTLS
ayvNio9MscM1wWQo/vmV+iEmnAdpa4ZZZEkJ56U6wJRWIsJb6N4DbKjVD8exNEKH2V1F6hzRqgRl
iPYMNzrtyIAeIg3lhKtKdzLDBs/MDfNtbczzjZx054gpADyzAZKaXujvIemmR9Uwl7tXvvBGaT+4
tZC38cenZgzo9g60GGXqTW1hljJm7WZQsvrJ8TgHH/M+YVxvYwhJABhzslnP4jpfJepe7NDKoh9f
QQUPt2QuHDIDLh4mXhtYdvCIydKhrnJSGa9SWjuKPwsiyOC9dn+2X/PD6W6GwhDvoZEfCtaF6Dq/
LISM8Snaqsl+jn14a0By9hAN0pqPcRtzd5s2LCSgIDnFv8Akux7LFaNMmteu/o/L3GZMCNccG2iL
GIvt7jwTZ0Gkqz2zQREIz6k7M5uyPYEvaU5RtnUhSTZV1zrR0+aurhidCXM9Xdjs36qiry89Ux5Z
o7/We8Fvz8JprJPzSfXda8rKQybrk7IFgwwUr1Sj3qEz3yyZH/aJPsSQzsy4DPLz1ahPJVX9qfIv
5SrNPy7LL23fl+1jfSP7x0cJgHOI2rzAff7vRXoAWJ69rRuS9ALqOb7/j/8t8+fIztMHvm/gnvEG
QI8adgsLAUj/r+3bs4FoQHvYyCCCsBvzSn/fvk39DQML9N4m/GDeuO3x/xPY8d/g4+DxXAMWka+A
kOkXgJ3DOpAdG0tzqME+g3n+x7d7/lyvfm8RYZ1BxR1p1cK8IYQjxzr1pFlyOwlTM2jw4xy1R7h/
8tKd+/Q1XdZ2hOcv+h/fgAKfAhx5+2FWhSm6ooFP4+1SOAr7vrOsyM5qY8fQ/VfVbJvh9LaAktmw
rQsHNa/T9VpSwVvYVXAaYr1dnTgDDnpl5frxinJGZH4AryKCwbLo5RXN/BKsS9n2ThsL/bInk2tg
RtLgnCPoKOy9WZXyGPsa7cLFzvwDJDgz3z97+v6mDDhcBzZCOc8TJ0s7YTKXevkV4KDCKxImao8t
PLF1B/e8XJIgnsuhojeGkmnpiXb884P+4VP58k5CZ2c3xV4ETJKvcHBYs0q6Uu+dnV63Ig2bLM/0
E80uISmumdkGu2A2+vRE9gaB7FnQAQIkugMEErRFc5lKzb5rV31awhF65lnduoxf9dHt7otcBlCg
mzQFLqGjftsZK5yQVmAFyk5YI0wNrHUuwjxLVhc+dZ0SGcFLJY96P7NvdX+L1syd2fTC3hO5/VVk
g9ZFPlrNaY/AILnLrFx85GaJd15p2V/8oivG/cKWII8rYaD6dbvAfZcuQf4ZDMpxryWz5erOhmhh
hYGDPdCxrzT3U+osiX1hlXBX7wp7KY8QgK4jIaCFYUbGU/+ty2r8QAYoXbkx20F7geeLeZO6Hn37
srXw61M3D0ZAZ0/3TpffPHX89db8Qx8xHhil68Q3bdhA84QTJE+YATprmITdE5Zgk+N7DjMYhIHc
HdAGTyA2CJWQDqWuX5YgEjwU1r5+QiqA7kAtNof9Kjaf0IyKgPIsht2dntQ98BbanA37oImu9rnv
sRXbalmnsEyUc+FvkEkKPYz+vFpX3OM3UMWb0KtEBEL5D9UT6sLOBQJD/WTHsFnFkf6E0IBegNa4
vCjqaCrbR4352c36hOuMs4CAbW5wT4fRXQYje0OBuJzjVQ0y1DxhRKVobAW12KHMtjcYKZFJFa04
Phz32jR6u4SW5LqUXnYWDG7wsU/H7BH+OwRuS9M3irm/WjBRx+6oHUp55Nma/7YqFm98K7TA/tSB
fl+ZndWAhkIdO4VW4a2hByx5Ps+BD+14NYLrEVuFPoaMBd0AOSRElaLJwYNMb9glYG/QV2vdXqMR
iOViNjLVRXZFOkcc0ILnoWNq2fu2GLPrtixKbZfbbaCOsXV386gcynRHwtUs3lcjF60OU9JC3VMo
mEDsLWrt+nS2RbKeEYxBPHhrVsG73As6FWVwPUTUDMV6BMKBmYO5+E4Xq6S2ynhV2rrGQ9a4zbE9
lekXe1xcNI5BKTbNQ+u7kRylHXZBIx5ar8EIzJKrjlU7wGgTmZWrWZeCmWkSLYTVyF0xD80FCjE5
RznWRu8AdJtPPpD2AyY3OcSZTkuuyRTwL7NCeCianDa965THMw7lbXj0kG5dBegs9QiZiLheckOm
O5HoZR+beSWGve9oznsby8fPvTnX38Cf4SEGXTl+HiiJvxjIyjoWFwPut4PjH3lDNqnLx7SpTnI5
lv2iw12EQREh51YqEmUzGyFreUkEqj5PjAaagvfE8ERw5UIgkbE51nS2FRG+kVErxAkAlw2kt7w2
L3QprCJ0fRqEuFCL5M8dw7U4MynvQibBBnYLetPasTkxc9lw8fVTp7kabkKlrO+dtEHTZmayEfu6
UkzlAktD1d2MpgagKAhsinPfygj8Uf1i0HMNAQictpbppdViOhlZRTX6seu3BAWp0cKfW5t0WLtA
syWjynbuy1Dy7kD1NboMwq2BYBxEJzdZXEZ/vp9Vr0E7abxW3+kztvqR9CxtpT2103TXid6aYnI4
9ezUTij8oxZO+sY68ut7P7Wrq5WnF4I7LgFWaPXNeukuWm1E6OKTB6SFYhPqj+pTmWr6baeBSfJG
4IuBa5uH41ivm7DeB0EqToyYpfeBLnE/igluL4J4GmrnlsgB6R3XjSX6uHb9sTmdlOTJnIvevVNA
BSJs9dpH/eAOxWvq38O6H8tq+p0NaXCJdsWt5OWe5jesQGgknJ3WKee6HK4b2BanYi3bd7bHtfr5
Hvp3R9sUc7TuFGRUhS+PtjZIftxBOLscMcwV5MU1nibN349WaYNCysefH+5J2vZ8x3Y3lw7mBcjT
0b+RcPDyeH1frz1LiL0b11RdZ35eZ2HmKA8FRh+sKnRgbfXRlAlGewLr1voOfrKWxADnEqZVAIsu
7my3XZC8DKDEqh5giadWio/EWC/TuRXARouxtBqWiClbLh9rdr7X0lV/xG/xL0Tjxo7OrJ6wvIPu
zHB9xSAb48tSTRrM4sELjC92Ng5sRGsRuG+plWbzpBMVzRGzk6GH+L6RLztWa/VHAfhLTdH/66Nv
ULhnj9oPDdHpfUVLxOT7RU+0febPnsh9g/zcBMkgheE7cvnnuJtJOG4CiGwJfXWxCvqrKzL8N3S3
wA5QoMBAnqDQP7si780TcYc3x9l8dfzgV7oi1PA8+c/fDJwedINsCkbn6LHx/Hj5ZpgS8lvQGmK/
GjrWqjhW5feEnjM+mVgnqD2but1gicB41xh6AUN6qLsxJn1yXMJSh6QdIYMnvqSqhhbioWbY5FDD
dWQAnXlnkFesCh7jRlSeLYZQyi21Yy8v8YGc1Ljc1UGwJmHSdsqMFpSRH1pJNtCOPMzTLMmqd0sp
rDaC2INZrpv6JUJLolFtUEabYrVEb8S2gld9uls91GJhnjrW+4oolQ3ctK2zMjGbj10JIgmtxeUL
mlZy6ZdNDc20wF6KJCcViKPOGYyrYdKr4Dizqvm962sIJ1DlrR1iPF1VUdVNNmqVgWIJOrB/0UDD
n5lwG/NjagQzFVNXzXeGwI9tNoqyinTCkE/4K5AfS73xgZwj8wsCF0xjiInL75Xp9lPYmUWKCVnq
mPlOKnMWO2NV+nuIdvaHYsir/BjdXvDFy7vurT1NjrfDUVFrIx3Gvg3NVJQiVquv3RoOMs0IF8Li
I224zTQWHSIVm8q4OYPli4+tN7DdLRmddggzdTARWSXJEnoSBk7EYFH7DBF9NJhkoyXcp3Akd73V
e/eNZvr4UWm5/AhhOXtIgKT9sHHb5NLERy8PMWDvrZj8MPnZoK+1GOeZGIy0wHzrGY4n4qOGBjoa
2IfHOCfomHKtkc7MQE7LP/e21hahVjmDjTItsB7HTs15hNfT3KAK7cV+GJz842gmVrlzUyb4mo1A
J5wTc8IHGAkpYiUtmJJoTLIt006N9rU7oPcgADObTu3FJveJA+Bk8Mo+9kNP/2TsxWiJNxWfmkOh
uGgGePgwuvcwmepdzk2kvMV5SrJZv3KoH9ttzIuggzFmYBsDkXz5opYqL9Oeam2PLu1K81YBIWQi
ocfptR0SvW1nysezlj9eGUKf/gBD/2etfza/IunjZ2v9+X1PTuhGc3qx2G8f+nOCpb8BEdiGVwAv
EJUcyp6/JlhAY9QeHtMj+Eobc/bPCZb9ZoPnoRzpODGDuf6FgNlvKD75EYDaZrfOvvILCNhTiNPz
pX6ztIZTunmjAdJRSRw8QYOCvd5kNWBQh4Qk8LzkWMAZVqHLKOe2GjMbTV7h7efJWuMsVdMHdx3s
x8rNkvtW846VvRDLabYiwLFrNjs0VdpRTUQl3gGzdmNLPKlWcIvbXJBa4k2iPFLmBBxTtPXnTg36
bYPv3OPQOtdp6nVuuFj6GON7270Vo5ldQrVJTiHIZ5Hb9J4VmstgX/ibftyr0GgipvCNr26lnI+8
IP3VMlrU+cygbtLWHJAhycohbDa35I3QapPJWFt+g2CE5rFbDOlAlbL19wb97ddVINoMJ97Sa6hH
KkytViIlnG2bZg89ArosByZwKUen2VvjgDKhMZZdYqXrR9dNsEZhCzlvQCA+J1XnhUE/IX4kZMfb
q8WDuVNAYT5pgsL8WjZjetQVwR7m/lWbTMYdhPn2q8Xo4r2l0Wlukh/92DNJVZ7Xlj6obOHBU453
JzA6Sh1552qf4gKA7HqZ1RRm6Isfnj3JfwOk8Yy9qAIA/ClDeGpxnt6C2refP0P9EVgYNlhSHTvu
EMTIofQTfdH8+Okov7SI/P+AomOl++zy/1A0XsFpbH57lz80zxeSpw/9uZA4b0xo7/RiJkkyLxcS
7w0455aIwEryfUr+50JC1Qh7EvNz2NYOWzA93F9VI689ejEH3i1xvq73KyvJVs++eFxo2uBaMh+C
ieljb3pQNNb5mOJtOVT4Tbjarl3VFNsDpgNImbApJ2GGbonE1tPF9G58XaF9LOpda4mMYfKq477t
5tSAAAeZ9JlJCs0/c8vsy4J46zTLOiqFuntrKLx1cm0MLlPm+6dducjds8v+N0/9IXzM+IjoE558
gHIb+s1Bzzu1tpEnRl7BDUmI6lvUEFdJfuXQPEW4xiPPE8YU/vyYhxUDpQLrOPM1SLBQGQ5No5Db
o40Et90lrV7EVlB+M736c6BXv2oefXigA5BaBfOa+wlwGnXy516glfOr4PbnJ3P4HGzH4GzoqLen
i37g5bIhlUUjLam90Vz5YT8N8P5k375ym556kOcbF4eh7CMhGtQdbPHJTurZ6uRmLb5IbYX9vq+C
GDrp26YKPiS5Qyp9/3Hs1V0/GDuvwIpLrMZ15c9XPz/PQ7ji6QtgN0fZhbbmBwNJtxmNoBWIY4Oi
OSsR+J4zYuzCYsS7g2nSa5KhH9r8p+OhgCHcDGWDeagDQTVp4QC7+dGobokgAX/JYCJig+WvYVJ6
l3XAGLx37GtE3t8YHNz8/HTxtTt4wfkCARkEDHcsnKC2JvPFfmDVs2avwGC7PGhPKTgvSm01d7Yr
vqWqXa9Rzl2jBK+PqrG1mDSUX/Cx+UYC5llrShFmVTvExYILfqOv2R4DA/tK2f5Fl6Pd86ozX3Mv
VlF809ne69xHFbcwXFgmDfmmQjVqFNQBFfqlq8KAfsnU8OtYwnXt9Y3wmljXq1VYYb3mN47RfS4S
93bw7eumd659nSPbHiQOa2KU4YgvHl1P2K09/AeOBoBbh9vX8AMXgmDt3U64ToftbFzbKv2SgLvA
VtQ/+YsIwnH7kVOYzo2ezHLnmhj2lJnfH7vDbEaZ4FDlULfgPTBjAY3Wa7tv/JiAsSFsx+osF+a1
GOicns7MFPb5guj6rd1ta16ukVKlTcQseF1xnhfDR2ysOCuEyes5eu1omic/1nBF2wWOe9FZE0C/
437SvKH+IGl2YgwsgqjBc5HOBvm1U4wWZzQER2bSiLDuqi9u6V1QM104QjbHxdCs52Whgv3i+Lfu
1guzhq/nfmuPkZdlmPJaaY73H74u7DwXhlNvFVhA2aXhy7p61nVbVF+KxXpv5qYZB97wMamyclcx
SMKIpl7utvuaePUZMKYflnOZXaog2aHjNCL1n+ydSXLdSrKmt5LDqgFkaA+ASZk9NKflYSNSbDSB
iZKIvu+xiNpG2VtHbqw+UFd5Sajh0xnVs0rLNLs3pTyBQCDcw8P99/8vjBrQQio6XaEKrhpUiqXW
EyHPvMjPyziopEkjA4atALzwBx1Wa8iaWISRFst1JmXmZgxE0zZC/Rw1Q3OjVeO4gTfegA0vfFQz
qFaUuCnWIgB/y4egxK0FiLX6Wpm2ea5d5clKA6nMVqAXWDv0LEMAD9u6gi3IjSZzPHo+GJNSUGJH
47JukwsH1p1xxJVl8mT0xb0c6LvnuYNSyTZipu+ydAJUPUA+18lPwMtvoLct1gHNqXCe8JJdGTyt
Rp/mAb+X0RgZodmRQNa3YddQ6RjLbdwlV+mKcrSRD7IbKsw7Jo29Nr36nr5X0dGiVcyt2RysBL4m
R6KX0zKD0F8rUTZuCCbZNVlzP2lsAEELnwRfzRDiqO6bQY/dwaBxtRcogxFEZ9A6DhyvZlhA4SNd
mRLMHWCXuVJHJb/2srPZaERympseOkibxIxCQ4F2BakNuUQibqtD3gp8v8fQLZiUMY2ftA4jS6b0
ES6l86CXjrLXX5SieZO20I5SK4mPJU0Rs/6xuQk9ubbaXr2aPGDNZT0YkEOvzrMM/rMsCXXgU+a5
NCpXEN3VlrzyHxWThRlziWd41b0m52dkDO4FgZUa9fCOtEbriD0fTCJdDbVPINxEyAYfAz0YLTUG
3q11s4nq0+cO4Tx7MIwbcZpgtEyFG1Fmd89/ovh0+NTJY+ZjslAk3tSBJLiz820aPXbKurqPUvmq
CguMls5lSE3Y+KIHLw5SNnTkCJAQyL0GgwJEPoqKy5j0atgXYTPshxQ55rmKBDOI2FB1UYNzmtEn
z4Y4MLJ0ZK0srWaSIkJNR5HSKwpDBiZaJI9aQ2VMSyFdoEfBXwsl1a6qy9PP6RTsYtUIbbPA4uuo
uq/0ABLe9r5Kq3uwmLPQCcKi+qrCKevsEyNg3rkRPNHOMyErgZ0KhX6TJuK0oQgDvpz2W7vKq3xb
oHDhRrA+OLR8yrbRCTfDGLO5BHNvxkmxNhDNeg83b3Lb6R5tvqIXjZvE9L6KZKwceVAEV1D5lSfK
V0mcKhZHpveJpD8Xszns88zZNZaDdKbosDRARaFJG6Xu0TzW9P5CaviWZOuHS0PBCVI1i11K4spu
vqhYfcXW9sqmHi0+irD1Q4hKkkr4NA5+cKkYqYysRJ5vWxmHH2v5/YrLH2YDEOtMheFyLfmT/F6a
QqD+nTBWh04f8bRKLKRWEwgiTcGBxi+lVtimKlOGFWvc+PS6utXY4elT5aoKuGNOQ9vZwN7jFWmz
qL6rkiC4iIUscbVK+0STZ+yoUlo7vVkbDgQY4j2XTO0AnWIBT4tYPEiCMWyMzBuPQkIJAzat4LH2
hfh9KAqfpJJGdBp35u8XiRBlQ4YhuHIvyW7Xl+oXqtlwzklKZ8c+xtIl3BxR10jcAeoRh4K/sdbL
TrznKv44DBzPs3OCznrYKxzY4MwoKXXV/fOxSNx6NfYVyC6qVHYtzudi7FUH+BwgZTC0c5QgQlqM
MIMCh6GQHnTkVKsOqtQIdl33F9RKw495hgd/9hFxuDoX6yK7FrLo0U8Kb1/4VCubGQeCi5/PlOQG
0WxKoisd0hD88UB7lE01+akt5MtCaY9Vrn9Wg+Qh0+NDDHcKFWiihHqAtCfPUi7VnSjDK4PBybi4
dRty987FhKY/WIksaobjYSjF+GwcdC4qnlE5uUiWGKPbyXF3HdVdupYTsXWaQRsukYKjRtfXwz6D
JNwmorw3svk1yZbyUOwxicvpYxuadNQFjyHEoFZchU9z+6ktlbPRzgHGc7gAncn9uIofUdYuOLNq
IISU9N5ICs43lNeRMV3L5IyoCXErpONxEaelXPWyYQrcBKVud6ULNz1PwmlGT31YyXSGoK8C9Cp8
47nPXXCvHrxC2UKFI3SWheYauAgQybrXLeyGtKPq3UUQ6k7TBHtF7a68GLavQgLN6kMjbIlV4hCP
HFeNcCvp5X2EXJweZ2STVc7zSVUI2WDnFasSDodyHVXTtU++2PK5uNlBXe+8RvwM9lmAmkK447Z7
rRUVsBijWJeDRrLI/yDV7ZdITraSr4OKYFt3ifdUVDQSBWm4hy2RMC3phnNNaOJ9OmLLmYfjpvKy
6+fYvSehbs17TosAtGR4nUiZiSMTPGTdxBejAUDHquCQsIGYEzWCN7TDvp7s3hhTKy3iwZ5l391W
kN9QafrhgvoM2iWXyB2blo2l1kte6GCaQkNwVjJBCB3OBGnSajfp/lNU4D05WJ9+H/o/i9QsPiyy
ULSHkIBgSy3hwnKrZE3pJYKTzSvFx1FRqSK0VQITTud6emgNnfoip0qaqJvOM87ncFKecOgpyHC7
QdMLVkPO3DlmEntCoPkrVwQDoxI/IqUWOyk+BI603Rh2Tg3Lxy6Xk6eyqO6VgkinnbjXRMrVYODn
zZqOojAsiII49uUgTNyuAb2uEjrO4aYwETmkBOG1iHXCHxi7QEhGK6BwS9TGpeU5pusqmg8n2bgx
akxE4HyK40rYSj1fm9L7eTHx/+QidT9EUn2TmzKcTHU/I8L9uevN4xj/djJy5/J7DoZ+FAV3GAK4
D8y6ArnTFzhWKM8gReFUMM1RmAM7EKq8NO1mMShV6UoJy3tYtBqX4Nnb+4jRfHz+fH+UYbvJU/77
W4Dqf61qu/mazx2+9XKoeTb/anL+f6NDmV7dF/v8h4zbNQ3JzVe40j6Hr5L3zz/7nnMjea/PaEl6
02eg6Hwn/jt5L1JIpzMFhAQB4pzv+p5zU99xQQZUIM4qZ9TISIF8z7kp73RgB8jYULNHjJYp/kH2
/seGEHku+QPNQNFJpl68gFtWo9Z4BWQ3Tjgqa5oQQ9OtEVhei3mwN/GFn6FrLK9B0TVniQTnEcn1
OtnEY34gnZvBkKepkM00+niVTfRaWlqqTp+gmQrOmr7PzqaVGIGTyssSQiIvaC/koTpTUlO9jAXZ
/ESPZHjpjyCdhDCUbB8IWnmsR6hWS4Pw1Kqhz54gKBjFdUplOHMbrexu0b0hTyC2BIeJl26H5q9G
/z/a7/+1zfzfF5MNhvd3e/umoijV/PM/ha+NcJM/fvJfZ5XnH/+9w9UZFzzXqEy45F+Xp+b++rm8
CJEGVBNs4+87XHo3i+8iCAA/NYWjGabwfYcD3kYUQRWR1Jpb+ihd/cEOXyYTTXb1itQ1AGlaIaDZ
eB3LUDrzh9KHfyfo+3bTdURM/TC8pQ9ozCHRiwMOGR2Ev+ZuGNBAs+Eu7agPJWE1xAB3vMi7CRXq
424Cg1JlGX0VPMSBKggohwrlyhHHaJDcqWMLW1IzDBejloXjGpoMIptVIXb0lc84pvUYtvSsKyv6
m+tAlIezQlHbi5RsT+JyMg6PKsyFe9TMhHjjD2lzS1mNUhGXSFFzulIeOYUSqX6YCG4u4Sb0/UO9
mpCCpHOce3DYkmxsk7ZqbFzQWNEBg4I8Rx4nyM6DIrHdRYT5lxEWT6TSFcN5R5/6yjWpOwkAocey
sktPzc7SDBQCFFVZC9aWNmdgeCqvZ4sQcz/1el/6tkzqggtMEN6G8PdHYFJX7W0pJ2pv05QWVoAf
svEMldpIQYGgUndyFNMEQhQ1WXDxdhP1AI3mtBSoYmzNHKCancdBN5ChyscZGdhCOUW56QaBq0lw
cioZ5wG8oaTpeg1QqCr0MUzPibdWsgxma29QPcNWm4TkZ1iCArRVIZbPQZ3Lj7FvgFZMV4Px5YUN
/aQ0sNiMc3QLvIY4CJcui9RgXm9GWKkbWR8rgWtObW7rAcZOE22E9e+fIs1F+1ebcX4MhRqCO4hf
QZS/fsyYeUZjtjVCiHXW7xDLfF93kuzkjVofDHCPUIN73kGK8tbGbKOzwYMp7vdzWOS2n9+U5iZN
o5YDnn8+SF+W/vyoAFOdFgjaakF9TIZK2YZ1KBO1BYXbhvTX/P5588otXxknw4tjijiVxfMaVYE3
AbEdu0iBY6g0PTtJA99ylunS5vePWtap5nfjksJzZHpENRpIX79bWQReWBsIX49NFgqbUg7re2Hs
IGeEfgDuZojntIkka6SBZ9Xqy5xK7NcejpN4rYA7OgNTFxj2kOXdRdkx740HxMXkktGFdgMNX2NT
ES5DSFDNybBHmv3cAWTjgXJ0fBVACwlFUF5901X795n3Aoohz1edX/cSc7f/FFZfX5VP5198P+iM
d1Q6IQCiMMW/PMPnvodyxjtUwGgrpGVYXoDu5He0k0pUd+hIR2tq1sf5ftDBTCOzl+YilL7iuvtH
B90PodyKyukMCJRVSG542KJ8CvduJCKKK8E/30h3wQqk2dCoA1gG7r8RnJY0IZjaZJtVUt5ybIrX
lap6uzpcGQfNLOEtFad7r1dJA5ax0dqiVHufUYqBFxfkXZ/Cdg+ffq8pwbqG5BaXO7XulInNZ1WO
gRK3PpC+nkTwQ5xkxhG1r9VXIfSjBHSzUe6GQYbpbIiN1bGHK3s9GkD9xjYN1iwMJ1Gf996DXkvT
9Ytv+BOfu0xmzMuClRIxQ1oIBHlhrVXiT4DYZOjwu9ID5qbkTpJ1hatBF+AMdE3tam5ibgoN9zdH
8W+TemVS7Odfm5TdVp/++X8+vQ4e53zS3zY1I0NmsDYIZGJH/uq7TZnvACrwx4pMNohq4YvrETY1
b1A69zlFoWbjnP1uU9I7hptvTtRVRfp95T8KHnn8y2OFoed8BWwwEq2E6g/wuJFWCoo9nFYkNoQv
U9kF53EFu+uhKyqRqzjEOlDfZGuIluAsnMSHyZCjQ1cPuskZX8KY68PwPBq5ZLoh8ghXIVGiPUkF
GE0VeD78uUVdXftSh+IMpBKkjaNc30qBWSdb2gCUp46Gld2UdZ6GGFhOSS1FAS3iVnmEm/oQk7Cm
tBROD4ZaVqWlmX2tu2I9OboRKFsVBQzNJshSsMwObWwHbYQqsMeu8tdD47VvZJYWpz7LNYf5+DuS
PSDVls3N7RTQawJltCO0yZ5elN7uu9WtSG1jLgcV/0YP/kCShm7g7+zrOQUhWGAIg3/+Z/I1HV8e
Xs+//W5o8jvYHObEAdAUkgcziue7ocmkKDjN8LKkesnNEVt9v6UBCyJjx/0O9rSZFoG/+m5o+owv
5MJHigLnOkMP/+CWNsMRXxnarItEqwiJEiZBIDeHtC/AGDUEVLrQ9rKDcAgMXxHM17MiFv/2QSmp
ifryBrT2V5PL1SpME2ixQ8GtSKDpLewR8GrfeGdGZZiwwJrUJWTdyUxll41wnkVtc9uIEEbFaX40
aYrUBXKrNDxkdtd5rRNNE32NktBt9EEv4U0aKncE5nsQp3gfe8KX5w/0R6fC/w9wNQXQHxePX58N
3/buN/zry2371w+/b1zlHecCxGC0A+PtX0VdyjuIJ8gecMMhgnqFfjXewcJrzFkEiI/mn/29cfkr
UZvd+XOygi39B/v2ucH7xb0DhLYGKybYW1hckIM3Zo/4Yt82eR5EtKwqTo8MN7to1dHOWt5qIcIy
xS1se7Hl5dlNSzePQ1evascJRKVFi4KDsIrumhCCfnUVjG9ch54T6ot5GRi6AayIpnByLK/n1Scl
/COU7uFBoy+9qbtsq1XioU3Gx4B+TJfM2UfuKqglJtNlQX4gziBAU5P8dkTcYKcnGz3RgEYVxgdJ
qkSrL3qLFPjR9KfkTPfBj3K31qwsNS4nONkcvdepTaIuZleVEq0dP6aPAuZ2aNIoFtuU1jYyVdWV
ATKVssYIfkw8FIjBfnvxf1vXgjxzlpnnm/7XrOsf/2Ndfco+f/2fr8zs2wjfzUwmblJw6DJ49WfH
/vf5gJlhe5zr4OXoSJjV7b+fD1yJ5o6i5x6fFYAvguvv5wNmBqDUgIaBGxOtJ3+Up15c75/NzIC5
BXSjttII+V5vZ/Qg6mZADM4ZkdrYwsKv2oEyia6ShYP1Ypl+cl+QF9mTbybNk+iJoJMSeOvrZyka
vdVDZCoO0if9lu7jtKpBHpDCQ/JksP1eH62s8yNEooA2Fw1iV0OyNijlWaT/1U3zFEIXt23iCeo/
FUocMQwctcrO9BgN7N9P9hkL+YOd4/lA5ooc7ca8cC/8j2zATdzx8Zw6129h/0eoEiGzM8MIjrnZ
W0PRgfTGiCEDoKpabkVIPjfRAD4hrQ3R0gSK/EUbS1apGI9xWN7oVajbBaX3VC/nLlM44mUjKjkl
BbpcY2WNnkez8QN9Dw4VjWuhwO4RVHCic7lB2irzUfc2IGzsqRKDL8nRIJCjPfzzh2oVOUoYfgkM
771SmsPG04QbuOL3mpdr7vPC/NsPLPzAbBEmNkYSHW4dwJ0zAcivvcI//3fy9R/nefWUJ/FLZ/DT
Yb65Bk6Rd6A24cOgbquAmP1X5Pj8N9IKugwVYCepj78dA61b/EillZBGwL+S+N89A4Udzu0ViPI5
IU9V+I88w2z5fxsAZbXV80iz4jvi8rObeWUACeJ6ak/79F27J4VNT+H99MalZpFO/fERiwxCIylw
bkw8wjE++J+6++Si03lS72TTG77ntZv74Uk/dGPpcASYBk/K3Wp7+Rah+c9fhGojn1GkbWfJgO/D
MRCryATckXQHUH8+3Xlr8aY4fyv5+5wB/eGjvHjQHO2/8EqqNBhRIQ/BXYbPDBAnsfR1JVnmY7De
dZay1/bNvjh4lwTfVrtDBO1ccVEUXDnIvu+4Uq/B4Ej6N5dA2fjnJMyLWO2v1X0xq4WvTKLBX03J
GNxVxnZq7Hi7zr+abrtu3N6pPg233Uc6QFeS/cLAfnKePKeef7cYi7MrqDxZLXUeK+4lp7oZdtNZ
FFnATj50B2nvWfVl3dkRsdR+r9+88eyfbSjY/+cQmRwY3R2vP4RQCtFKjZrgTvpMa6pRWflHtP4e
kNRTbyA1US/idSjjv6348fdPngdevvTLBy/M0pQrWEGleauNLgAaqbKm28/59vcPWSgsfPuiL5+y
sMxa6QIC8y64Q3KQPpHiAU5VcpRgtHgghWlI5ULBBsD6++c+8wD++HbzhZkbKyki+fWydiEUHJlk
Bndq6lZZ3ax9f5zcfhY2QcuVVH6viDZXl6tUQ6BsHHZ0pIF2q1bNQZeEBHVyLpp+1yIiEwz5MZHU
c7OJgY8MOk1m1UchM27j1IjcFLCwFUrDJpOFp3zUg62e65DE0OC6hj8FuZP6bhqnmvbe4i26+xlk
8JNv+PdbzsmxF1acwYkMya0c3Mkb4aK59I/De5iWz2Hrux0fpQcgn2+I7T47oN+t68JvZGSnuk6e
gjvlWjVsCY0pS3VT17eMCxjEjXsIJN/4km+948IneGNSdRWqkHcIU34qtx7iNXbrDuvkTLRRfRBN
t7tElsFJXcCaow3pS+27pmF38RbaDvhO+m2wSXb1Ntnwv+MLwZEP3huOa7aVH1Zlzl4rVNE10jGv
v8NkdCJi4MyxOpsO5jlJvG/4nl96xufb4PIJUJlyJhCpkzZd7Oexgc9brcLwLrVGe7WpOusYv8/f
V1+awposeNjdz6hLlR+Mh+kQOONFc4cSORw7H5vD2B4bY73ajZfytYg7L+zxDvp2NKct9Ej1nbCW
rodLAk/Kzl8RfXroLe1LpTqx5F7BynzZfokvPSuy+sNoFRY91/7lp956q835ubL6uzdc7OUkKCUR
BG5wp1mtG+w6J7sQrGldoj9lTY7o9u9F1Yr3wbWxg6+HarztWbKTrtXHlVXZwUfR8vhneR248N47
7VtnxOyofje9xSce6ZTNVMkL7sZNdDbuxcCub+MteIVtkzukeI1mM+ylvXgGHPLSPCu0Nyag/cwO
Xu6AhR1QEOnFDjTOHcLNZ+o+eAC1s83t6tBfxvaNvo2c4WA4sX1X7WsH0BubotyXdrOvj8G6OgxX
2ePlp8/DVeKG68SO7PvW7hzlgW5XWJAHKzrmd/L7+tCLVnHsD2+pwjwLfPywfrCQEIdyYaO9+bWJ
BHIcCgM4vrvGgeFzR7vramN+1taSA2vkGsl50yrc1TVSlhfhl8ZuPvjO0+89yU99FwoSiLgwhzlj
+noKMtpCI2qc4V14K9/KX4X36hfIKpt9hmrd5KgIAClWn77hvxZNbN9OwJdPXQQXU+3HmpKl4R0d
/BfaVrAu67NmE+z7w1sm9OajFrFEVeiF6Qk8Kj7PEFc44hG8dbjLXO8cx/kWZeiiyv7jmy0iiFIx
81jPs/BO3Xj7waGt4tyzG2c4Gxwc0vnwKLjjg7irHcJHq9/V17GjO+HdG1/1p4b54qsuIgx9TJMJ
1vrwDqPc9JtiO22Sx+AieDTP/b3mKm5x7OgvOnrnIr5z8/unz7XhH90CqU9aBLnZgQ99vaeyJBtg
+GcNKLQ6iYO4gxMeEidwoOSwi6f+ASYyx7OKvXzwnapxjrBw+W9sMVg8fjYLMgyk5uec7kxN8DIO
oHfDL3KVNbjfPSKVbN1fHx9v1+E5uXKHHVfb3SG3HnfHR906wJBlSU5qu7Ll7jeFFViXO9VO7QvZ
Fu10n1r3q81HuBzX6eYGHxKs37uxvT0LnDWSh4y3u3RV3q+zHm/99XVqXVCg5pfrg53ZlQPhnHWE
+d+qrY9XR319yDcfr2LrYuK3mrXWLc1RN6J1NTjJ2bA+XnRO79a259iJZW9G5/Lr+vLh/Wd3vDCQ
23WndWgdL0Rbs2Q7tw6ds9pfHFX3401gK9YTdIjW8fajU1o3t1A0W58rZ7QvjpOl7lJrm1s3icXz
LWmtWPdrbwe0+3kBpPXKDhxGpckIN/n14iMK5NZV7qTW9flofTl+nHgF5yA47vsLq7LOEptp75z1
1f42t3rryPt8QUFg/WH7xV8bTI50sbX90Nqe/eXec28/ervQyu1L2FbwtNfo7dq5fcFazrtjODzy
PVBGtlBq4G8Ea6dZV8drp3OOu8a62QzWx3Hz8WB/GRyFP/o48FLoEeM1OcsByTn15uIjNzViLtNe
p/Zm4g3jY2O9X/FVx8sVo6S26mB3a8ZvLBe6GCue/+Wzq7nuxrBs2kBs+9rdnyMMvtldrgfrYfuB
qSr2prN3tXVJcpx9e3Z3fn1I7HPr8mxiO59t96Yt2KXj7s/27vszw9qbzn1pHbatdV25O8094yE2
kZZle2yvp0+GU9tEpBPrs3lQLZUddwnH9N6wcO/H1jrPLHerEUvkfIrWPr+Wra0bWF+mtcaCKvvP
gbPp18Je2Vvy+pN1/gHZ0Bvf+hjY6WbFwrnv+Udh7f3520XWLdIWDo0wdsAfnn3VbXdfbLyDu5fs
eWZfc3vtiGy2zl5dnJ/xIOZpF/bxInTcJ9fZb77OgY57/uXY2vvWNa0PODQy65du5m6+Tna0Ld1j
u78a7WPndOvOkdaNs42t7ZHWC1ve32LdI9vqeHHTOevRHt3K+XB7vNCs+y3SqlbnGBtx424bR7du
j4crZh47RGQuUrLWaB1a9+I2dqzceVKs6/sv7OTZjHTrKXXc7Ydb273cj2zA880Dy5daT7fb+95i
dUdSe5/OADJa5w++/TCuB3fvNlejY1iTi3jNJncCKzp4Fmc7/9nQNGP56y2LXexh+3MYdR6vtU1H
c4R5Qh/cD8yucfeefX11/9hbBzSFWRDdwvLW9CDvbm5FvthqY7CEV7qTfBCtZFucV/vM3tdv3CIh
7P+Jl33h3xYJX6QrV6Fa4t9QUbHuhcP95Dwea3bNLV8Kg90F9lG1ZZY+tx9vNqik7z6TNih3d4Z1
NseunVuuFfv6tKjQpIbDHQxSO3Vx4haRJ9HYX4VkDrKd6Pqh7W0gzo6t5DpaNySg+ovVFoXwzIVE
nA33+9NHmof/Iah68fjFCWwGZrBSs3qOCeWrj/n5sNPxg5vQVc697epitS728UX5xteYB10+FOoy
oHUU1Gj+X7yzCAtJZyh9eFfTEukGmndpgh21BKn8lAGMpz+7yFFPqfS3snw/2wUAFilEc5+fKRxe
n3JpauS9JPDg3p124pPxpD709/I9N5LiqF+SqLafl/ePMtT/0dZN9SkJP2X/QBHx66f2H/nTP64b
FNzqJvz8Q4vEyw6J//XfqI9iDiV/nZP+j8qf9eJea7vNP/mrNKUp7+iNgE7jL5WOvxPQgq68Q9dt
5jICvQB13Qwf+qs0JcjSO8pZEBIBUWBjiLOy4l+1KUHT3sGOR+lYJ2tMCvnPisCv4yMeRPV3BiMt
4iK1bHMv9+hV95P2jkbvR6+9fbEQl9+2/UtFm1+MvFpEnYlGN6/aMjIpeCuisDRVxhvW/auhF0Yd
TmOjloMSu6OpX4qKcImG0VsyI78ae2G7RQvdkBfTwi1C9XTMNXmwSbCsnNMWZXHVgUVBR3LHiF2p
oz1Fs2nOfSPR8qt5L65ueSRGw2jQ5DXBGrUH0tg6STya16fNe37qizSa7FVTn+l54ha0F9tIQ03O
Chq+0wafvdqLwUkr6z11uNht03i19bPmUy/GxonrsnCJk1FzLupi4ip1STZnOkPR/A13/6slX5y5
WjYMRiM2iQvjglnjIk+0nIVN8tmKghQB/Xp+LZ/XWtZ+VqJQHL45719mzH4xbW1hmEiiI8IXtonb
jgpM7OMNcnwnDr0wTL3sy36V0OEdGe1wyKNWOnqG8A3l/cfzXlim1uhqS69X7Aby5xIo1Aox8ZM2
4LIy78FbNug0ykLIkdG9YiSUhMFnnTb4wjDDro5rNacnPyzKC0/u/K1WDOL6pMHVxVaBRLWMghAi
3rpVkX9p1S8Ksugnjf2cbnthlgiO5kUtURqHTCT5PFWpv0NfxdydNvrC6GG2j4e8qym8308FKo8n
Tlp+7Us8Q5NHyAYSt6e9HixTGdFIIZ3mS5aoikwxVqWesQP9IdpUsJZYaQe96WkLsviUXSw1BZqm
dPHqPnQeQ+jRRd2Wpy33EkGOyIWHBigHj2EmOCu6cVe6Wp029SVb2JSmU+/XU0KVDLZ7+rW5q+lN
c+LUF3a/kts2nXJGL6Kzur3Jizei5l/4QXVxFqsyytGTQB9aKHfH1EtgIs+KP9Ib+VdYhUDLqyNt
pUzw8UxqhBqusoPJMP0U5JryRsnjVxOf//yFYZYro64hooxcRHHjj9VKrJ9brbMTfcrCMqdUROAM
QivXq8P11OfqdpSEYXPSLl9WaZJ8bOHnZ2FQXssdT8vibbdqTjx/lux7qHSA3I5Sz6mqwhLpy5O7
LyfNeym9laGdK8BwFboGDfe0Z30MpOgtArxffM/nppgX3xM2eb2clBJ+Y1QhrbCqt1CBFc5pE19Y
T9PpzVhVTDzu/X2qwJSfRPHVaWMvLKiDMyeVNSYeMayoZB8Q6bg8beiFAaH3q0OCw9AVjdm7RtH3
YjXop+3wZyD3iwWPwU+oVc3gsINZmuZU6omzXpjOUKt1lXLmuGOCLJiMg13poLdPW5LF0Yb2JsoV
q4BtUgrq3E2rurS8fjht8EUsm3hCkcVtGrmrKFGTjSeZo/ag531enBa9LcHxoIKaImiSyA2ArRjC
HTRnp33NZSvjCOZ+gP86cnNh3Dd+IQELnG5OWpYZNvrS1RZaELWdDotMlPaPgtCeeVpRnhYsLztc
YdtpockAWkT/5Op9JA4fVM2Xz06b+MI0vawMQ8VsQ9eXgmMmNNx7xL4+7eScOyperoopN4KohmnA
bfArak5GdtqF6rmc9sIuayVIys5nXK8XgS0IztDGp22/H6pQTcKVUooDt89cKJ+guzox+Hku676Y
tOyrElx1SeCKoUFBIsseuNC+lcf8xdEgL8zSK2Kmjc6UGzbwxBoCahZ5Wp0WpDyDiF/MPEP3SAkl
Bi/CB5OW5gCtrpN230yM8HKDCGIRRb6iBuy+AfbTQjJJF0j5aXt72SctRqJW9Aaje35xhgFdyRBn
neZkn/PJL9akqXpfaAWMcvA/cSjT+dDGJ37MJcFtYoRS36bzTknk3EVp9Lb2TeM023kGDr6YeN+F
qSz7DK5D5x1pGzk/8R64hO60mkx8P7JN+qixYaforXYFMdVpO2VxYtJ1rDYB3IluapQihHWwJ/mm
0J+4DxdHZhQNQjQKcuDKI5zFYg/gvQD7fVos+ww2eLHkWte13WAwei7250ncfy0nYXXiPlzcBiOv
8uB9xxVWAow0gDUAYNTeaYsuLsxT9Y0e8s1V4K5KOXIgRWngpymD08xzzlm/NH658lvYAJm6gRjH
VFyuivuT9oq4CGWr1Jga2PEDVwkF8Aq92V11vWGcOPrixIQys4jiIMerjBMdRQhfGqeFyeLiuPTz
PuvjkpGjMnLGaptMb2Guf3E8iPOfv9iBFYqOPcJsWI+QI9ukPA4tGazTVnthmTTEjIkwn2txj9Bf
AMGL3Q7pHykJ/+t+LC4MsygNJUFKF9OBjXtWjXY6uipPnPni0AzqZJUGQsngzVk4wsR8WtgjLmwS
8d+26VCNcZt8PCuS5Dh17ilrTU/B6++I5tk0GGbDjBMLVGJ90gFPe8PrYTO1b+ugrogejGG3kpqD
4gXOaTNe2KJZNpkRBB22OK32KSpfY/gGkPbne5qukNeTTlC+6AeV46ZEc+x9oNQfZsj/Sb7JMBem
OKSVH+sDnzBP1OvKOBald5L7oGj3etoDPclNpXKQqeON37pZcNKmM8yFGUqJKlRVjRlKqvR5lCZo
PpXTQlewWa/n3Jgrv2lStt1QeO3Gi8fSVnpkVk/bIgszpJc0rsVh3tS5ULmTnHsO+qgnHWEg7V5P
XUl1ZczLjMH9rPikG4V0FmjIfZ429yWJZ2Kuqi4yGb4tJ8PqgmFDG6xy2tyf1WheeO3Cb0SjzIlf
tbgq7yYvb1drRW+14TQLmrupXp4KMPXEQuQXxA5JdBVLIFeNcXvSN122CuedHiSzzr2bptI2SMYM
jc/4tAw41E+v552Xq06v+tk4U/RXx4tx+Itt4Q9LRygyvB55jBQtpGEfb5UZ2xiWv42oDNFJ+Qf6
114PHqdxVK8UvOzYyMW41v1prCGrb2GtOW3RF2ZaienILY0HVEgPHOIEUtdSVt+fNvjCStEsKBQZ
aU9XlW6Q40S29rRaNz10r9el9RK5px2P4DsAlKd4tb0yU/G0NdEXJ6Ze5oClBwZP+nwboHIvhCdF
9bQRv552YsgNqUzcVmzUl4khAIYMRv20Y3MpX6HPrb9e1upuZzbdWSuK2VlJvee0MEJfHJ0rCCLi
tJlWa2ixwdJ2arYb+/KvttQ/NaKZYuOlW4kzibaeqlmt/a5IN2bVTFAQ+2/hhX9x7OsLE9X1ohmk
JsQTen1H35E/usEqGk5cmaWNCsY09ma1Wsdm3W4r6JTWA9f80xz6koxYhCzfrLJytTbaIj03NR+g
8xi9pcnzq5VZWGimeeH/5ezcluTktS39Kiv2vXZwEoiI3n1BZpKZdXQdbJd9Q/goQIAQkhDi6Xuk
u1es37nXH+7NpcNVVKbQYWrOMcfnq4qnZS3QCE0v3qWkDv803S9z41+atX9G4gAk/f5WBxx0A0WH
Xdm3ADxn67K+a4GFKGB32pbh2KSbIn6onX7/O6moFzPClazMqim8xemNbpSGV9vWFdpxf5ub0sNw
3nmJb5Gnw5NKVHwWXS62bTYXS5C/zvwAMaMCgCwtjV3sEyVqOYHgubzbtAP/amz6SzjQIObLaDKk
pbNAGrezYW99Yu3Gcb9atRNICIuwXVoO8FY7EVHH72ZlzNO2z369anvQ58C1SUspImg4A4GWioiS
bYHMRRn313EnA4lVkGFk+tZCIjqmar0PDCUbP/zVuRroKiEAVWPZRqEsFWEQ/aMVe+OkuVq2WejB
7mgwaZyqnxRZ+rtxZm7bzS69WrVdjMxhy/FWBTioN7Gmy6kKgDnY9FavFUI0CMFD4djPaLKoVyqH
6Gctm2zj06/WKghpjVo4BmYxtt9XQQYWBaK+bXPmmoiVBxrMjMtu2TNvwGuU6H1L13RbcHCtFOpj
L/raVbTk1tbHhXXgZsMJ/rxt3K/WagK9XjslOGFNKyIYFMbmoJN+44S81vM0Dgl5C4Zkyala9iZw
/a1N6TbRGoDiv6/VVCgFw/oecwZEmRPCMQZXeS+2xdj0aqkuq0o1swEWU6PtY005h318+Kd+rb85
Ya91PT1cISBGcmk5ueFZEZrc2CFJt12ZrjuPrBDDGMFCrgyM/C70mJ9j0/6pi/xvPvm1rIf3rKuD
ldHSdjTd81jYY03g0rxpPl7remKrmlWkC3wuh6D+rJIuPrbZ2GwqyUH7/PuMEUk7xV0fp2UIoPyx
r5LshniYTm/88FfB8FATgOkSjaNJWb+rWAwod7b025bqtcCnSo3vwN2iZQSg/K4ffLpja1tt22au
6YFzNY5tfIHTJ6InLxWEpvtwZGDLbnuvV2uVZTZZ5hhTckJp+7aF/9Au6Jd5WzR8LfGJutz0i8Bq
Uk2UFkEvmpKwOvnDcrrshf8mXr2W+LA2amQP5+jSgoECzIfSt4Iu81lIwHW2Dc/V4brAn3KtRmxl
SRj5tzEMpqe8z33zh9H/m29wLSVq0C+Cyjy+wZTL4WGqumGHJBYmv8qAid/0Fa4lRfWYMkyalJbx
uKRnYL/4G45x923b069W7jA3A6h2IS1TZpvTGDbZUaO3f9vwx1cLt8/aJiLgz5frytrjMiV9mc9p
te0kubYvjzg+OI49WjLegOdsq+wIXUC3Lb98rSzqKCiC2mLqwCs/PSQa6HqIuaNtKyu+Wre0Dogy
8AUvfVqDCAc/PmD9wITd9laj3/djWKrVqV5xAyea9yfZTFUB1/11W7B9MTP8ayxfX/pYsqbLwFjE
XglFITtlDL712z771ZINTeXg0oyoLzD9+H0ZdXrr+OBfNz39WmFkqKjmcETUZ+IoOkTE5ScA0bNt
Eeu1xmgOFDY+QBUAnZt9tyfA/vwYuYy2KQDRAP37yC9g3Dnq8XztfZQUbM2yYzUngIVtG52r9QrS
CqhVgOCWkGOYjyzQzd0KtPcf9vvLp/w3+/211ghK17lJL7NSx2LmO3DH4f6dy/yxj5t4Xwm9Fhal
Sr5tEVxLkGZUKGC8CtJ7jHLwXifT+ICWunbbVf9ahYRLG7gvFRJ0vFOqAPe03sHCLzlsexFXCzhd
XLoEI4JkD0HCe5zqUwHlRvKy7elXC5hiwng4seNFBG6+RVXRlOtktskDYdT7+ySFSe8kFk7TMoVC
JtwNk9TwNWmmuNpWR7uWJIUounccW0+p+mj9YFmV/JzyP+KQ/yYOv5YkiSF28wyD8NLNy/Iywwfl
MdG8+8Ma+LunX63gPpKRyNDhW+ooNO8AZQxBLO3kthPxWpbEAkpqMuiszI2T1blioXwxmKhk27S8
ViYRdHeNQQQ3NDrZvKjQAFcSj3hn07S8Vie1KrEsGYHBBfs1fui7PrgDGS172/b0qxM3EZQNdQ1L
ZqbRUEdslr/n0+i25eauLbg0MLgstHFeZolqz+OFGcXHZd622VzLk4ZKrhYguLysVhjWguTSf6t5
LH9sG5mrBevRF5DPNsK4p8R/gCDM9EUL8ebzpsdfS5TSrAbpN/N5CaCNMnu6dqnY5VXutyXQrkVK
NBhg58tkVcK1KLyXAuySIJjibVP+WqlEY+tMNAxV2VH4nqkATGoJ1PS2APniofvXUEo2NJfw+c9L
MJ1JYfuAnEbT5RtHnv7+dEAyG9BWEW8jHd3dOlPHNxCnmG3L9VqxBJxuzLiYqrIeERvDxit+MINN
NmoOgqv12tRV3rN6rkolg+AAqlT7pR9683XbpLw6YKdYe26jgZSNg5wwnduopDPqj9uefnXAZksu
KyQsSFnnffg+jWUHek6tv297+tV6XUcB4ITpSVn1fjlYFlZHZ0i46bXCTfz3SdMPZGp1DjAVB2dr
RyYv3mUg0X/b8tnR+PH70/0ixXIpspVd3EX3YE+rV1zR/2Qt+u9P1yy/Ol3XoO4NEMaknNW8vEUL
FzdVFqybEkWgFvz+2ZMMJqLCjlU5AKRZurF9aKpeHrcNzNVarXoXKg3mTJlRMh5Cv1QFkLf1pl0s
u5Y0VXM6jETMpExmOh6g+W+PLpq2iY8AEPp9YKIqtpyulJRmAN7mrLpRvcRVOm7bg7NrcRPvDSql
PIZ3XyZiCD6cG8NdZJtg04ICmef3z99mMQtVgs/fBybdI4VcfYyTptm4oK6Wq6B2WHSNrcb6Sd3W
3rfnhC9/ulT9zZS/ljfhnAbCjVHswt525wjNwx9E6vo/3Qgvc/u/39lwjf99aIDenrmXjpSstpTv
KrsER3S52VIoWKMUKXAz627TCrjWOkHCxro+WUjpdeYKyeMIDUZSb3z61eJtZBp0DV+xJcdLfBMk
PAFD0Hebwj8AhH4fpgZaqpz0nB+1oy65CWKavpdIjEzltrG5vP2/FJbrXHqzsEAdjQ2rEtbT7tSO
euPucC17MiRKZJ9JfZSCd3vrZzEUq2zWn9s+/NVZm1haNyEa0I9Zvkx7U1O972vRbtva2PXirT1J
m6gnx8Qiuqxl546qpds6u/4bcamqc1KRmFZH6oe5xj2fpD8S4Io2JYyya+1TgKaDWgvDTyIiAdz7
B5TFUzEtG2f9tQJq1kpK8OD5KRuToJij2d6ZUfBts/JaArUCpdWAeDKdtDUJ2Y8dH2EmUvfb2pdh
kPP7rBd2iHthmTo5QafdyPBWB/iVbJs41yIoBe+loBJAI4wtXD+gHxifRGzcpvQxIEK/f3YprMO8
XMipUeNHD5r2jy5z+tOmFXUhmP11O5jY3Lq+6cfzHCfdZxq24/fRDH8Sb6a/6nb/Zte/VkEJG0Q+
iex4rr2J+S1FtqgKj5mBH/Bw56PakhwNProFM4XJLLkH1IWwYxTGvvrhQFO6FOiGdoIFcaDlaNui
Jisx9yTJhnnYEeHjrMxSUrdf1eCAl8+iYPFxQXyfRje1tGLswSur8qBsmxlscbLEI/rC1iR14afs
8iuwRAZnfH1OFz91N0CVNf19VmftcEM5G/knO1hlYcEt9TK9BEpZMNCFNyZpwcOkFf9KIhfyqhBB
JNvvxBHj1t2S24W/r3zt1FwkQK1h0kk/VY8SjNjlrjfLmk47Hc7M7MOkF9XzOMNI4l6ibgseRQvN
aPucKfAr5sItPFiyvR89nT5009TVR/QcDOM5Z5bRgpu5n+V+Drqux/ev7arO65TkaBoISK3eorGL
h4cLqE01OzclqbmTIM+rfufcwtj3PhlD9ZDVVAVvvenmKNjPYd/g9iVhZZNNuwEOsBxf1jDh7XnG
M5XaazCxw69rFwBsXTim2gb+yPFSwSwUmuUok0UeIVSckNqpwCTklavkQ+sHQ58mTjWewOAAF8EE
Erbi1IOsgaPosdWDaB/yaJ27U467yYgvVCXSl0aHuHeujDXdU7v0I3haOODleqypp/pe27hTHSzR
oTN4WXMamW5ngKbkAMctKx9PNVBM5FMfG4BjiwaqwgxAuqUfFokcyEIdSEJsdNruoWeMJ9DdbO/j
+Na33Yy0WhB6swKsO2S0PcJVquN6p1ZNKIohA6tSmIfDuXf8Msfaufe2iVj9XlUgek9wBoDfTQMS
UrTA0IDEPK7PqZU0/dzoqGt/miAjKzzvOFmjoZhTgl/bpfXcLqd2wbcKj74HxZwULRwMQnCVhwx/
9zDkkMlhTThp2c9A8zpui6ZVFXoTFbMDeSOrsRQkl3qN129gUXvyHYwJcPLQRWFgT9qOeX+IR6eW
4Xbw4rLAMmVqdUA/ucyXfQ2Ia77cJo2Mw6lsgyw1w4HktYH/O7VxXQ0A8TW9+xEh32CfWc99o/dG
mirdCcs/pcsks0OrDVNFMAWY5pPKGvMt1Bij76rV0cgxeH3ob4Zg6LM7NLHr6Jkp1DvDAvfG7qlP
0+bGhSKAUV7eJd+lm6XYweJr/RatGsSVxGew/Qn5+pqI0PHvHJyA5MizvAZbmcdLrar7pZNG3Dkj
fOLsDmjkXPA3W2NSiftkrfOouYHjzAJ0lRP5VH/U2B0SQCraJQPcJqpSJ2+6i3s7QDGy5eDFJJ1P
3ceUgEX4YyHTPL5PdU6ytjA1kshBYePErE81PK8B1+lwMoTDrnOZaNcCuwdZVCEDlBnHckYdf4pO
WTDD4eqIVsdUV0UP1yH1E81ho3cFh2uKGSEhh3kKK0ziWTQXmW1b9akZDNQL5YJgrst3cBASsyz0
kFueFytJFHgBgYfF1RtMpX3+PEWDSz/FnhgOMvPcTwk+m5td8rMzUyyfmloz9bbIHlzFIlmS0T5U
QRstXxyf2w5WbT4Ym2NX0XmCA5Ua4RRVBBbIxrB0PM0gExB+ikV0J+YwmMOiSwYVz/uJVTF0BF1E
dPi2WOeDQ5aINPlpCS5hcJeXPJddmQkk+kvAKvX0oObWDhKkg2WGnSkKIdlLDWeG4Cteq3VVwRZG
m77A0eDyd3YwUQa1lYQmBb+TDYv72sZy4pjN7RKAlUD4sET2KNRoiILrz5jyx7SOidpHhq7BOWgS
g/MiS2cGL0blqu9edHP9JLLO2UdZKRodMTY8+daxpA/RYcgo4+9x0NsWdpWgfvG5qHUPHDVTyaoW
6NmZg1cx6kOoge9MMg+R22XAkfP3SR5KcwqmSLs33blkgCssbWrhDp1ZlHG70S3B/GQV9pl73dbd
xTwnaMIdCO2B2PNuzeE7rqUMn7I6MbYYOt9EsKZP3NJ9JJUFXv0JsX3bwToafId2vPXZuGYHF+px
uUWlj9CgiKJBw4B97MPEFxVyYx0r+kD6/ivtlqQBryMHUr7a12pKRmBMarj2CLgz8PqxzeyELbsC
Y/wLzMe6od+vc2tCV6D3ZhrTYojwjI+aZbl+7IVo5XCsg7YW7DiABMqCQ8hD0txGcgi0f3QMUPJh
l2sf8fU+Xle8q0KFppsgIDA+qIK9jEjf9vshxcsddmq8XK4Ls8ZkfBoN01h26Mz0kTqsDkm+oTAT
5QN77JTjnyoiKUKCZTLR8iPEd1+rAuDVdv6eOJdDlLbocHBFR5bBnJKIuXjHSVA5VcBL0LHnwIaQ
rvJcN3Ne0M7jSv+zqdbZq3JE5Sh/jx0wiJpiTpqclEGUWgvEQDrOoi2GoY78V6/WcbqtIuGDm1Zl
q3sdulXP90ngpQl2RomGxogtVmwC8KfHelzr94vTmCAAyZssnHYxjU0jgdqI+uUDdvWWfLaZzyJe
tFEPnQIH0Kv+0ebdML1OzMaSHxMZ1yzcqS5V+R0NFOPpzlopZvDRw1E2Jz8sTZDv8zkcxhmUVexO
z45kM7bkJFHJ8C5OXWrPVb6Y9GkNRDBzeJY0FLDlyBg+6N2EMWHwLuUxVB4ISQH7EzWXaCvKwiju
XvJB4igvJK2p+UwWN/MfMH1N9Ag5cO+sL2ZU49tPuRjhFFMQB3r4x3DO27gu1CRxgSkqZlcCrHIN
n6fwoNdhFFhvHgEhLeYu8e0tTecpfUZxNs5fmpWqzuBNRKFCEjZVzYD0F8ATYO+sXIw3LKlo+6Fb
LR2+ZVEzRr5IhngJVdHlgBt+ayjHMVBETdo1H7nnFSAynBHEPkCN0Uqdew0ELPydY6jKP+hONQF8
tMGvIBjA1BhMrco3GT/SBnFstGtg29liH5wpCdHXAQ8YiwhqwrW4AOVzrM51bTVGUPglvEPMkbAP
cYe9sRzX8GL1NaywiHvzMhaiXFTkJlEkuo+rT/2aS/2Ej0KxyVUg317YA1JH79I+YaTIocwLi6wf
LDyyc2FCMAvgvVc9yypZpnO4dF1UrgneDwLuWebvTVYvE1oeNfefqjWbhL3A3uPeFGEdyOSerFgT
T4FvIT4rRpWvQhYNT2nXYIvtTI6v7yUH5QfqsaEfEJIkTSIOca559kMLOJjBOxnYSvx836LAeqI9
TqmPq6+y7GZpmaRvPMR+8m2VGLAnMRk6P9ayj+eHBcKW+gZSqAztdrg+O3ZjBj2Zn+EIbvABpOSM
2mK2YS1P1Ry39k2MsN14iSFKrJ9nR2IrC4lGZf9BNFqoE+qxtQsLgL0y+WEKUDP9vvYsHMJDPM1L
6gpw6DP3KnIVIaCfuRvp2avWNdmpB+4bjadNTWxfhNVo6Y/QipbifBW8/+CwiWB8kJFrKMZgIRXe
AtazUrfLCqf9LwHEe08eVy16l1kyob3Z2ODdIi2aTuJmavL3TdO0c7/DDWmi90TkQnyK4C7VPgok
IaJyarEOv3CtsCZ3glY5RVdWmMfooQyTH3MlSf7k4RCw4PLkSEBPQwCjnjOK0My8yi4y9VefTwxf
H1u98I+ZG7oeq63zZrgH4aG1RcRrN7zFC8LIYhzTLDi3Ix/V3QSWT3ycbSPEK6Vj3YtiFj7qT92Y
SIVdQMcfLNRY46Ot5lkcdWsIUcUcDIy81qPi0Q/RGWePOPnUUgwQ0IUFjsUMszJsI70PzNwGd1Ni
q/zDMA5dgj2b0XEfNpaN75chQT4So7xiEeg1M2gqsClCsieinUHq2YpqaA8zVUTsZzab7JlwvUQ3
08wTAD5W13VoRVjy7iHuVrHyol+x+7wuuV/oTg6TlThteAWefNpqexsErk6f4bXXz2JXDVln+IGF
zCbPSMNRXbbLLLATOrCQ2jJZgRU4jrpnoFOPeuZ6jxblxB1g1FAPdwg+s/kmYzxMD722nJdtjBV6
069DWh1osra47GZNqO6qWQQXM1IrG3Hb9AlApwXepDDnwBvL9hHuu93DDPGVPoNajxprWney54XF
J0xP2cCb9GGh6ES86wOURPY0Je2ID4v2L9h/c7YGt9WUCvmNpz3TbzYLVfgYdoiicYFDi1L6yEct
psMEZ+f5LnVROp6TShns+aGdg3OTTOFyhw5SOFAUaWuS/LOQAGCXrFnn4VVgFcPWoV1DdZxiXGoe
01knI0Ir1mb1jIxRlPf3nRii9WFOMdADaFEEFKb2TD1PyLqHnK8Z4AROfJbDdTNKyZ/wVn+T2c6u
Enu0VyGRbcLPC05EuLf0UkEFg7rx521JlKu8vIoqrKt5qs/dEqhblNeDBzHIbQ0A8Hb+PUUT9cZm
iJPWM5W1LpwO1atnY/W06bNfN0lldJ3UEEt3VmkT3kR11368RMx/KHT9UmT9m/zPdZcUd+HEvW/E
uZNdPbaHBKC6tgiTqTpTaJHQugbDRb43aUQw7X0PHWMAT+0fTS4ubE7J6UODiWSQMEXotS7AyueT
L0gy+RgHEUP74T6xPcMP6DHh1TFSErCyVowRUIYdNK73JM8GfcPnJqwxrTVqYsHquz85uV4yiP/u
C15lFiGW9oa3izvnGa4P5TzlZjnpKnQ/ZWBCkM9govKnWvDfzONrEs+iRExm7fV5hu8duekamRMK
8mgYyH0uV6RhClqtCd0jm0CY3dVJjvwZJHIhoUiJgX9c4MRwgKpRQ6Zy6So9nfI+juhdOldE7MYB
HXP2kBhBcouEwNQN+qGJuhQBmTGjZQZuyVqP0yMEg84+wCKgxuVB10zdXPRlEijWSuBWfWhaYgU9
dItss3001d5hx8S+Ex1FyqPlOPMpdK+91KhtFF0692ApVV0FQy7cZnF/90cV0xCJGLVyXe+Cyiu5
jxxchw49J4uebxK25PNDz1IOPzDhtBua/a8l8T8ysr9vvkFVJn+a/3X5tW9y9FPDa/OLrP2vfz3O
PyYDn/t/3H8Z9T9KO3yH070crn/nt0fo//3rv4F43H8xX377xwEz3Pgn+2Pyzz+07f7vn/t/P/n/
+5//uHjPG//qxx//9R/fJK7Cl6fxK8xqhPn69w72heyaufnxV6Dq5Rf+6V+f/WeC7BwYjCFAjEF0
ETa7H9r8139AQHSxtk8z1K/SJKG/4Ob/9K/Hf6VoX8zhCpXQC6scT9TIWNb4vSj6TziSRCkoU/+E
ov8PIOZR/EtB/K9lCbgrBfotjhMgF9AwiWTA75snPI2myIElfgCTcOGHCjfkHv2U0WTnexyZkXsl
v25nuO7juAlqma77CUla/5XCT/4r52OVfTahafkBWR5idnGaethlpgmP7W70q6CFkWR4NjKvmxJh
nkCzimnR74uqO6z8Crn6IXxUHTOgiy2jWws6xVTdBYiu2bjr46zGtTAcKbhTTg2IZCcq48Ms6Lok
u9UopQ9mVl586NB+K86JkhPwbVPmfrp+NJ9bPkVZyVAwLxqfpQfYCrV7ZLEfFtgZvE62H7CgkItr
WvlIYAh9EL11+NHmA+6r8hssjuhezxNobNx/hV1dfLtib+EBr3Z1ht7i2uA6uw5CFWMD9+RL2uAI
39PbIGTjrRBU7zIuTBmmuNT4Ob+lmnaPsRh4uq+zeJfFyZP2a7MX06j2jXf8MEOv+7CKGCkkaIr2
MqufIFpIC9ZOD9Qu9dnUfnqx85ge2MzZGTfraBd6asqYmh/IGaLxRWWPuIRMZzWTG1QOfobEP8VU
rDsqOSmnpXnf2dkecfFcy8y38insoq952ya7CbnEfVKN6v3Yw2hfRP1wQGz9lXD2GfnguIijQB7T
YP0WpzV5DGI7HiLkVotkWkHrQsGkiGQzv4jcvnksgudxxFedGLGoVPDqvUCD22e4b+cn9HmOB6LT
ZWcQeO9C3iOmY9g3l1eQL+vgu1uV+BDNQQMEocts+qKGxp9hiFDFN3qeTfy9mjuWYUJKQnY67qmL
HtomTvJybKgxR9QQg7sxWhN2yDuu6pvasuyFLGYIcRv2ZO5alBcULOb28RwyIA2ZSer0XeZNzuA2
h/wHZT/HgBvv73hmdR69qxNOHEcCywRhc6MnOg57RLmzOiraw1sh4at95gHKGbdMIsWGw2YKX3BV
ir5ka8Z2sJVcTrat1VMIfivMuHDGNBHc5GEiseLib6p6lzYmfcO0jXcrsayQ4JQhAx/05lTD/eR+
qtrxJ1Llphj4IJEPB+nixg3cP1gEs1of5Fh1RH/QTYVuh6wV1U7gPrHj3DUP4RK/45mM9yqN+x26
yOamyPu0BpmxajGLGYLd+bbHfsFuorDzIzIYSMuuJ41c2Q56CnLrwi44wXoJFPCKxruEEH/I6wjQ
r6ZS+k7jSoNK5Ygr2V4PSzXhlokuza85Es6njs6j3bm6MqZIOK9OtiK88Eq/rydJPxMHTy7WzzU6
lx1xpbdj/S6RqT9mBJmCnIR5KdkQlImaAMIBoGzHKpYWUZ90Bfpt4YuOBFhlBnUOHcjnU6vWQgDF
W+RDI56adl1vLu2hiUD2OG7Zo26i5naqxuE8QqSKtijcPVkwObS6JNOb7D25lcbFeycNu2era79w
dMMUYsG0B/sVgxEjpZzQy4+s9VA4BydYJhw7ah3WvBBT1tyyaQaiSU7syJDqPSN2D3atpWuhmzG/
Ay+ePcghifcyb4MTXELbW1c7csuSOHnfUDjNoYKhC61hdO7X9qzrRb0EWCfFrz8pjFcvia9YEeS/
PlX+gQNuCqjYnDfpHq8Df7cx09uvNyj1GJzkssZ7Fl2eQFL4kS7TgMRD/UVIZB8Xl5CbSdbuzOth
eWUeQ4K9t3o0UAch16q7XT2NAADOxpQ6SfH9lHMl0iz5kVoB5vOYx2dc2nvU5nz0qLLZHViH2dPA
G3aH5qpPrPLtl19/X+YpWMFZ2h2Fxk8EiucPv8ZQcrm8BktvzmxK6uWedxQkZSy971xTdj/Edfx9
aU3wpLus/aKzbtjraW2/CBtPb5CRrl+Xfu73fQb1YcFmj60PQvxPIiTLGeWk/DVDl8TLtA7kQzPW
yHNBO1u0IQzVVDewOxdCO9tHzP1sHIJkgZztbR6u+S6chnxkH2NKUdU4jxXy6OIyxmkUXeJK2c03
sKYd2xpZiCDkskDOLaqRmxutuUmCUE/FmFFxJrgBveqGxjcLaLtH49LHSgYvyHk++3Q4LUO87iVz
ICG5Y9Tp85DZMrL+ZOP468iY3AUtT/aM6+EmyFDcq0f26GKFic7Cd4yvH+cml5dWJ5RWUyTO1j7U
R9SGcR+YLSYT0sJlM5mpyLkWJaQj46GSLEYmFdkkRhoO7FQeFFCGJrc6hmQFLFqQueYm3qVDhhwa
p/w0pZji2qV9uPPafMlUGO0WC4xs5fwHuFE3GH/5KqLqs52qbxS2e/twIC/h5NQDzpJ8h5rHcArD
qD+01mF2Z9iKLepOh3llqHEakb5fJF32Ub3qN1+j2pPNGbmdmpkctYRqb8Ct+5jq+oz6rcfGnbCf
S6DL1WenAMXhHqbSOLKa9Vmbyt4is3TUVbyfXRrvRx+Kx0iQ7H6kS71nzvCdzhp267sh2AkB3lef
gh861u+rARVe4ipw0pS+waX/ozLrcUTVski7OT0aBvcPFYpvTdJ4VEsuNS0ZTShfwoiSJDrY5xqM
iakJcesK/Wm1RB0szfpDkC8oFaYg4CWOlTyR58TP0d63aXfHO6R/wQ5d9mhDZIehq7EN0ozczMG6
oGxo0cBJ2iN6TNKDDcczSrrYq2W9g8PM8KX1KC3p2MRPAMXER+7maodMbf6uR4XzOdQpGuGyLtgP
rGMvcsqiI5q/4pPoK1R9Sdcse97rZq+DMIM1S5YMMJ0P86eKx2dEg6zdN7mL4BiCYgEmX908rLrv
HvMu7Evs1ZDwhB6ZUZS4po+TT1IFFVhjz6z5P+yd2XLbSNbnX2Vi7tGBfbmYG2wESJEUSVmWdYOw
LBv7vuONvueYF5sf3R3zudQ1dvT9VEWVZYkiiETmyZPnvxzDcklIacQY12wj+ioPe8OK3imYr6eI
ks6RA27h1LkquWbTlJdUbGtna9s4lNikvahE/cmWpw9upI7KrjNy5qs6JSByVet3YtY9lU2Ojfgs
1LU74n/xWlmVsMMsrHMXreudja4O4TSV+n5VsslPl1agpGTmoVb10kHRMyOYiVfvy1iDLhqZcMZG
fGKaxvmDZHWbT1yUwklXV8rny7w4DbppoB6VIINmT1kBz8Bc2A4NebOzoVndOBVmyud6Yj2kmxG7
RmOM5Ip1c6zTunOzPKcGB/5kV4vY3ao5zaELkDHqJiqtJjfW10kWBjsr5DR24s6Ir7KozK6hTZsH
qgfCodUaPs1jtmvbpNDtBGKcN65AfIj7NFskU3ejbV4f4QZYlybq7yn0ghAhF04zbNhvvHH+aM10
5hla4v8kDtunaVl3eqQOto55aAiEtFfmVXX1fF2/x3Kpv5uNIe4E3QB5inM3zRU1SDMqhVoUzbsF
t382RJARyGLRQH7MnmRm0Q+LvqqeXhiGzZ78MuRzf5S6tL6oeWU5c1U/09Ij95pEXPZVlydPFimj
S0f2NNRBrBxlIAEd1lH3spU3Mo3qBzv6dZM7YBG2MtsSzdNkjddIVGnVLeM0zbYsY2HUsZtEVlJe
gIpTgJ2FqNYuxmfU108Zqf0e6sW7YY3fxEIn99IExa3yRgWfltjMYnnTB8Jl1fmTnL3pc0ZD6Dj7
ahQbu99W0hN0bM8da8zOTVW1V21kp23Qq5Fq0JzT1GVbz8WC07pIA8XBOJZVJT/cGTW7aqFkuohF
8iyqqgTkZRXmIVaIxzXWd6TKsmPd2RhjUs/+UhFHO852dixUjQ/I9tUEcA1IuKqvaP0IilaxXxsc
tYWktoJITZsL7IzZGaWiPUAJrHhMMh0fCmvaj+JCG05xva2VqQdqi6VwqhiyPfVz4UaFeqo0/atZ
9J+ySpV90cg3EPdRc6RcF/y+jfTYFoucRb81Vxq3lQ52MPeH+l1JTfoGtvr4iJvr4g15+53yEolu
25X4W4N/9cpU3eTEGC+TUA1060xhJW2C3Dhaa2ZMtjF6Bk0XGvqjoI2fyZbstYHAk6edurMMaEPA
+9+Q1OROro+Vo+KwbvedHIUTW11QKMJTXiuhIlCAidRZDAYl1c9T3sKQkjYsocp4L1lq7BZ1ZRFF
EjrMxkCfjdDJTjH2225mGG22baXyOKTHYaypTGcycHdIN/EagZV/numfYU/Rclmr8au0NcWnau5s
dVCbay8o2VOsyvJuUjvlC+eq3ode+t7ScHdPrYlYaLRnAJHzJtan0qh2s0mmVcXYAAOJVGGul2so
1dhXMnHf8iV9EBnXz5Gk41gNZpNmoMu0R7P2OXVAu4t6yRm0eHW1goY+k1zkO22QZdG2QCMeZnWo
rrNqDjj3ZK2zRtAZcjkX/cnahiAvtshTq9g6TFFMeia8GlUyHg1rwqO9FKbvUWZ2z9TTStcsU8tX
hVlD81zHbJZN9KxQqzwVWObvNl2LjrMksIVFpujCoyoow5HzRAymjqX042wolYvnn3ZO6yRvHB1j
WwfSxnzUBrzDK0nRjpoil05SjsMpIzg7oG70w1vLlorbWu66ZqHqJnGKd3DzeK9Ua3OzJZkuCxa8
uMxwDiVZ0e1VHUCppnZ8UxN1IX2TV7eQdOwGrTKpnEUY3pIJBFkx4CnhGSjv9FQbH8Dsvs7gZV+0
bQZ1Anvbp1qrMv8RElL6eFnnInbabMlt4GLxcyUY3W5uI+Op6A3xEk+D+pBZDcWFZRZIzK3Ngd8d
H9Iqv0x4XsNL0xW/kovPZprQzFNtNBevIwOxbjuF82T2tpm0M2FDT1tfR6XwyN2lHtKFk7rd/SNH
ZdZuW6Z+6XR1sxfMwkZ7bFTrsaqqzUstuX+rAT2dKjMZ9FKKclsTyUTGsQJHAcC2aUBUBJQ6xUOl
Z3ejUc5QZBvWRVWK6dabcsyZPctkt6mV9ZrUseRxFs6DutIgkMTZ+MARdfBqIzbCKZF6d+zm/Km2
yvqqVCvbgEqcPbagSkEJj+ag1Fp+Guml9r4uOXG8bKH35EV8K2mubhfIfL2lVoWXAQwoqK1RsYt7
d6FSyNsvYqs2+3QUksaO82zxpZbgMmB5+wzwfAGKPaoc/uNEfC2AgD6ZlLOcXDYKv5nJXSsranfb
on1K20LzcmgPL61ctA953Ji2Is3p57YxiocxIwmQpO1rJ0PKy4po3UHo2B5USKUidIBDPCfbQzTL
MyX6cQmUfBnIJkb615osOdyl+kCtpNjTBLW0myj+Vi9K70VZ9Da1kEqKrjx2HL/6ra/PnbFUF0Nf
9R8RfHwgqBjKMBnfReiidGek45baMAua16rSigeGLnUNSDY7Y5UtVxST/mKQjD+OHLboBRvBEKXo
4FDnLCRba0fdFXQWy32MoHVYlgzgGm2VwYKwJFdMdM3dkhaDjhWH7SuaqSXAosJA4CQNjqWV886q
DMGxulZ4sZpIdURtS9y6jcobiOHixAmNBBj/dt+QDvmgC+TKmTwPnHs0mUmoLECweYvdcbnK065W
Mpxhh6g95dkYnRYr7x0SWrgrAJiv9cqHAh7MeuocrR7ITVteN9JqTIEl4ZM+cDxJumVwR4Tmu+pe
JRDjUfSFjN12zcXQasUh4HMlobVQTKLWUBzVqeh2sTqkP4otLWgj20DHyociMOqy301tuX7pG4KP
GFsd7esqWEy63CpQUTfzq6nVuZc11Rhs2mAGel/V/krZ5qUQx9XLIIAmdjoO0rs1itXzYDY9jNJ0
tK6YzojndsvEb5U1AGJOZucM9OH7PlJOcuN8jd06Mxd7XLPKt0YqNHLEpLSSpXmmBBW9jVVWn6Js
GJxqMGogRQiJMXbo31KIAUqs5qcZN7BgHHoSG81a6td1WdSrvNBlQF2y5YsJg5MQoppvU4pXTSOI
U5CzcZcOfn/6tce68Db1EUG4bhtgh/tBu1qFfb1IG8zVBD5mwyZUJ5ya7bisRMVWa8k85rmZHiBs
pm9KPhfdfduJdZDLMnscuo1uzZAMGlvvU9x/+844KTr8jcO8WWmzS3Slh9qhe4I85K7aGL0CgyJl
08mk6QDNuQVNNSXOanFrnaslM65U2/KjBIn+ayFDqYOIVKZ2N2+dMyXm9LmkJ5ZLm1HrW0fN7UmN
9ehg6aOAjaQg+7IVz/s6hXY7KhU4PgZP38emhhknpo99G0+Pcmks+zoqqZ8B1NK9pyU25tvRkqx4
N1FvfMiMPLoIPDaS0tV6lJdSosCp040bkvOxicRoT2wtT0kuKV6ptcuZ5THYxhoP7xaJUFPHb4ps
vcEqu6kUVx+Eqvo8SNEtVTbyoUmcXNi1i2swTcxEfi/LcXRkxXrVx8wrCug0nVLGB4qLxdMgqTJZ
kOyKufFJn5vUwQvYcMQ19iVpUOxZFRVXYjV4yiq7GomsLTRJ7CSFTFdufHuBEdcdnFtCfDOTYK7N
fqrj4UavBKZNnx+nJJYJd8XmT1lFJyZJlvetIk9uMazPcTW+1K0FM1Ybvb6a/JrTKEQPcTpKEhXE
KCoDFvhmp5IQHZthkF0agVQHQ6yMYJEKmMryTLqGkNWNIaA6cjZkoa7rQ7Au/bpbO1w8RCvf1100
HDkm0fpZWtS3ycgyFwX2wlqTL0rdzkELmUydlNSRUyXeNd2mfsfEtbvpeS94Ww4xe8YGikyhyBwF
7lIwJ/RTEbCHgzisyR5nK6x1jTE/zpVF7RVS92y3GgxSM8teRuwYXdiD4mMGTeOYtsKd1LiNqseW
Yp11gxKvlU5PZVpIrtQbEcDhXNq4Q8Io05TCb/UouUwD1QNxNgQXPu9xi8no+4Ly7TjS+sfq9fpY
UUvycW7mHKVwyO5qxt4UNafTJRrT/7wzpsPTUq1XqyJVTqdctck7yfpa0Pn7yUq2EhqQayK9ZbVl
H40yzdSNqjnNWR3Ctf/c9PFxaoT3ZgIEFlIZStBqpCcx7uErQcG8dzlzYjEyAijhuivGJtmfZr6Z
et9xWqleKPG0ziTqzC4o2+EKS8JponveXsp+vVD/3cbSEzCJvkyNwgSYoUVVMKB7jhMOfQJbpxAm
wc4tpTbtZTbPCYvbUeUm9aYsL0MTYvMw9Fg01C+QXzV7xeumXlvTydX0c5+ltcfxIbJ14CEf+mjv
a7negm5s9JNLu6Oa1U+LlrG/ddRkK0V/qKy8s5UOxAALgtlrFWPxtnJJaa7a+HqhUt1LGvq5RzAp
5S5Xngyh/zJalOlkurHDbzQWdkyoIMhKnGw1ZwRUZn9QzflTv1opxa1a9MtGfMlMJSa05FOgj9ZT
rZNytYOyHOUEKhUuft3OUhpl32jj1dAb0JGlmE7INWOFKgAYu1Uvqa9Vq48O4HVKrJsWURKBQ70j
0o9uPsgRsbcxw3HJxSfSx2yXWt9wrVOo31UUoEXriTzyc5wuZw4aNYTuOrmlQK8reM4plwzRH/EB
PaqC9G5EsG+sxhXTzZbwH9lZ7VYFM75xe8VcduyYBTGNKWFI6bxb78cACJN+oTbv01CGSS1/itpI
detcvG5ww/dZXGYPXcnJ1pIyV7aqrzoKcrsrOfdI6QS0BZkxzHEQt9eI7UOozOphy7I9p6R4Pxti
s5MF6VshNU9xnn6dUrgVcSNIQU6fqaC0CpAkEtZDPMTaTiFVg/+edwnn6jnokWd4q75Z51WR35Vy
Km5oS5awFtrV0ZKmuSgmqhI8KGo3xrzR4fDeXWKMFXdVNX5BKVSmD3M8u2nyREifw6KcG1spxnUn
IyxEZFDHr83SSO5YV0xxsc8c8q5wmLOMuxFwuNGmnVKVYTFvX8pReujj0d+UZbHbZdwXObzokQmY
ahGk7SL7stbqhfEOF0X1NCQfCvPOVtZW9Ki67vo8vS195C4Z0F87VtFjmvCiaSwPXduvrtA3V5C2
q7J0/ignYaOZLl2LII+2kSfRS9XeIG8f1GhwqzF5HC3pWYhZ6s0S5jn8zq0d3/Niyd1IkN76Ugw1
VsPE1NjNY3ZsRDMUZPMm6UrhTGq5X/p4r9El3FAVe7Ny+XHJaskGXxtpqDObri6K+6KmpZZVtPpz
0lUveDSQ/lbNl3YRHrU8cVSpv6ltsjr9JoUzSGTCadED521exC07JdFiC+XgskW5S9F8EhPkQ2Sx
fqUrJ0VqoF/AxA5HK1pPcVQH9UBXV5oxql5alhHILFiXLKTuHC9vGx0k9kJn5vtJQL8wDNELfuyK
rQlkUHoxumhJZrsZ494r1uVLmYizt2zRUebYok24HXRtRGxgHRWWAYKLRVIMgOCbrbGPzcQ6tL2U
csJTKuMzBTENsWyW2lU0zGdcoQ/0OaAAzFHTK/Uh9Sk1NC8wb4bHxVCzvZCl6dES6NRbjEZGNVXv
7ELRd9RZ0jDpBSxL5QJZAsBi84yZyfymtiTstCktXCZ5VXxNdY3TOnk1RDNgA/QJnth3jbeQyuEg
9a7rk+qUEDIAZLBaWawNtr3eg+mWYg+eR+kpmVTDU3gyumFl6GIUdm9SEzWSXKPvPG2kkhxTzUgn
45bCog8m1AqYsI3f1Dyn8gBIRc3CHsc05Ak6ZIM1RfWxctu57ggamraX5/IqlfoEpIHod1yf1aja
t0Y+2KMoPurjlnuy0RROGbXPRTI+zpP8CSg0p2s0+L+gq5nbSnEXVlu3uogFv3VxK3EwF2HhZ3r9
NNaTAUE5uw6bHpqRpfhjq0QO7OTVHtXtIjdb45XdVMNoRBVZrAV4vPQFT+gefkyTORrF+V4V84vG
EzWMXLfhmZK4xsZuBRi1TQq0SmL1TllEubuY0QnZwtWoKFr0BvKFIRlsdp9gSgoMuOPIr0fttTel
13FaCqcDU/SmJr3LcobnuB6/WeLgtpEFlKJr3qTGKfNYeUSe0fh1Qd/ZohC/6ZgQB4KOXkE1wOeM
PDFIHWSccbfWHYvi0A2TG4+zHtZG9kWoASPyQiZVHE6dMCs7NWklf+vbqxlJHLm166Ab3TlejMXt
okV/6Gp1dKOB8vZUsisTPpW9WRmOMce1Cwad7IcpVX3oiDVSMtJ24HOK6RGHUEOvS6eLzWfJyvoT
xHLtmAzpoUcW4cGjDKAjnzNMvkgn2GgiDhhdlntwlTyQS+j+udJRAQLBzeXsPItGate9KNuZQeeL
OU1zfwSw9xKVRCGnExirbk3DwqRoLeqy4QocC+A6TQ8a7WambdI9BGgX6E7UGQ3xGcsiWHFxo/K/
OgnTSf6qLJQx6vII9b70VrkqjmKsFiSgVuFIKgcVY1U43ZSCUVHF5WCHmmvOqHsqz5PSLEX5WMeN
pHzf5CZq3agFvYcWjx1bqNSjkR8W1Igr5O6+UI5gsqgOJG3Ku7Cn0YH00DZdIjSUKlqQqC4WhMzX
emtGf92q3desSQrq9EO/fU4o1S2XnlJSY6cUI+cdP5y148D5s/aQQq3JI/t71J07oV5/bPlidh5Q
e0O9vqS1VFCWGjqgNKqwIrAXoJLaKeO2Ft1M6wTpAfYHCaG+GsmXtpljTGI01WiuMqAY2TTzPk8f
Fi2tx+vURRaJa0wjdHeEo1TtqzixRt8C7qZ4r1mj7jRKO4k7xPwdWHO+1blwiKm9rqd5ibi5KKop
aWmK2g9uZmacFtBNTVK62N1AK6KXqp03cW/RfAfpXbao0uCR9+jmOYU8wTyeS9q+QRheXZRA6WRL
pWk9wqYwT6ohvS2t9mh2UMXVadKdQq/S3ZD389VUkJW2WdNCIYwiKHPpGL+W2dw8CrmARKSj57Ds
yCJ7qSNWkhlC9Lhuk6E9lXH+EneGr2cJBXApcuRynPw4Vx7NuaQBPEZVMHCwY1o79QJwXu9jwWxM
h2g4bs8qTGvzx9R18v36k36wqv7T3EA1n9vEF+LoW6KO0q4sjB1u1LtmIgfuiodVSyU3yqQBbn+d
AoUkGyBMStXRkH3ACxReEz+sMtpCSCXeNV1rQfsxhuW53ZBLd0t9iAaZwxtp72Eu18ourUU+lFqS
uMZ9kCqtUih9d7tOUOqwh7O9m5XmrRLMUwKhmDNSu58bcjxOR2jdSxRYLEsaRQkxcVSXm84RE1bI
jJjmU9Qj+xQWWT8Wqqi6VC9XqAxZFApTp35elxEJ2Lx9bob8vSbpcIel22X9FgVGQ8v4eLDobLNp
EGQb611ezSwc6/FUo5nY1dP8lCzpcpiofF3a1qSF/WwgnEzF12qoEidNenYZRaAe3W0NNHAOaJWd
TFlNnyIOtNa2+eoCTr4kPR00ksWr4K5xqGoBItp1D2inBIbFJmitcuOp0rzuirjQyRIM9IwZJ2XM
qy6QsHVb18rY0WWLrm9SFCNONawjQt6rWpnNE54ruZ2Nm36B02cFcxsbLuBK+y2ai9yeUyv2rJau
Q7HSS0E/wfGi0xRniQykNumQHSncPRIxBZMpmMMhq526q2keUsg07y3AAcX9jZ4687ydTXkVnSpH
qxBpgmzPUf4l1zl/9ilbWy1ntzybFqdE0+cBw962pSyPVh4B61ot2aAxDparldnyXKtKSTIDR2oP
4I11c9ow9jZlUeRAuF5tX6GHyW+FVWj1ZbA4HMpU9SW/KhBJPJprnfX+ICbiXsvK5m2bLOqB9sSN
PqgFfeQdoVA/56mUgjDWzSeYbdoB0uOIYBeAc9y6/XYPWfbQR8hGzaYCDqseCuiCTitSc2mspnfn
e3Ij9cIWkHNkz1CQMXJcknkv99GyJ4CRWJtRkTtdwzzwqqibE6cbJbKuvpobcS/J9EC3lWFczHcO
fcisplGzPHOJqofOyt1abef9EtfqVdD0fm+OpewuiaA/WuWy+mAS2WlYk+qaNNU3Gi7KRxZx5eRl
IVzoNn+RaYgVdrQLugGLoDoovmtdZrqYNMH+RcRQb6p6aUbI/m4qRYK76XEWwQFKtuEAy/aV5nyf
QB5Hd003b2xFIcwijshyml6XHCBPXalNsQ8HZqsI36sWjkFtGU6/1rtMrmpnabc5JEL4mgaPyGSR
eCWdOEcmea66khZJ7Mx6fowN8TZZYHsi6meQr8aW1fnQqIMcyorQO5Foyc6Uzv5m5oz9PPfpoyGq
E+l8BR45JAaSpDJ2NQgCn+RmME6xXho0MULZ4NRZJzoG7XxCKclXu0/k7tOW5c+KiRBxHtt3DkDD
FQoeLId6viWEXRo/ooT/rhvqEwWi1B/BW0Dqr3EpJk7UWQb59/xECpohoyROoNqffdydPm8YRFOe
LeZ91Is8GmkAE591pHGWPXezCBVnXawhe4g1TUO8PhufFMSxx2LWCh8iQ7pbYFJn8IBWq9y8eymf
a1PfMrONOvio114Jv3Z4MJK2Un1ZEt5G0dQ96kRmKCPxO5njqrLqmGGRBE9lRiDowOcS7T7T9ECB
HTDb+rDS6XPLpdNWD6+51s5HbAfyXZH1q4dqVT0ARvYnZEHqXdLzXjEf3QYx0KHtoK3aZRV/15MU
plDrzcPiU9HH2IGVZrU3FNvQ2QAtgrKdHgzBcCVrSoJSgdChDJtEMo7io1bElKku9+Q/FtQMnb4b
AA09zB+g9701SsEIJCevQ+EionHQIJvcgXSz4uFklM1DKcN7RZg2+U0ZQ7BFQYW8WTVGL96s5iHL
OgH6TpbYGkwll6Y8oKkoEzAYiWq7Tc0o6JG6BiOFN+4X4ldqrc+lNNROYSSU8xmlvE9jaL0Z9gZL
dhV64VlAUw6+hdjA0rDYGuZ1Y6vXHmtkQ4eiwgd7BTHH16s/CPlc+ZBBA6A6pPUSKXldU6hUUFZC
fjC/4NefUUERvinSetuaUUY3HNNsCiHOPGeCL0wa+uZ143iomai9KD6H82Z8l5DhmI6kTwMNOVMm
l7RtYcVgHeknVXEC+f+E+I+EeAVPod8Q4rv//V99WvxKiL//wr8I8bL5DzoW6JCWZVEXNQ6u/5cQ
byj/sExFlFXNMuDFW/cf/YsQr/0DvruGgZ2JxTtA+10jA9T+kw+vKP8wNEmSRBGKlKjK+ND9B3z4
u3fUf5PhNdhLCm1EDTTzsnIn337QQSmI4TM5Rj7TakMB/yMZhm4HXErBKyavGfxfhubxn2/8P6qR
0wPAdf+//ue/X07F4UziUkgD4Lh98NBrBIM+2YO6gJL1q/a+FLm0FRQXUragWIVn9O331/urLOZ+
e6om3j0uDYlVoH3UGolAz1TZSQBbBMTXwVD0pzbVsz/Z6v20o/xlGA3o5qIB2K+wIeu69NEojW9J
nOGkyyE8++fA9X3b9g9H33dd/+jw96PL/13XsQO+co8HP7RDXnM88te96/KzwN3zM2/Pl7zaD8Oz
G/DTI78c8lLHCXk3f2fzlrz9/SV+ze+HT/45DHk3m7ezvfuP/dB3XnkJH8F27t/ha/7i2bYTOAHX
5bW84+PuzNsfXJe3euU7oWd7Hu/44h7tMHyyQ8/hdzzPczzHce4v8/h93u/+Zs4DXxy5Ez7R9X75
XeDsn739/aXePrQ95+S4fM1dB7uam3f4dL4XPDiOHx79+wfls+34zavzlXcNeOn+dAuC232YGKj7
b7vHY2nfL3tz+PbvJ8ZPg+7fPLGPjUHLrKM8kkmXo39+Df0nbspzvjrB3rn94Uo/fZF/d6UPS2zg
VITUVrr47uXl7RzbZ9v7cnJE+w/XUe6Swt9d54MTGh0umsS4X4dH9BJerzxnh/HmkQSHo3twnD/Y
iv00Bv7dBT8YRUXS0GYbFzy6r0/MFp7T758Rce4Pt3Rf3r840+EIg1VQyhUuB/9wn9D+8ee//Hl+
9VkbZ+bq8fXovx7Prc3COb6+8izthx0TK7zuwt1u5+12D/aJGbZ3DgHT+cvDw8/p+GA7p4Dnzcpj
WbjO5eDYrE9vf3EOB2bfPviDRu+PE+EeHH+5G1WcpoiqwcV9cZ9YN4zYn2a19iG+foxD1n1Af7nE
RiSHqEIc8l/PsceyZLmf7wueYbvyT2jv+Oq+qmObO9z/CADD7R9uEAQ/Zvty+9MU+dlG63dz5EPA
L6EzZNQeLkSpp7Pv/AjC1PZ3/n3Qjz4xzr0d72GSB8OD8GxioHP/q3v2n9yn8Hp0X2pi285+Obz5
vAG3ct7Zu6fHieFziSLXcMe88/bM88b2Tl8ze3/jUbuubLsXJsSrZX/yTkQS37UD17sQh/bHe4D5
/VT92bbqd/f5wcoSUvKiSMxUAvbRfiHmTjaf+8vOt6//jMzcHkH04LgHnw/hEXd//wmUn870v/sI
H0TBm7HO63wf6hfC+5FRON7j2vHmnl3nEIZE6+CV1UKwJuKzS+w8ryW8+j5jztYT3HcB94WH47+6
4flMwGbenK+xbX9mFvk8E3YJb88qfCFq7+2fsSzchefw+j2M7e/X+5u+PZ1fU/tps99iOyTYEYfO
V/76/TuzkZgfOKcbMZY/L8HNuwU/HEJ+cLOf2EUW247tHUv188Pp9Pm0D7xP4T54v13YKZwL24Hj
eTfX/vrARhRcDu6NJWp7+/0DMXsfMPQuo/pzmLnzHww3mytXZG8JjuzLx4MTeCeW+s8XPt/49j0o
3NzD5eWFiei8/+GJ/D56yeIHDbgJkoMJ1H1O+Af+Y+7uji5bHkvfdtz9Pzc55w/zQPrpofz/ngey
+GG/ySfDmGouyzUZjuOZ9c9Su1/1vnu3NqvIfrvv9YRL1kVo80Kig3+978o8aB48X135hdA+kRD4
fHX/3TDcnfgzuDFo7t65/ExsGFb/vmuyok6s3PBnuhDs9yzI+1T373Pw7N/DaWIHTCGGn2jtu8Tj
w/0xusHLkUzHDc4uv/P7B3DfHf57IHSF/s0IRyUqBDKyU/Gj0HPCjycWxwpWIX2C3HVoprv08E/t
Vv/6lP91FQSAhkraJ8sf27LUUd9gu1X2No4TlheN6Kq7aileY5rRQQ+3hP+oDdr9emhoRFE0RUk1
VQ4Ifw3xhYS9BOg1HhedpfqpOS8+vbalf57rECyjGf6bRP3fxw6NrEarHWwsdFn76HsvjWZKWSSC
daEm8mcxbctwaJbtD5P138eOq1iaZnAIIT3/mDZ3LfWywbA6e8lVCDIJxK4R+ZiGh0ttrTUFmnZO
nn4/K/66Rf4cP0mEjmeKJucoWfyQJlmV0jbltHaAyZW8p1OS5uKrkx1Fuqr+4fb+5lKc/DjnWCiN
OSJ82BTkBg+tcoSdgUKqobZYbYg0x8bps7L4g//z34ykrlqqipxZM41/c4TQGuzghKoERE97itBp
pgcU/4YHjJ+s84zx3h+Smb+ZH79ez/gQ29ah3mod0zjmOuzvoMTpQ/CySU//cJ2/G0JNlixIyNwe
Rml/ne1RSUPmtKbQDPaeTE6WbdkKDX3cXpV4+pOLwt8NomagRBc5l2Padv/5L9kTBWbd7O/SiXiV
c3ecOvmU6DoSIhXMRl9M9Q8B6m9vzoRlLf9UxX/sWzvhbmMOKaoZqRjB9qwMk4QBk4o4xZHmP571
+r1LgsFqljRD/rApSNhg5lirQBztxMIFhNdPfbYBYJVx94cFdk/p/hp2tb9c6sMCmzaj6XqJu6JA
dU4SDLBwCW2fDUm5k/Hz9pmS48vv7+7vZuOvd/chJk4qTd7nHOcuKREB+qGM+Wk/xH9Yzn97FUnV
TZ2DPv5UH+ZibzVJt+HbiqrHGh/zGphdMP8PZ2fWGzfOrOFfJIAStfFWre72ksVOHCfOjZBV+77r
13+Pcs6FW2644RlgBgN4JjQpslisepdCvslp5F984sKi02Katmm9FIW2AoAkKzKjbMF+ygmz6ngo
LxnTntvqNq1DilK6Agq9Ob+UqCGr1jDUtEZJPClVlt5kdh78zVH+flDEq+4/nGSWjnCo+BNNczNi
otFzi225orMd+5gN/ZNlmj+N2nD2b98MFPeFsd5c2Jitp+7ZKbYtEYWjtfamApg3Y966CHTScnx9
lM3rd/1OFHWU6Upl2+tFskm3I81F8XLFNtWykbRr5LgDLZ7sK8j/K1obwSzbOgZBmh7pUkOIqIcC
/gH8rAtR5OW2tDk6tjAQtlh/rfXnz+YLlYqHJb15hGC7zL4vWpN+YST7vL3wBfX1GJ2ebEayyXUM
6VqWvk09wEm5kT6VDSy/KL0RmTEc6rqSD+XQvA9tjY5WWyGUmoKekoy/m2agUXwD4PXqGueM+kIq
9DLSKC5XTiRKI6aw5ObYjzP5kTYgnwqkC8rrGELq94wOHICP3ibk/LgZwH73+Ixe+Pov15yRDZfb
HdmSl+nRbMgJFBw3xQTMc9eUAG0XCRnr9T12dn7PRtlssXmoQDfVBG2edQO8u8yg9x7ggQvgd1ZP
JeIg/usjnp0XH5iFsx2drtnpXkKJAnG4kRWVMxB+TSE3MsCfurB6L4MPq2fjI4Paok5VfHPPFqWB
H5/TwRmEePapdGcQ3GmbHEWfJT+7GLbp67M6t45sWXB6jCVeRIQgLeFCWNxIdjKalT/UrnZrBCLc
uW7evjeGWXX+FJIFXpjnpXE387T7cKprWrRelhfNbTKW5XWFGPf7BLm/W4S6IZhABbgQ/s4t7ppt
Crkm8KbchL+pcvMaDhGLG+vWt07rp35vqGEF2SpAPniFdF9fX971TzwNC2ptSEjJE4hrcZsL9jIc
C6tFWHsI2sK3wWr7Mk8GELDT29NOUmkyGFtaQtigck73Z2ouC47BZuXNY5/twej0uMNbb0+mlWXq
JCQkgsbatDkdpZjR0zWNufI0pxqPMoXYlCbOvahR9skacWF3njlzJ6Otu+hZ/B5Dw24nYCmeiLNA
38kYtB7yzc0yX9gZa36y+U4OXHmx7g6TttImf+Ecx1kULeC2BtHeRK6WH8siF6DELHdfoXf8AG9P
S8E6IsXx9qOgxNqtIr/mQS43k3QAdi1px+0PR1V9BsJifETcGbkkw6qvy8ZekCyOAuvCjM/sTEXd
hRuCdi/7ZnNB8CaxO6hupKJ6APcccJxX6TR9YzFob4/VqEz8y65tnin/KrPPvqJbIcJmIo250o+H
W7uv+2u05a2b2FTGVRc4qNFl8OEuLOuZT0qJg7oDiYhrGf+6HM9GbaLaWLqOUWVvG6GXxbHrj3HZ
3qAXhRabWUIKcEF51mh6XRj6xbZdL13blAYsHJ07cPNFrQBBcojTcBPhGUAxKiRwA2e44Hnz4gsy
CtUHtb7JSLe2sQVcJ9r7C3t2iTsdOfM+QRUybrMrWTnFm9w0SJ3WsUhNeQE61HL0TYYK/wKp66qr
IG8UU+XVvbZ8HzQjcy5slbNzMlfBB5fKgL0NYvGSVOiB9xW7Mp3RUZnNW5H1+TVQ+vZCbDk3lMP+
F9JeL9qtBUw3BkVZ5jlDAZ/wKHtgpLLMT1Ep5gvJ4bntQC7EEUBdTaE+fhrFakRT4smoKq8xRbxv
NHLdaMQ84PWr5swo6zXD1cjiCWcr24mAcATeJiaEIYUGdraF5lbm7ts/EAn1Ws9jDNfYNsVnPayM
pAUIMloDySWBal9ObnIPTHZ5en1CZz6QpEppmdw49JD/9RWeHWDHyGsEKQE0mXUfHKBQtbtUDqvA
qrrQizm3dM9HWn/+bKQCjlGwoNmMHvTwiIAENFMjqC7st/VmPLliFEkHL0riH3GXFv/pIDqa9fgF
INKt26V4B1W8/pzLsbxWaAgsCC9P0/H19dONcyPCy1MSkQhG3WQES50l2VgzohkqFrDGXn6CPLYL
FEIAXmQF0VUxDeF+xg3zWIja+KtB+2wtRCQiOaafXv91zi0yHxKpQp36LJCK0/mHCChjGczOAWq4
+FqlJXtKBH/ePohjUSNArpzqqbm51WxgxnFbWSihx40BgX9MEIZpITvZF87Bua/pKHCvMDaJH2rd
vM+2TIA4iZAzm7NIimkH6gy4+ohRnjVcFZ02Xxjt3Nq5ICWU65hwCrcpQj8hi4dtTQUW2ApuUzT1
ryuiqP/2xcNrQJnkQOSR28K2kzmNnEMiYtLmzbsSwwqw9jK+UI49MxeWjUcUEXEt5mxWDqlf5Lpj
iPvzCFwsG5W502MremupCPwPeojUoiRvG/df+/zZ93GXAW2rde+nsczf49eJbEFQuPvXV+xlpWMd
BnyQ5dBL4eW2TvbZMDkCmZZA1AqMcBC/02ZMRvQ6uylHS3m2GD64o/UJwnWwryMnuKXefWOrqrpw
v6zpxCaycL51SZuAagtMo9NfYqlFrzrUoVDkHgx93wGKLu7MyRKQJvpxlPC8EZS/bgZlXCrTnjkG
vAbAYhmIDpJmbT6mVkaW6HNgiHOeSEQ5hA2Cv4rfSXz+dn0b8M/XV/zc7lkRUnxSXM7AYp/OtTec
KV8EUcSMIiD0rWwOTo563eujrL/26YqiKOJQIWMHWbbaPgeoOYdT4/BZgWqG0P2c8nouFgdOurrk
/fdyBRnKRfKVt7cDZHn9+bMdRKyEU4EbMaKIVqz5c5nVrifAjnxRrbR+R2OOucjrs1vXaDs7Tt5a
aSR8mVu31igFsR7WCEJXRY7+G7jux7ofl59172S+rhcGNHUx3VaRLK/w3Gkv6H6/3K66pIBi8NIh
kySqnc44L2oRDiNmAyJrkNqxnd9Z43y3CgpUtYKS05uXssqXm2YdkUcr3TSqrKvy7vM1bkeISAbU
Jq/AfQwCaY+Kgz0UF4LBiweH0k0kornh2J/cPZs0Dwo7KLgS3aIm0Zpl5xZx/K1Gocb0GwQz7up0
QMIjdSNqRk6WtZfuiDN71hI26Sw5INWjLX4QnoSTFrS3EWsL6oOFsgTCHYEePZRtI5MLx/BM4KNV
wlMZ8TrqKLwJTpcUSn1qonnKwbfbO+Ji+qBjFuUPZgMR3mwj63Mqc57KsIPa7mBAz3E8rW1rdD3N
i4Z5Z1aefiwYTZf0egWNnv4yRtYiOAED0UtrNA6on3c/R5t8vhCTwgUFFkILfa0OozdfZSwCbXQq
Z+A10W4+HVfATLZqqBWeNZtZic5eIJcjRIr4ko3kuW/LwwsMquQ5qZvrz58FCYTBkgDkKeTQtg++
DHMinf2sq+C2i83euZA3nhtMUbaiAqlg82+NqDvkqSLg2qW3UFm/qXRYOyPaLzgOlOPD65HoTPCz
1yEEDUWHZp88nZcemNaMUxE5YeIEv5NOn7+4nTMc0yLLrmhoRl9fH+/M1KjRgzq2qAi4QAVOx8tM
Lc77uSSulw5cjogGZtMga1Ty/1w4IWeGcmk5cyUyNarFm70R23kVtl2Csx8WJTgFTT3KBdZSyGsd
R6nCf31iZ2IqGnJMjCgn1oLj6cSSqbCzsNegMOV5sguwPkCgsqbxtwtQkf/dzQ3svZq75sLL6dy4
lBsZUv4Dk2xOXt8h/otUAuOO8EG9qY/ND7CYIIwWcfRlLM3ynTugC/36bM+tLUYhtIdJvviX9efP
jsPgQE3vNFQaVlaBHxSc8ipFFtJxWvtCKefMDnWJcxbAbKrGgNJPh1oQnXMGNHG8oF0WmNuLcZxx
P7tCwDTxEVnWLhRazk2NZ/XaPqFezGPxdDyErcN6chWUB6R0rw18Dv08tMpPC16OF3bougM3aQD+
JpJeA/63rOXmHkaD00AZNMCAJ4yzDybEZT9Bwenw+rc6Owr3rmVgoUYqtRlFIL6Z2xbRBJ+1el8H
wr2NtGh8cy1Mp+lIRQKVG2EZzvoUfrYjkECmUDqje4Gg14ScjID3fWUm9NX82XJFfSFEntsVVKjW
dwxJheluJyXwI+1j4pbWdZ+HbrnHIwVuEPmU59Qo6b2+hOdGo8a3QqgoE/OuO51cVbSJLSsOdzPX
4U0RN/LQpoisiWmqbpdx6S/M7swnIyJTiVYwiGidbqJk6hjVCN8esc6hqujLRgLZH+zKYNi+PrEz
m50h1sIYNVpTqPUXefbVpsrUoZJzjqdhcBBnBjvgO2npxl4cB83n1wc7s4osIq1JOu2YMGwHCyYd
4zp0bDxbRRYi7ULVv4pmlUMLNAq5VP7N6O3RkRubaik5Cd3h7bWNR1c+RRNOpcmAaEWqhb5pIOPU
9pa2N9Em9aYJgePXp3luTUmqsYswzLXOtC7DszWNsLyrcs0kx2yzG4Nu4j7LJcLj2ApfCI2XRlrv
hmcj2RWwMFBBmBz0XTxcE6pRi8UddUDZO634lK9P7MxVo5y1MbrmJtwpm4nluAJkEZppHm7A3XGZ
Le1usQOFRERb7zWozjdOHQdf/8Og9hpWOA68ljaDNrlCLsaVBarWLGIMFORLPttfIrx6D8Ku5WFs
I/PCmGeeZwR+smrwqcAW/plDP1vX1l3KNpGo1/JS0j3U9G4UqgRf5yBKfuH0ln+3ctH4liaaa2Oc
8gtn8mUuvXaFCKFk1PCutodfmKUzyQz9pN6Z9PveKLCUjprwhxbU/fvF1YJ9i6r/e61qL9x8L6PO
ul05KeTRFBS211GBRVbcUZ/0AgPgEC2NcJ/IxLh//YO+jAK8Oh3qkMDKqKNt71cYlH0cG6hRkFBH
38MlGiJ8eNuyOJgIXX9HyTb88fqILxd0fedSUnNs7kBrG3eiLtci0ZBB5B0OwBAoC+tOoYISeg1t
lYMlCzjZRShQSUc+/hJq4dzo/7J43TIhvFvrz59tpkErRYyJNo9thMsz39E4mNTukfPfqTFDpSRG
G3/0UU+tUujtmv7n9dm/DBLourORuSWpNVApPR3fpiNBmkyQMKZUXvP3j7QykbCPXPfw5pEokVIZ
opXzr8B+OhJvB0MtGbckpuRO4ReLO86eSunpHyBsz9GFcPTylEr2kUtcJ08jMGwWtk00dEc7/LFt
lEN/c4H4iFWlvp4GVOC6ojyG+Vw/VaNTHZNZmo+vT/blYWF0SukAnoWjUxDbTLaH+t1D+fVAjiW3
emUjgpKgHv1fRnFp9NPtAWK6SQQ4IS4obbTlKG2rm2Q2PwzupF3/h0FcYz31oD1RHj2dSgvWTwOV
xkKOS3UHKB1Z/ViI4RIW7MzJp7htUKp0FNDBbTuJ/ikqpvB8vRCjJV/VUB2VnofX4P2mG9dF3e/1
eZ3Z+fTh1maHA5P0BSKsDY25rNdPhASM3GeDm32wqHthyDWZd68PdW4vgrwU/1ewBJd+uoQ5uhm8
t5ADcZyxvRZJbe4oJqwc8DG7rtpGoNyIlTwCBtUTPLjqwlE4E2NI41hSqk4A4rfYYCtLUVYVJN+o
uaFbUVNRvDNRzKeOOTnNg4GX8IBzXVw/mHE4Nxcm/zIvIMOCwkqzhwq4vUVMlShqGRblF09fSvHE
x0DluTA4jLs+CrMWqGOafsIEzfoPAYeBwRfwkQk729p/F8ercCiPgFmv253Gb3iNXFP0TUdM8kLu
ujnunDwsvkAV8gAghpPZnX7gYIiKXJlz7IuxtXwd+fWjXg7JhQi6Ler9/zAu8Uyg4MCj/nQYHNJy
EUsEKBN6FJ1CMA1DKG1figTrbRtVBvqJxQ22enfBFEyHmm7nfdB3b9zOL36NTUQwKzF2JLexHyPR
700WUtokhuOxdHLpp2rZlzZmR5xmCm+AGfevH6bNuf03OgA/ECs6lVQqOKeL0KBgHuPcHWOmEvY3
Vm3Pe7SFkTiNh0tthnOf9flQ67l+djnbi3RmKx9iv1cq3ncyw7h0assLn3UT+P5NSK2FYZdsjofP
+vNno+C9kVpRnER+EGODdoPyjRns2rlCskrOiRKfnaoL3pjNrYOCpOc0wjFHztxdT+2zQeVs1hiz
qdAfgyhExV3W/lq5upCsnpkaFuRcHsBn+GubKveQRQKNApOvptnNb/EzkCmi/rljXEHXb+EAORUR
//UNsgk4/6ZG63JFajE2j5HTqZWBE0TxjO5/PgnERosEeY9l5ywt7p04QTmTwkcrGsZj2Nd0218f
/MWWoZ/P3getANieWLu5kht8IkwtKMydVXfhlWiCeWcDfL0wyiaimzZVdGGQRtGmlfSCN6P0WQyB
pTT0XRjP4bCbEbP5mNST2mv2pO3bmds6x3r4gN5PeCGcvzh+DO3SfAYPZ9BOMTehTiWlCNIklztd
lJF+Z1jVUD/GKAhrJmYMTttd6EadG49zwZ1PLgdcfXMGo8XMjEDDUGNOEcVBw9P1kX3IdkghNv7r
3+7MUNTuFSV8AE6cw83UKhhdTQqkBodBZNCDulj8iXuZkIYr0+tDbTKC9QOCgqDFzt8OcvmbPZog
EKZP/cisWlHeRkFRHbVgQQBMwyumG+jxB+h97pJ8ku9GaY0XPuKLc7kOT2uEpA7kDjv19IgYmlLk
wJGxY5O6R23pDM+0GwrTAtvI2izF/evTfXkqJBkWy8rmIV/8x/99Fm2qcMKtLiCsYXBhYlyB33kd
R92FRX05q5NRjM2pQLdYaZjKBjs6+s5q4ILizQTyTo/U/TBI60KcOTcc1dkVnA2RgvmdLqJVUDuN
kZLyCWKiSA4VWqIxEp4WftU9grYm2oZ4r2ToNr59NbGLpQxA6k/he3skKDWC4Tc05LlL+ylKaWOW
7RvhQHwk1E4ARVPRoQPEiT+dXVbOWWS7wtzNTOdJibLAr6OoLlTgXm4MCBDCpgLHe4lcfLOGCbIC
IcY8iBIbdH0sFwlpDXXh67cuGKOsNSJaohSmtqWptpRjVLlIAVemQWYG5RUXnvbSfngZPmxCIk9c
KJp0XLd+xpTqg1lihONrw1x6USS43lBLvJoCmvWvT+jFFbcimsipJI8XyELbKw5LV74a2px+DVXs
15L2+YNlhfWhTlBkat0Sx1OKqBf2+7n5gYSQ9G+BBUB9Pd0RDWrWdogRjZ/EUU3LGCh7a+BQMWk4
G78+v3NDcaK4X3ivUBfZbAsrw+MF6hcdnEV2H6sIhdNycPUnE4Dhmw/Tyt4Dg0RFfS3rbfa5WOp4
rno39fGyLY+qzf420r4EPXj5vdgPtCPA/a/X5jbetlJHOQhmKxvQmb/05bL4i2ZG7+C9tu9FVGXv
i0VrLvXGXh6u01E3cSKwMbE2oyD2pT4gh1vF3bFsB+Pq9W/1MhehqUkFjWsTCjr9zdNtYU34odca
jxI8uuO7PO0Xb8YrZZeblXGrR0mQe/EYyCsz6oIfrw99boJcYrxsDXIggNanQ09LW2naNPEesu0J
8WgjfZeii+j/h1EoatPdp9oLjex0FCvpgdsGFn4uxjAcZFWiE17rl+q6L7c8bxoCoVyVs+jFbR5V
pSPyQu+ixBf9EvTHcqxa47AkTZpf1bnRdRdC4rqtnzUXmQbDQUhBQItXFK/J00kNYWHW9YKWc7DU
5jFM6+W+sOLMT5q1VqX6QV3YJmeOAFU/IDhr3Zz0ePOtos40tcEZE991yDa6Tqdn5Wile8VDpcPD
onLfDU7b5vvXP96ZZSUeA7phVJs7c/PxOm1NvuoBPW8uHxT8k+U6QHYfaXAe85dI82cWleQf69A1
/POq2iwqgo2zo0JUetuuC0voZ6R+O9AHrr2LbdVGV6lZ4nj25hnyjKOMxQWHTJi7yeVMB8nItu9x
5qEZuqO2FDzYYyevFlkOv14f6sx5o3HFMadQTDt3i6DqeocuQIRNKzh6Zzfog7XLFvX7vwxCJZo6
B1Sw7XNY6FUInq/LfQDQ+KkWAs/LUS0XbtAX+4LyCdcYfT9qNivQ9XT/TzzeaC4mpQ+3vL7PKLv7
aLWPx2jW7a+vT+hFgGS/W2tDjCwROs8W3VY0RbOCq2s/KS35EIDMCq7jZYbk6pdBI9CEDevRRYh/
rOr0ezL2Sl7YIrRQX3w63k9AJUmQVyQIZPrT+fKcSyF9pvV+tgQGy562yMzI7oZsaUOcVnKzzRd8
I/Mlw7PPbdoEO3M3R/8U0Vc1I4apYqHniNqidhn9iFOwGOb1mLmV9hg5WDV1X4M5TYrkytGGVvtd
5IkW4J4dCxwYvBjZ9jTZ4yQnAvzf5mLAvKcbaPcmxw4FZvkwTJXSShxfonH976Ollk+1E+XdX70T
1fh1wcxRfmhyp8l/16nZYbzTz7G+T7QyrlGsxtI+v+mrJL4RTmInNMeSYf42RUVHg7zowyZxDoYZ
Y4mLi+wwKo8Om9u8F9mqlpDIKHMfKe8Y5q0Nl1L8Vi3cpy8pD0LksEtoUTjEsjK54w+ZliCn3w3l
FNygpJ53GKT0xfgZ+1QbumTZJUHg5zTJUwxJOtV8mUzZJB9xy9bkVaZUQIGQuZTWU53NPa7Bsh4n
x7pq6iVcJDZDCR53u0xkynSuGnwHxmOXA7VC8X2iW43bQuxCps1VrXJvnrE18ssowPCt7Be9+J1V
hW0gv41S4Ne65TmLIVBTVtoH8LJl8KGLFW4hda+3MQ8VXKX83AZZ8k3vQwGpVS6Y0X2ubPykfBUi
HbGfWlF3u96xsgTje3Rocl+TWq++WsHstN8rHIiifkeRqeg/t2VC0dUbiiRrIp6ygdKvIml00yc7
nrqUV0S49DX9ykRoSANnRtMvX+3JyUJss92h1g4BR37Irlez++jeifpqGDxoMy4a37hfYfzTZeE4
J2iEkkchRzrbU/m1cWDs8+5Cybl7XGY54lgRIzGq3butDLNf2K2kRrjLNQ37ZX8Zm8Rw6fgLq/9c
2pGw/hjLYoYpRWnMtMQuCnExQuLaHRq9xTKhLhvcL1SJB4mHZH2mHpJgRtk57yvbXY5zaBXFk2ul
Ikk98BIREs4lDhIjStnmYAiv6810uat7FxjkUWvVjOGFkRSNhQ9j2Mm+8WJ3MYI/bVMYFls5sFto
C9o86+Kbi0dtC2fdnJZm2IUJnilPVaQW/WY0KnP5YhZNH36WCgf1B9itU+ZbKtDGHbSIxfFc0QWF
P5TxLN7nSDpB+KcYvzxmGuiRzi97m8HxdnbezRgYm49d4vbLwQ1KIhCOAn0b4QgflHqoXdVzRufV
K2pznp8KEwP6CNOKGZkGz0nFAkSkSLSiEbeyMfJK7dYWuBJ+1GlRi7tJ5FIG9BYjpReAexhMTpy5
h7xffluRRhfLD6IWFJCnl7MozQMQocKFMadry6x7iViK8QmEpYYuPqxy9KMNY7VS9dD5AZbszaUb
pj+supnw2XJCgdGnHVWIJ8DamQOVeEsHRKb3CLBW/ytP8IVDON3ARq7frXiItr1xcFo1uw9pKays
uW66LKr6YzNBDUa2mkeBY/uVtAPrXSETO+/RLsL2JbruiNYJGGlddXjSoGFj7QxTw+tjF/ejWxnX
C0Lf1fgFx7i57z8VqaxThaWHckb9SxOUvH3I7nARSNaeJNbWU7dM0y3G9Utr7KtwMUdvVHOv79t2
RhbIV9qYNHd5Us/1VY2eB8Y1et6VaYJsrzGq325u0PM4dAk+hV0Vj86tLtJWfHdioy0fcgdGPqg/
wEoADyGSlr8N9JMDzxjIFnbjFA/DrbBRLnyYeSD3j6Irm+yYZaFt3LYuelQ7wpf46XTYR2DxNaPA
HSzZcUTtGpEI1Nd1zw7H8L0dGNFH5N3zg5Gp9CN9tYp+T+6o1npwYytP95SbGkydaHqX0Ue7GkbI
u5XEyvibIal9/2JOsfzW2UlLWaDXNHXk16LlgM41eungEDJ5BG4tstt2LgLLx963N3dpooz6m+wN
VxO41uR19U6zUpV9MtIY/0idGzi4q814mt8R76pvi6nPEW5pqg5+OUvs5vdJqrnOfVeLRX0DC1SX
h7bUYgeZ42qYj+Sqc+cNOPrO5r7W8uBPqVq9uQO2GueHCXcn9ZMtW7LnkKiu4/vGNoritwrMxIZY
2LAOOOsMjfwTmwPVaU8rG4NdzR4R070lc9pTWjF39udiXurlJtISvN4ApyK0/hiEbieKK3Ns7dY5
CKsJJ/1q4qGAwvyCinbzF0/uUfzBeqwuMPnGg67Xdm2H49dPo5mmXsKgLyZ78WFoDC0eUl0ZhpOn
VBTj/IRJ44pKbSJZYz1gz0ie/3H6XIjMK926hS2L41ynftRmIqpHJzZz7Knsko0eYdCiFtvYpeUs
cYFAdD3vCgKpOzVH1x0yOOj0Per3sWaNElOmCMkgt5yI50AP2v4JPXMbf0J7QvTZQIFf36XgQMBY
6iUu2tZUxsCKRBqb7uMU0jh9DEYt/x0WVeJSrcyGlGpwpT/qGhWznWQvyp1Th03+q+0X9xMAL25s
hb75dG8X43QVcr6Cd2kkMZQl+tTfXJ3G72pvnD61gHo+ZSjs/8ZXtsuvKixB76txtO8hnobdv2vh
KXR1/EoNTNlvChwl+s9kCnhyWZGl8mO9IG5xRNAkwFPOCTCxlaVqrKulRWDfA+6bP5a6w8eaFw0B
+1msnhNBJHBlR/FgBxAPOQKrzrLkkGDM+47XzYwmf54tP2KN+/u66ozaxG+7HYFgd12+b7CyP2A9
rpsHUxThkccHqiHVnFZYtoALivwKHyCxw+YOI2q6F/1x5Hp7kmAxs10dcMfsrHTgo8RzhjLQAKq1
283N2KfXLU5DM74eLtgx1OJUiILQNKKpj/XIdBMiezF7SYJrYJo33YRkzehiV6pxDaFQz1C7vjRS
MB96jydpo5e25svJmHRAdmH0iXBnfG1lWQyeMav2i5k44RcrnIK/EZ2de8zP8okV0TRxiOKSPpJw
GsF5KBM1esptSVYRjqnsd1WQT+l9WS5FezTMNqmupxKOzqGXnTF9SWGa175ZO1rsJVaL61lasjXt
VuXmPphdUe4S/p+P63egEj6jvb7rgsDAVNpAf8w3F3IRcIlzziWSODmuTUVv/FCjleMsUS54Qjos
lAcrp5PHWFtqWOVLnHwv+TTxLh4z7SBhflv8tgWQIsuqCmB/eWrseOzkh8TM+FfKsOTgYYoVmicT
PXxs0GoPrswQB1vPIVMBgpG4qtwpDBo/phkebgfHwOveU21vdweJbw8tfbWkyisx7phxkwLZ62mW
HmFGiFyCtccBsPo0Om1ufc7TMMEq09YwBMsnBz+PNKqn6b3lYO3mV6FU4a4IR0f3S75n9QEXP+MK
Q63cui5lhkZ8Pmkm2aWD54MnYQYNXud0BLN2ic3sUOSD9tEAWlX+1Eu8CTSXmOnVNrYkOETW/LEy
dVS6H/Chya5xnbdCkOKFc6uyxDGP5LguJmaZKtI/KW5t4x8b4ZVveVZxnyRRHOP13irVHLolFMxF
xxuCbAlL5GIE7nETTI31aFhz694UATyAXSSH8NPihIXwKpD3t9MQkFwO40iSNyyVMny7NMNph/CU
Ws2cp/hurg3je2uq6F2clbnpdUKGHcFQJfGuCAYC47jo5pfGEPN3rUwD5WnIeemfjB6zJs8C4pB/
S5sa80s/bbu++MCxxKIVPDw3nx3EQruLyGsfll5D2kWURnxb6lavdiXK3yT8aZlivxlGrrziU1nD
YekjLKYT8odPA3STZB9McRd4IT3q6Coetdo+pEB1UkydXAyqgi6gHLxoQR6tpg/6N3PUVkAUbM7k
QBGy3Ss5gAYNpig4LsaA899ohWF+1MinKwyQJGZsrpPGOyzziF10NnClxfNBVflVA9/1jtqbkfn0
jwb9unY6HYaYxpuF82XH2nBE4HxKrgrTbapbchVebSmfJUHeT/HniKTHU66dTOjwEFiir7T18z+G
voS/o6ocfyP/Ev0YwzR7V1hg8w6SV/rdkvTpQxFoWA4KNtQ37GJFexSpLB6aVBPEzBwPo4Mz2RlJ
gQiU5lskFPJo65OeXsssbx/os1vhsuO9z+tt6Qr5qYFjN+9hIFVYISY2d4HGrbUDxos+VpCZbkwy
WPBAHXCEu6MrjzjFAplJHcDoi+agOY0zfUkKhSF1Z6akw90gnP2SDdxDXhsXGNhV6NXFnq1p0VMS
wpz3AK2J/CHBUrj1h7wO5JFQXL4HRBFA8ZWLDe2mV7ZnLglaAQAp1F/RGNNf0Wnqb2tavGwHHGTn
XS96i6al23KfAbDLYt4hubEPLJ7n4F5WwchJz+sf4zjCdAkjmeMJqhb5i2YJb6BO4XmzdFrzxQ2c
8meOt7C8kbDTj7qwXdyFbbep0eKgCnyAuYIDc2IFYE8iPM0ehzIYOC7lEn63i2r8YC9m8EN1s3bf
S6O/V5oaUwyWGgl8ssPu0XNWk499nCT1YTTzNt4rHQs3D1fB+f1YZ5PAx3KcfjpIkuLEo83dr0Si
k4DSC4ahPkagzjETzSAo3ITLj1bgGs3N6Rb4Yaet/DmOJv7eap7LHxXBY9k7vZu8NxJD/DX6fPww
aNTBD7Ju7R9DmCUPEU4+GZTGrL3p7ZAUyaKZMngzGJ/hKgOEi8fdGOd/p1poP/EkSgzi2zx/jssO
WZa2XLLoYxLXJm3TfCj+6FnbzLtxVmm6nzUzy0BuZv2tlk8VTpLFXP8NbTP4PssqvO+5wu/sLOqe
os7CWW5g1X45ddfcTnmtk+sXfHMPDZZJ32WpRh6YZdFK2zVbYAvCnDO8CKKo/6AanuG4dqUdr6o5
Wp8JrhXf6UY+YdQhYouKvI6i0WFo56HHkTa2nCOdS/3J7lLLRp+k1T6ajcVxN6BdOhSqeMP7E7T2
xjOdyeFVCpLApdukzWo/4p3pcJKn8mah52seRtybl71Rd7Q9O7Prjk7CWnuqy3HcKnsDI6q+ddhk
wWCaH4PajR5BXmQPo9FTB+Lh1+MlVakatz4UGLD7s93pE0bz1h8MV7L3OOLgcok1EIacyiWJOTRT
7mJcjssh5fJAD6/12sm6wzQp9cCdXsb+YMXFbQLDu7tuysz+Xg5Sez8l2mIddDeK8GFVS3/jhI36
FOFcicVlm8IxoMZiBbs5quu9q09OelXrZoFXllmZv/EBwoqzK4Ls1lwaTMbGvup2jdXaBZJHszZ6
M1/mmNOKHA/DEC3fghALrHdECyvHNzY18LdxuxHf4QrLFFGFPO4CJs/qzGr+xqNbPlipDD+nDURf
L+5qCy9ojRzAN9JZ/M3iJL+F7reGcKpX9qEZ4srZwaLp7vAGHhDvRduBBVhGe7dAy/qIrpucdlG1
2IU3uJpd70PSdmv1h/ofZ2fWXKeSLeFfVBEUFNMrsLfm0bJk+YWQZJsZimLm199v91Nbx3EcfaMf
u91oQw1rZebKJFh0XviZIUMQeEE2i+9H7Gf1AcOXfrW0Gl4Ucvrv0ATbVVZP5RqPeR2+EOPV/QAJ
rO/NpJv30t2di46faWJYctrfFZYItww0/+jgljC9cNqhDnjutLGiBFGcBxJmZzuShGTyZjkzwEFs
d3isMfeg2bdRRXB6+v09YcjVEmHkW8orvQn3+7wN7o3vleatLir14vhQaCRF1uM7eTbEw6w1+Gc8
NJ1H3qZb1nZkpiF4g2GmSJ7yMLveSf020cZLvCHMwyoYrVqnaz1lFCmWnGSypX5NHDPOBB5pRl3x
KpBmkdDuKf5u4tfID+1ld6Z0mZIzOpuVFoixUpr/vej6s7QRyw256ASDeFCx5FDmtp/FQ94F04Gq
iUhFNezlN2T66b09ecscNfRHO8GAp6qtV3N33np4Ekaz9vwuzhwG9i8Ds5k3e97UEzG6irNb7O1D
147Bi5s5crsIq6x60mPZfYxIrG+wj+i2Y+EV4Rp1uGB8s1aA1MjmBmb4v+jlYz23XAFpjnUmR6zn
P6yt5b9MjqaVQ0WsnvOZqLR46TamfjxTrfXlaJXOVT3QJFP7Ot2UOK0U34qgw5qOniGlIQ0UZk4D
Vct1s5OwEmlVE+zLFvfehVjq7JD3C+ZHpGdxTWVVddc69BPgQHDKZ3WfElG8Y5RwlopQXgRD5f/M
GtVeol+niqlnSgw5BusTyLJP5mabpku8BiLIk8DVCOhrADHsMpmbvykgmz6WegzJbB07++h6MxV9
O5Y7MeTGDK9Wv4T3HuI+tPYtliRR5Ta1iUP8H6+gMjtiuw1Bv1lTjTrWY2vXmLLO1F4E5/ZONDpZ
84V8JX+JCSN29nhUcr1WQbaFXIVj8RjgxOtHjR4L/+gEkzzyjfVO5caoc2MP4hVxEePuDL3bQ+LW
7nBdMx23nFewRE++WEx+iXMkl2NOWZ1HnEXiPMytdT6zMu37iXEDptTdjENGAZZdprLe74ax7sPD
vubV1dZuxqUBczcnCsU2EOPocau1RIQXST2Z9rzwIYpImXLzb26q97c+XK0+4RtW19M62jIJl4HF
XVdp8zKKSr+HTa3I4aNC+YBk2G5KfxnzhJ65vR3XTdT3FlYMY/YYakDgZO2ckWSedCrMq3TIL8MY
eFLTrUrtzEuCNui392oX1hC11cguEMHIV7Ao1ekMB6dyzk4CAEacCxN+eG5h2kNvhn15XdJJfgkg
Ds+32crZOPtM1H2zhB/N1NX5MZBt+4x5unqZOlGaeHFE82oV3LqRRcf9dRdliPGSF3ZHaTxWaehN
S30QwxQGh3VKdXFuwLqHyG6V3K+zOqRmIZxef/HUALwoVxtnAAcAu04Kwq7WCLvSbj0EQdlVwBxO
86VaMU7APn1vRbSafH0dVUkZavuy9Q9NzR+TdHPPo9eg94fE2rf1huK5p5fd6q2PGxC94sB0fkNQ
PZzQm9hmL8g+6v0EKWxW3z8EpQiCg41dD8XG0m9LvBduCzJFxqAVi20lXwt0zui4g9P+ZW++9Z9A
4qawz91w0d/7dMLpNPWn/pR0t9PWbL4zgfQQV6YvB2WLGptOxwEdwlwPlNjovInbfXfvp3KprmdL
LG2yErJdxNmObC/OV4ORfG5GvRxtmxoDBUyGDLjRjSGikeG+x9JMtsX/fO5upVNSt23lbjWE2nab
igkN9R6aGtVAtG6TBnGrGv8WWzrHj0btTT8YiF+nCDDE0onHZ9ZJY0QOYKXD7H7eMMaJAEoq62xG
tbsk7opDJzh0SCprDxJxU6fp8Aip0tDbb10rT8c3mc2rmjim8VfjnxdU05FI5fxk7yq80806rmfI
9cv7oc2knbh4RDyMIQaOeHqTzBe33mJDV8l8ohKwBjLrjlMIZPTc5GWGxqPMZhl3XVvsN5WqaNVc
rsEmCsbJXQ96F5h3inpf6qvCBPLcaD3OkYb/f8pZVSPKmjogRZ0p7YzDuGBDFWhlsmhF7kUj6rnZ
2ZQ5wZ5gTqyhMtNyzKIA4/E09qZ0fVNtPVpnOV3qBZiqc9f5i/crd0KiIJslG4n8ZgH5kVvXu3Ws
9qzaSSO256fFFY2IpCy2AW8MVfuQMIXfxLrRCL43vLHWANGFsy/AvOhhq9sFDzU3hqddeqr9JbiB
JDJfUyRyFoQ/UAh+tssO6idHiIBi6Xcy7NIB/agsuJtqcn/fRV7sgJIqrJ5SGHpCon0RbrGgP7gP
15LKiekik0eWRVJ55G11dZE6NnO94wotE7k4M7SJT+Vq4gmOr+FL7h0NwKpcE7ulVl9CI+mrJUOX
j1A+EgijlxOF0DRV0ViRWc0uGPX9VFDykmjfVxdNlVNjzJmY+2Re8vndTjerpt5bCOIji1Je2GMq
ngzJ5g9of/cmcsc0BGG1WmMODWzfzd65AGB55o5f/0MyELwb6p/2ZNY7QTT5s0i7vj6Epi9/kuTO
darndX9fNmHunK3Nf/YdFh40B056p7fW4whKO/t5rhWevTPo07lvd/ZHStTfCz+VNQYvuk/JtLbm
u98KgPl9n3HcmoK8ZiQZKxf82kr3wD2n7mDQhkdaVVLPnczdviGSFt9bmAkusjBfh6iepChvcCyF
T8rGfv6ityDf0PvvRB9o2zc/jYVnC9W691Ng5GjFNKPBrW0vJUivWYevYm2orPNxsm7q8nTSrHme
PrRcn2O8jHK+ghxh+hYhsy+itBikd7O6u/KgZpr6YZUb9S6PbO/sVXhYG87cd4E/c1gZ37Me+6At
+6sh9e0VgqmZ3STza2BKbLQD+3zqFVZZLg4rbjLKdvvFGzodVpSaVayBU5/lkgOWVhPdVuQqYI8M
axL3nEtQgms3KUS4vTfdQ3VyGjiGrb1dc+w5JJHiQbRFXiC6X6lolIrbNe9phWeneyzXcFhi+PJi
OIaqxfSFAEv5QN5xacUeKp/7gfLfcBwEOeQT4yMTk/GrZSiysxUH+LTRc1Rx1jGeNBf+dqGYCPwZ
uGWpokZOqolZJNu3eSrFUyZLU0AFG/PWVilo7UyYXEWy46zvPexJPww3zx1Is7zHs7ez73u08CmQ
XVMRv3FiiNeyleYlBfmzzkpnm+4bSw7NVeqN+x71bC/vyDAi/F8pTqbHJ7/hQzMM1PJOUIQFap5B
kHk5O/l7W4HNMkRpaGiFqSpoIl3l9zbTsNPBjLM5ZOkAxb8i5eP9bjZFhakt74GQzqrnVWfUCh1q
0Hergpg+tANHcbyVKys26Cz/1+hY2yPhrPNwpQOPK2dj5kbG/uyub+DgvooHRMhnHta3xI0r5PGn
aw5PTK07h/Kvy8DtsKGx0xhYd/9WrrN83ao6kNFsk5rN0Hv30yPweo0xesZwlUzX/mWq/dmPaquB
w3czv79oBsH/MzH2PSWt8ms37qvA/QXv4cJ2oCI4kcUNM1etGmizMI63PsBOgMVbDrU5rqAP7evN
NNbXWqjeJuF5dwsSsuvghCOnkPF+Dv6b4CXXPVaLs72vKLle+UGktNBs1O3BZzrEi1U/D+PZgn/6
JYCPtUQdS+gL1VJbJ5mTCnJrg104ZwS2Oq+W2xbPqFTz7xPY7Ct2njI/g6dunvuycH+avcvXiKLH
AvOHm3vXXa9u1jDoF3Nw51B+IBzXe2SnJSYApFGo6sKq6uWlJb7LvbRzYoCTETUIC5nBzl/sx7UH
PezhiYu53ijxUN70B68SuT4MplBXA24T0E1rq36mTgMSILsgTXKzeMvRL3bUhMXkWoKOoRNDdpMR
ecxvhhkQ8cp63Y7dNDl13PDtLlvZWXDJDGT+rPQyPuh2p6gV6ZC68QZc7Rzc1l3LWFu1Y13taW1S
8qt791XYK4xQm5GkeyxpYB/9Skgdh64Q20VhcvsJOSzOAJbMqQ38Dg+XbpSgM9mpDoiyNNV3devo
msN9ab8IAz3GLU3iR7RL7T9Ygzdnx0WMzXdfUx3FRQtYHdUic7nP7Fo/jf3q/mDmAnymrabOj8zY
MnzxTeFkKG+cbbP368oQFkHMagraNGeuf4dWV1dJwD28Q7UHPYeScCfG62bcIY4ZAS71WVr3fnll
c3yAPOf9KA9kVRZPZZVtwD3uIopDhy5JAefZwMp69PbY3ibUw7Laq2fmurwmavCzyPjnZk+81t7H
iCsSjmPipvk5YKKrEhgfeektTVrhYRl6l14ViBVAf1m/5LzKZ73vDBmvZVgQT11x9sVzbudYDrdd
r49AQtn9QNJzw4SHJ5+FlU8vzHuw/dopRYCyNXodklwFg4ozoZFiqDSwL4aS/feGToADUvktRJft
cNhWlFlsztY2OpIFEAPmJogj8U0caGILrx/JBmqkc1aP+L5xG/jpQa00EZGqtvDYzqMor91tIX08
WK21iLIZZ6K4bgFUz4PNc39qt89fWo6UnJfgTxedpCRKAjRQ6nGv6ul6U1ZXXFOdedeLtvz2zJ3b
uYhdt0FUQ+UAWiPlLE3SzLYAgNkzFk/uut3rvE38kN4psoeGputlpSdgxEd0GBzsgU6/VkGmN6Yp
d9+PAf6hAaB6zZXWlCnHBky9imu9mYnxWcfcymnpPkQt3OKKqHj3nOnr6cOba/dg2fnU3wLdw3mN
DEVuHEq99yucm+LHBrf6swZ9fVbaQzqRahx9YqfKqN7GntI8KWat7kbkHijE4GDxUZq3FcphVlW8
2diQY7q5mDe/7DgEpxy0nJtk9E1cVsXAp1h8lv5I+LiK2nxQzyHSo7ecgPNnq/eDKWrsdn1rMYmW
SZnP4oF6Ykeh0vPH+0HzVanJPFdrZ4URZ7UsmYFCd4JyTBmKli3TBZZHXrvTu+3DGBUYwAA14CAP
zKV9E0RyWtWbK0f11bH86UEJGtRoCObhw7aylnqEJkgnKbTmRcMPpKRLJ+eqoCT14rqYhw7NCr7V
mH06GNPOGpEFW7/RZ9yF+buvFnfEXnrbHXye+sJLlHD9Ikl5gTJGluuzV1PWQVzYToFsGc8w+HON
YCs6nckMrfCBVWSIlbpuA+BOGLlKP2MwVf+o1tl0qPD3+q6tqTwPGynV0FrQu00SlrNaj2sJrd2v
XtPHm18pflnKlOhhT7lg4MaD9buurOqNhoA57qIR+5MtN4upFdEvTyrbykd7myWgkVxg4bg+Oh2j
14CZroOxu5vHtL9tlO18NS2d/gOwk6PiHuXV943Jutes25ovg1dRYqMAL9GEFanznLtbxwT+Vji3
Apo7P+/arH/L5+6kQKQHqaIFG7fxbLLaSkTzFHJfiG0qoZMgE588D1FLmWNzGS19O/6cGbj47tGC
ZtQbDvvToUigmoDjCg+dtxRj3A979lWOEjGRhtE5pWrk0BVut/Ceiwb76WiabPmwOsv60BBOpoEu
VfmGoo4mZBvnHyvK4ibKh9MqHgZVdOe7rtpvHYQwCzqs1yIWAANWBHeQE4ReA8Ph81nlN/moWz82
yjbcwwv/6NjnasqJ98gBx2tLbPW5alKEQ0O2jg/ZkCKxKE9C+0ipJd/Qo03iG715fee4QN28+VLc
aTNm94zTYJ6bylZd2HIEAzYniRIbznUxiKy6KUh8QLVnQEX9amWL7R58qwaXnU0hb9FMtl7MXAnA
Ff2aBytdSn+LOWcRb1B6tQ/bRERMInqHD56PUMkJW4ApjwzF3jeRO3pNnHyzzhcB/c4Znq1vgXbT
J5cqhvfkieldOjssPw6eBTEz0t1o1MWSP8u0cNNLLFmXu7bHMebIVuBgQ5rHXdm5ZCHDwM59RuXu
GPCmRntcFVtnroXibIn8MRurZKxVvxOtvqV3zFvMj7MdjO+zGpU5l3iGXLU1VDyVW5dCSyr3DRxv
4fjzTXbeOUzYg8UW3Zm19Ch7ViX0FT91QNrg23keb4xc/SxYPzwBD/fjYDXeL63y2jsIM7dvp+OB
Lg3OAy9vKokLP10bbA3hS1/7YJHMO+RO1nJDiQB4BozitjYMFyCP8dLb3a9J9NsB4tAi5Hs3J2Ha
ZZqSSBWXu9uCYOsUnToABuqPYy+26rYKOy7Ppm8Wm+VjnMvKhXPC88bqanoor3q0xrX8WLrd/56j
B0eQmTvWy7D3NEVujeuOWnPUNpltMWOYTVZKWe7NzgursLxGiv+xpkPdx06rqfb8gvrc3wMbR8i2
ts5LW6NnWndITg7sss8PZUDJHs2CTjQqoesQG4WLfYEoJw8OON2RzeS1wnlrEcNxWjlcw2U7W+f5
0LMlAP7D+8HWzr0GgW6TdHGW197m1mTxqeXdbokbisqq9K7mAe1X1IZd8bxs0GVgUot7wwz2wgpH
XJkfJoR9Bm8orejm/QoWwzPSuuTDGbQa1SqeqnDNELKdBIidS+LQ2dzPBQdu2r4ahki/Lc7Q3bZW
sTrnZa2tYyvWUZ1xuPZV7I/dmCtUE0CCxAGBJ9TzZdXCf8oTk4imLoh8Jkrn8zV0G/iGpvAGTiAb
sJegFAYd8MqH3p6div3ER0gNOqbR9SA+5uCGlHsSzQYHePyGoTLQg3atPJ9sGYM+F1gCtIJ7Ix8P
s/Zr50hSEJB2OTnmW1fay8+l5Q7CkQvGOSnHrf/ih1LU1wh9i6uS06KJ/eXUVcEx80cglymyyKf2
+oYPqbhiahEa29+X8k3lavkJx8dTTTVUYQJuVQd3RjUAwiQc7vQD+N/CuraBa16Yg9PuVe52xVdE
B+NIwTXrCclMIdCMrIyyVLHRKLDOMyC14Zpx2uFmRmg+xQFw135OQqIu8ju41tV+QmGxv1N4zejh
V1+lw/OYVYyCHAwWXP6FgMp/w+V7+bZmzjqdwckHXRLSFaOxmATukPTXgNuZv4vXEEs0bLsCL7zN
pyrMUYPlAcV1130ZoPERVlmF9S6QR7TJXlRuekAcEiKNojVtEjWgEYLpPm0ANW2YFdptMPdxwJ3i
UWH7KM1g+sKnseuDh31yFguycudnMqHcn6G0XW72ediB33ZOhgRiZHrMEE1P8EOy6sE0g+q5wB7B
SaauM7j+oAKkyKyaDax4cDlyjKxo+gOEIRLJ2DiO6FJEXkExCJYN/C02jpXe/fS8B1suMCmiwI07
y4YyhIJrvSO2YxpvJqzUgiPIfcXd5NhQcwoZOZ5xZqddbs1sQ1o5IvtC8bjMhxwH1UvMZCQIi9UK
QXM8sHyX1cJVoS+bLY2qjeMdHhHA5wJXcJppBCc+2q69lG9uZVfMD7fYaOK2Oldr0jiz+pHvLWeg
KEijiYTTgNGGJRrgaOKwfjR1X39FmOjoA139+jxneZNfCApvuI1COw9+ZuOwtUrNihy9dpSwhlLe
LBQ3b305B1+wCw4RH5FWlB7qcGekc3fs8dYEhf0972zfTcpytS52N+v0nQk787BsrWuh3QhQsHen
0r5JncrEyppQhVGRCyavW294afOaPrfEFpRDHhFnmoCMqweOAzgkZsyQ5DptLQTiNzHdc0ztc+yU
FRpHXeJotPT/uQfUGM5RZ3XjDUcjPDE6ovQbkxj1+Yaz6pogeIAeRObTv27Mxw1Jj+CtvyQ3xfqV
rW3gnFkCjC8GJpBcJZZHgiSHiwgOcnFoP3E/H380mT0sFNRV9ozH7vyw5WbmhtFe9taP2/Yr85HZ
HSsTVu8hl7Q5eGwsmIi+DHosaEofXehGyRmz4iG7VS7YN0wxUPjRelcfYPTtW6f9Yokk1vDPsLhg
NMswbjddt4RveL+g5oExdntYgL1EsuyI4EddNvt7QW/Fr5I1mrap8WcVl0Xpjic6z51jq/Dr7wXe
rgT3yJ1xewVSB+tZnGY6hjlELNp2e4P4xLL4+Bm03eWwbPYYWb69uOwDJXJURmVmDoEOkV1ztxCp
FGRqz2II2f6W5DFrS3zLs67drCVsoJBL3Z1RP1YvfcepTBGH9GiyNUc/gsfmA7lpec9c64jOsLAb
cUARnt6PnE95TJkvadOKbvpioxX/quFunlwPHkFxO143Xe08lrWj2oe+XCasdsJi3s7tYF6/DPkw
YIO6GwcbIF2P6dnWOeXjpJ0B5GnZGFrZrB20kdoF09TdDqrgQJckvEOhOtrFdeg9k9gju+aQjcXK
+Rgupr1o1WpPjOMuKgjBVl3OB9cZ+a9zxnk+dLFrEeO11uFoUMqtfA86hBNnWGTM6c1Mj4Ogi6T6
xxXd3E9Fa8CnliczlzYDa09VjpxsQwGDvGG06vfFrOlTSqX/A1OoE8y6rYviIKAGPDCK47wyD4LS
o2E86LUvVi5yM8rwrK+XCpaVCaHmfEXf+Uivogk2Lu0B+bzLcNAi917GQ80kYlTZdl2jMAEkSdKU
MRnqSN+/B5um2nSZCrgqDfK7pCBiMoA8mLieENc4z/bWF+9rgLI3rmufKpfpP9PHvRWk922p0BlR
+VPkQrvm1bFzGu+LaGyEPBOmIfeDkOMe90E6LRHjb6iZtG91T5VfbN+DyZNfPAgt6yDT3RJJHoaQ
E2RDZUVcmYbStBZO+yCDMXgkvbF7tcTgIljqusyOOQ+BD0mHa68ZSRMtc83GecNPHsEnctzmwjB4
NR8kvu9jzN9jPaXMPF/u+9KhEQFA/TFURfZqg6ahqO3XpoCJZYlFttOIDaXgfNJdInBDHIAE/iVt
t1wlKJJ2aHg/0Gco7PmXDtq6jnsP9o3iGEl+NDn4pB0yM/q3Y+mKlaO6li7YX1l+M7oqnsK0Cu+h
DUFcljTdxQngWrso8ASjLWuhKPc3TrY3igZaDRuVZTR2DDtEDFal714OVHEcwr5UyYYWIkTnNW6X
avcavC6s0w1TWn1dHNScA8vWKDqcg2wC/+7Ud7ocKtN+MXRDZuJ0msH28G+yr4d5V1+zilMswuCy
IIGItuQYGE05g3mz+bUw8Hdd9M1oJ7Ox4MuLgKkC3jQLMnbHPqujed/ENwYQ+cbrhiV6UOzyyVl9
rFp6dJc20BglWrRUnc3gTdWGD2OV7m5Es55TNKRSsiEsW3xdCmf/mhbzJBGEn3BmzOCmN1UOTh/v
CzhMvJNAkZ58BTcINzCj+2bTmUA+S1sdbY4vbxgXM7dBmCE49mVDZZ8pfyQsKtTLykkPPQ/pDNW7
r9WSHhGKquy8lkP4INocF40whLG/cuYFNgM6fEhSjv2BEQvu+gu7VKGIhpEs5bE1gl50hHY/0Ky2
JWOIZdc92JtEFoBmbGCIJrXgu5iRmw79mm86MdYqVRzsjEDHqzVNb7OziOWwTEaWxzAPK/ZUHnpU
WghQd+RzWVYmEkiw+LFmADOHaRdyjpuOAXgKs61CchH2dnGJ/1jY3CxzEdy7RVX3iTPvNWNaHRq7
O0Z+ILUn5hR4Gb3T/JBVK4fjlu/pmmwrkNUxyymME8lbNMnOIU5tUcJS8WJrLSSokJ0+Fr1PLdET
fSEQes4UIRt79WfdrgSqF8x9PHbjhsPLKQbghkCE8RuaWQUJ2Q3eTe/CO8fOvmmkxYEu8WJUqUR5
y8kVCYiUW5lKJC8rSCpKvAVZdlIzP/SjS/X2tatleadQpVsnwSDYMWisTyPa6V9BOtP8geuCFYIe
UnGVLoTN6NfWdyq+ZYxpUVpK0NkEd1I7vTxLVbB/z8Ri3TBiOltXDJM5PxZXOidwpkaeSZZQdgEw
nO/wo1Z7x3CBI9HwO1MOzU7AQYwIiB3lr6X1kBN6UMWdsvhgs2W5T9NgoJX7yYPerawhvNhENi5n
C9/7y84Nvp4r0IyLEvTkYXRmMCQ8zqZrBBHckh3qk1uqA66L2hq6OdoHQIyzoOgNAJbNNMEXMMma
EqSbbfRSbRU8eE2HGJbrJrvra5TE0cxbfkGhPt+dGj2kOFbNPJgQ3XDPnGT6UWkQ5Hh2VjoMtQY1
MhEiVV7DfGMzZzrffPRZNXBFU2Kse8ANT33UgG04w9o6f8pVO9L5WmH/is+QVwOytfVHJnuDCiKt
gJSY5q41mvRWP8kOBQCHLPoL5eJ5HBUDoeQJu3j7Hm7ePlPHO2hBFqBaFxUOZSM6aVU/qoJZhhgW
ynt3A+M/cAcNzrFLM3hulq45WGNmKPGNdnR8Op23o10C7hzKdQTGdoMdYWQeNHcnDeqW5Gu/3lC5
tIN3nsFob4dcyaDHWq4XN8PMrXledZ1zEYCJ2FGAwTwtfLdqeTcwDPjDpNZ+5zEtOkYLworpfNzB
3+6ZPUvxNhV+x7vJldsdSPEa/et99Gr9TF8gnkUIMAoNpC30+V5JlTsuWr7W7a4sakDao48wK2cR
0X6hUUwlQ1Nnukc1/uKTGhpCuYStyyHhAI2hs80A4REAFdtX1KUzeRsho0tHRzPLE3XTRhbtv09c
n7wE/tvcgPAArD+xa7AwOQOF/DTcXcvNDXuEPxDCyv4upi6NpqqfzvxqWe+FqDF7FWnGpxunpK4m
efbvj/888H16PFmtjOMH2NjCgv0+a80MqxmRrTQRo1e0QzVS5uncQiXoMN2p7+Aowmh3VXZl1hpZ
8L8//HOqGAFzPN22LFhHxzv5p/z+dHLCPBfqro2qlCv3YGTKRmqIBTxUdBUFsiZQtIzJbPjzgo6K
GdFD1aI2oYgB8O698dtf/qLPs+ef/6JPFisIntPeNHyOrFOcw1CYSZmFdkyp9NxTCnPwwIUbptEO
9bi4+HsF21nbggDYS4Y0fANyQE8S/uVNfbYA+M+fRYjhyfVWOv9wFutXTuhJ0RK3TQbcyuxchrCj
Bo2shs7rkn9/C5+9IU5POzl8+Cd3UzQxn2xS9KJaYt5RgiAHDt5V4TvI4xiXoixc3fWdoF/7LyY6
f1qGWO5Jzz2tQel+sr5AIDl01QAPzzigfe8hM6HMlWhxR2u9QD0XnumW2e3O8f63+IdTxKGH0tg7
rUCeLz+twKBjAhH9C3QfRniMXAH/Fvpro7gLLkCCoLb//dX+84f+/rxP62vzBIMpWjN42FoLHe2y
3Ww89wo9hoNWvB+TPuj7x9Cts+O/P/mfK5snYz7jYmrsk0d1+sv+y9ds2NxOFoqVTUKSdZmhbeXi
1d3/6NXyn/dJSCDLhokMQJzfn8KjCyfs2dHOIsdL9yR9Cxp5CSm/fPHRW/9l3fxzX+C+zfEBewwh
yNf8/XGBCtOwEaxUM3KbjUDDMYjjC8M18vzfX98/94TCZ8MnjRy6B3/f0+v9r9fHKJcxa8HdkPZ2
f0EFwywW48NFjMCTqWQDnPuX2PU/PtHBiIkJeEYTPrsXSjrsvpnY8zoXy0e6AXSFY3lCEk1e3ePW
GPzFZ+RPK4TohIBBiAD7p8/u4guJEArmltPYTPQr4a4HnWh/mNv/x1IkgghPeKkUX+3TuywQk1NR
8C733u/ROo8hmqO1/8tT/vT+sCuXiKdIQUET//sXW3x0ulXOU0YUAh6jheF+Xua2OaxgrDD4YGH/
vkT+tBhDK0Q9QFnGafZph3mdcbMtOC0ROYcPS4sxSLxmmS8OU01R85eT5LNJ0WmnhY5v8RYVrhGf
Y0q6cKqpgZk8NjJr3goIPfShFdKVXV8HQ3uKJBbj/PzvP/EPxxcXAyZkkrOSpGf793e6p8HuuIhE
IzwFmOiUfno2bOCtTlMe+zoNQCEcdaYcBI9/+bl/+JqYwMI248nE4aI+FSqzXXR50LPTh3QKXm0G
r0vuYjmfE1Y2HTPmow///lP/sBtOBRnRLI7kSvp8tAxLOKKxq+GykIcmLs6Wx0k4f0sl/8NX9G0c
3TyJSxHWz59+FnY1Wdme9lxqV3JF9V4N5ZkzDNI6ytZCjVyU1nYn0f/mfznQ/vhkLgJG2AgLxC/9
90+ZovtfR9LAojKY6KMZhkmTdGBvAJIM8p2zHbHrwihn+pcH/2Gb8DyL6gKza/Rtpz/sv05Sw8i7
z4QpL7bS6+XQWvMBJ1jxEIKg/OVE+8NvxP7PIcCErXKKC//9UX1t2fviNkznM/uXCIO0bHUNg7cF
BNKDRqb8rZLh3/yK//ADw5M3PPlBLgiK9embMjCNB/PMJikkBjqWQY7EaEt6lllMKfzPizRE8xGS
skHsDSaYv//AkqFz8CR+YIohUBKO6JiW3v2b39s/t8IpccEiZNXF8c37bAlozQEpHj05MAIDgbtq
qdDz5eX8l1LsD085eePxH05PLPQ/HZ8T8ypN64aQ0T4aUS1bF7VO7v3P25oqmi1n46FoW7if/f7G
ViufV8p3RBaIRpo7g7lO93/Undly3EiWpl+lLK8H2diXsa6+CMQCUuImkUpJNzCmRGHfdzzEvNS8
2HzOrOpiIMICzbobq7QyS1OKh+5wP36W//z/tqildu1+nVkOjlmBzV7mkeMkHBuio6QHOfXTzTzA
TBplau0CWFxhHD71iq+SovBlIRFP+LNYjUrAMow5RU6Wm1zjPKNpFzXgP8qRqf8dE9bl9O29Rw4y
XsQagagbQlpl4TciYN3UD4iYNa0kZQvtcl9O47i9bOXMwiwbv6jLPG4med7x7g3wtwZ1UpGKOxUt
wzS0PiIm0+xtqwvdcgzWxHnO2yMFQMiU+G7Jit+rcmdZ1HWAIEgN/T/kROmu+gGTNrEcFw/dWGs/
Li/xzAFhiciY8crA+X+SesOPz9QKGzmFecTkbkF3oWjn9593OHkojBma8LrOgmjYaUxm3Bk62HSp
7N/bIwNPTZxMK+qVp3EBpSiDp8TirWQkfnF3fTOEbkrQZ2pI24HUhpWFqZnhM5B95+AMNjO4STDS
wmva7HB5G898OcIt+AINtAoVainHJ6WP5KiqECzZFKYefGUEyPjKaJ7e7NMC2o6NmQAp2l82efqs
IEzBVopODq/n8tEOBzV3BlS0N76WzwcDVNb3VKIj+VFSSc/vfSZ4lU1RhdRzLxs+c2RsaD1tLqDN
/VtyzaJ7SQAL3+Cmh63qNjb0bNOU5fDuOJblOfBeqgxcQfm9eL+KcmSW3wb45aR2fmCu0YfkTcot
rkKaZsbKAT13dHiaqQaKHQU0d/z9Og1JLHCq5KX2GB3g9gJbl0YSrPS+Fd/ARzjdGBTtDhrB9eP7
t9NiG1EbsTk+hjhabyIRK6J2HZgG6H/ATPcKnE+7Ak7FlRz13AG1VHJiYkiDVHURM8P5VGowzoNM
NhNr0wBY+K6NsHqCv6085kQa799YFak0RLekPbjq41XN0KkUjAhyOvWijLZMuZcmMC9IslZO49mF
keWL4IP/txe5PsxUwEJhaIDBxWeGAGVgGiZN4Yypl2SG3HyamfxZq4SdMSpEUsh72Eye8MXDMKvA
lMuZOZsJxTZ6VIxwTeDgC3htgizbXt7K00iOw0GGapCn8ipoC9+SDQlTttDqMBLVMlzkRvNYpV+Z
/bKqkQnxaVDXsrpXXZTjerCQTCGzstlXoofF1xszJwxMWhMbh2uX7aK+lW+GEQYxJ2pzz7dpHSlR
1RxCkJFoAEq0pzbBZNEQzODIWzm6Z/yNA/EJLl0z8e3L8DIcQGaiDlWAramDHUK6QPgCmOIv7/L5
Nb8xIz7Dm3sYm23ayz7qN/48j+am7gS5FlKRuuFmmtPeGVkoXckD/TU7hbG2TGlFQ1xuo8oTyys6
VefOF1/8L2EFPMPithaQyfmWzpIDsOOuDlr1RaurBEiYHFz3DTna5cWf22KK37wlvJxC1O147bo5
o00BLePGMrQK3jUmiKwpG1ZWde4gWwiJK5Dja3xLseo3OwwyWE/HjjwBCr3qmx8H9BErNXhGeHst
FDi7IHIuwVAOtldebCDsyAAEFAKOGhHxrV+DCKRRE64EHGetMFSC46H2gf8+XhBzTX6pIpuKTHAQ
2XtoivRuS6bFBPTl73Nu55Dv4Wml8E7xYRHG1wT3NkOtGJJaeS+BTN9aRW89lEwMf/53TEH87IjA
Gg3w4zVlzdi0jsRHKse2vLP9NqTDaQPjBU00xE//hjHUrijBEWIryywcOpsQdmgC3p4GzL7rWoQv
QYhv+zbN9pdNnftWhGg8gNAx88Iv1gWGSTebjNKNphnZA1QW9q1p9/aKrxI/Zek4IUm2RHmIF2LJ
xZynvTlFM+cub8BNbjqwolc4x+FLSIVqX3ZM+1xe1rmTQbEPiCJoJXpYi+dPaxkaz0xaZ/Bp5W48
Mx5Xx4iEEdeHKx/rdG1US3QOBQ8flYzl2gZdcdIGTLWYpq4PoV89FHZ9DVTO9OQ66lcWdsaaDe8y
8glovgi42fE5HDpNQm2c9roxSOZ1kDnSI9JOjO4o3XwPRZ+/Em+eng8q6wrCOcQRKpOui7scySaA
falgqJ0e+7dSmSdqburw6fLnOmsFlUOuMaUMep7Hq5Kk3hxn2JlAtMHAqvdBfQuEc01T6czeiViI
RgvJAUVn8edvHC3leqajbHD1eT/194riC8gEU7/XejaYf6iVn/5697I4ghSZVNjq6fAslqWZaR0F
ISkBDGME65n6M8qtd2pUU1ggH9BxSzh0Ho9lSKlKkE3kc096V2iw6DZwx1Bd1nMXKAYDajLfbOU2
n34t/LqB/CY5JSHmsiFY9SUTOL0Dni+tuo/WHPs3cjdow7u9OyMVsoVyuYV3V+2Fd7cz8D4AQBKY
MdpilyXZyyygZrUZr8lgnSzI1BQycEsmRVZRL19cKph+a6mTGURUqin6lhVSuUva8N31eayQmhJO
CLEEFnR8/ACCgva2oBuuGcOtNkluQ4UzTEOi3fRdCWwvbhxAdMzJc/lhuqxW+2Tn1incBhk5HoSO
4/FvkJLpiIFf0Et1ClYmqrXwox4Z2Xvff54TobHFw8zLjGs8NiNDD9/poozHWJi9dbThJQdk7F2+
WyLWPnpSqHgKuRDRC3fEP8dG6ihv6rYxv3fMCJeF9GBGXiZb+0JRNyjeEOAw9IVew8qZPKkuCKsM
G1HW1QVh0OIbgiWErXc0v4/dtRPaH7N+pxa+m5rxdp6/Xl7g0hS1Y5nuAyI5VFyZgF44jwheiRlo
KFPB5hjcwnbiu92Q9R8k+NZ3ssmcGpW9cHfZ6PKEvBqlx09PUyXEWJb2YliHjKEYww38HckD8wHp
brYne3vZyvJ1/suKTcyraUJYb3HfaEIH0AGztJAxpwFQiSRKsbAoucyVrwEmzhgTYiHModHxRiJj
4fXrokCmzBBoxNDH1lDan3jQeDHH1n/nwWddR6YWB98wfd+aK0wxmzgwxJD5B8hV3huyCStUftDG
oK6GJ1n4xa5TQpD3sDPiZIzDQNeYZtts7S9/o9OTQHeWKQj8FNUm6iPH94uJgzk2TIYT/agsyWKb
EIbF9L2el87PkZXFLSYhgRNgJHmEENTfwJv1TU6Ub5dXcnoAKEdAzYo4h+g2WYuvMqZSqwYzVGqI
Fpk/lRE+h5QBXcErYa1JJb0e3bduiQADY5QI6JbQX1oq1A1wJOhTTxeLLjosMsSMEsPaVvOxlrLq
FvBtsW/NrvMgf1XdMYrVK1hy0xXfePLtyJHRPFFAb9lihnOx4qyCYT0Lra9OxARABc2iO5rJWjR1
1ggID/aUjo0pL41A+wKNcPAtmarM2WmVZlznaNU5h3d9PYGI0UmEaKFgCP2Tha/o0nR0QnMcNojh
hSCXS/sJ3hRGSPU4XMnxFiv6yxRRLlKt9LCRMzw+8ppvRUlOcLsxM4a/Gxa47VJJeZ+TeLVC6+d1
MUhgLpEIc1FAI5WHTNqEKgxsTER/1OR5rWG3hO/9ZYbughDfI101FvsGb05P/0wCRt8btReP1fQR
Frnu1ugC4xCSMDPZNRoMYjK/NSSIqDAo3QVXBrwtLp907aIvLuHrr2PSChBXkID4pB5p5yoUelBF
FNOYbho9ST+M0BnsI2bbVgS5X3Fhb+7gqy1gcioHh+Y9sfHxd9T1DOrnie8YxvVjx3AP1FnaYfYT
D8pizyjq7100fO8U5HN0/3NudF9HOtATUV/VJlfw0q/VKYSvXPxCPOQ2D7ojtHKXaCFGLJjKtaHI
l5Xa0V4y+F+T67yhy3kPd2ae7JNoztRPcMJFP+YINuoVtNKZzRcytjJQJQATkO8db4hfz2oH/We/
ARoGh69ZFFvww+W2CuN0e/m6nrlDR6bEr/Imx6qUSQ0ncezC1pSuEg7ER4LR7v03FSsOdxQkm3gL
j63UjLX6ecod6uYg3KvOKO1LFa6pf2MtpFUKLUCaEObiHDmoLKRQr3GOijj+zlR0cyv1kvnpspVz
hwOoB1eC+gi924XXAXARlH3GVHUSKfEBydbQYiJECXaBHrQf5RJWB7Ury2utj/un95vmjQJVBtbj
9KIwWp0rQ8ZooUZx7mZUjOEZXQTpilFv4z6DVQ7qNNO8x/evYQNPjwnAefIt4EoE07iE4w8oDbR2
pDqGv8PWq5s4yQsvdJq1bsvp1tp0APl0si2T4C3r9aFc9aZcZtOGsbxPsmk897r96M/mdQ+DC5yt
rWfp9ftgLTgfKpIqbAGUWVUguotnkfmjgbQ7n5g8hazgq1NCDO6VihaZLhSzZQhnYxPQhIGiM/5y
+XOKk3LsZmyFdws8A+0XIDUL04BnGCZLMG2bALK10Y93RRlWO7SOGHZo67XKg/h5p/Z0WiFgkgGv
Lk7upMy+Hqjw4TQDdAfqmMV/pEHg78FZxww3WqUHF/Ga/t+pLxPtQCBKwEo5OctqeYjWIIPR8CtC
aCS5iVxI20RvnH0Jv9aKLztripydIVC4DHmxjw8pRG0zeo2QzMAcOKg8IHIi73wnyrO9Es+K+b6o
DZUZm7caQAVHVvTqFy+2NDI7bRtMYBgj3B1SDb9VmSCc9s5DIpDqmMB7glIkszxelOMDOJvhoIIo
L7Ob3TSEcb5NzdD4yWyYDRdaGa/pDJ/s48Lkch9TBgBtFA1cRj3LraInL7GltNusSvuVxZ24lVcY
PhAHoiv61ubiXQjnKZShRIJLdKq6K7hKMpfZoHzlXJxaoa5BF55GJ08q3O3HWwiraB9bFVPKTtIY
uyrsZxibzPlw+UMtbxexC7eKe8UpV22YSI+tMJmloPkE0qXzffnT6PSIJgXd1aRZ/QYBovFTX6y1
h05MsmMkLgK2LVDby5wvVSxt1BoGKaKmVrYj/OWG6xStdK/ArHTn2K3gq5va3eWFis//1o1QFFMJ
0wTsEKOALY8Xmo5D18sJQlDtPtp07rArDtqNul0rbSw7mTiNYzuLN4dosTOrFDvl9vuXfIv2xubn
9f3z5cW85iOXVqMdr2Y0m5DJP6yoBwAFG7Q8dsotNC9b9E9cY0frbfOh3lxDn7+Z/rhse5l8nqxQ
HNw3wRfpc6rXQlJL8nR3cAHBb35YN9b1e9/V5U6KC//Gzpjm8EHk2NEf/EPFWP0XAM3X/sq5WL7e
SyuL54Vx/DiVxGrmPdogLsSBbu6WK3f5JE9aWhF34s1atKhW9Fh8r5tq92fiPr4Yh+cvn9eUM1/F
fS8di4XbBcicTkqEmWoH7NSFf2DzBbLNu9m1nuDvvFo5CeIsXzK3cLkOipW4D8wN7p+Qvm5+5Jvr
X+7nlYBDOeMw3l7dZXKeNXljQQUqVgUDlkuxyEUzyLW35vb58K3ZPsEVtPbBVtzFcgCqtbXSCYXN
fktixwWLdn/Mmx9Pt+Hmvtk+kxNsINtceVjWvt8SXK9B0qGm4vtN7p/zXj6giLVr9uFtdOVv0kO3
Wfl+4q2/8P3UhRdJdGYoGS8UiwzdjP/pGxg/XcjZVrZz+TYvjv8SsqNLSBGFdC43AtG+6X1GIYq6
u+4Ta21Na2dl4TRsK27sXFw02/ja+V4EV3KpInaWJ1CRrDWcX+tslzZw4TxiW1INCMf+2sD0Dp2G
rbVHA859irbR9hdD9zhiefNrbZWv8eclwwt/MgQZWgIVhrXP6nXzpbitrrU//XvKjdBul8/TY34d
3Wn3xuPKiVnb3oWDCdoxMgtxYjTODMwLnM/eI8pz/Y3llrt8F2xt13bXINsnxZblAVp4mknNk7QR
F4MG5D7ylO1j5s6bF39Tsr3FXt2svuPnHAANQUD8YloOHPexx24SO8tlcWQRId4p3A9t6xA56K7z
IXOR8Hto7mG0PtQH/aNztbLL5/zqW9uLXYZPZkppkBCrbIed+SXdh/thP22TfXOlems1s3OflH4C
TQtAdTTFFwlBDFF1PNVls6lhf5cVpm+hp9Knly6vt/H8cHlpS0dA2E/dk2KHpgHyB7RwvKtmG6l+
mOqzK2mttocfCVZlpY7QWJvmFZ+jL5wbpkB20uhnBsm24MU6NpXaqjmqPcpZPlPqHwonz8EDa+mK
D13unrCi08EiGxDTssu6io5KNXqQ0B21TOXeQTppXdd92rjypGZ3cZllT4wyKffv3kUqOKRVBO00
QU1xft5EEwVECXVTotWI4GS5g5cVn6q32QN09enaWRQu7K2nYYHkcBRuAOIbjF8t7gFqPPXsWNLk
WnmfOy7cF80T5G9wKNVGoSWPqdK3EL5mVjlsqGw30gZuxOw+jSf/i9HmbQGBQN/3V1Vmqg+gSSo0
huqotDeljG7S5X05Cb7pudIbMxVKTeDC6F0db4yOiEbeWhYilkrfozkipcGEN4SzNtyODTqv0EAb
/RjvUTjtn2s6jz+CxgnsrUJ3cN7HpWauTbgv40vxK2mcD9pbUL2iY3T8K0mQNEWoxI8uEgsJRMOa
ukGMIvtG4R8ygqHs7eupVHl2o35cCW1PL5vGRwOeRj2YCr22eJ1gcpWGiekQt27t7xXgjacW8qE7
GDfXUKJnLIlJGpM2PFUFsDzHiwwaIXnnqDN0erEJlIJZp20xxbCF0qd6ufyRT+81JUxqXtAGMKsh
L1vygSWPWQGVlWtBhbNr6xGBpypYaZ+cJDl8NqYqNSCZNJB5AsSK31yxgOaEFs9d7/pS6G9GFEU3
cRZoGw5Udh11c7GzUj/dqXKs39DNT1+MbFJWPNjp1eN3AHcjppWAmS0rbdPcD0FRcbtsuJzNXVD4
0mc9kcEEOi1cOFfQF0Pl8u7dFX6MAR+gPgqV+uN1Z0aYaUXqM2jfFDDgTHqyzzJL895vBXCzaBaA
OWBS9thKMPT0pqa4h+YFPU+YkGAZRkz73funyxoLUais0at8/cZvvmEyaYnVAgxxo6HMb1K9UbaR
BPvMAHvoNutGf//eVQnMBohKOiCcHH1xZtRJblK0aOGHn6PgOi6k+cpHk2UlSTh1KLZqMLPJomi5
nYAOmfqlpTfZjYs+bL6VZfhvUkjaPdk2pJ2dGQPMsGPTX/lS8w9I1n/8GP938FLc/+X2m//6T/79
RwHZk4CNLf71v26iHzXf/lf7n+Kv/fd/dvyX/uuuf6nbrn75281z2fxt3+U/n9uoyJd/5+hHYOkf
v8n2uX0++pdd3kbt9NC91NOnl6ZL21dz/M7iv/yf/uHfXl5/yuNUvvz9tx9Fl7fipwX8Wr/944+u
fv79N6Z53nx18fP/8Ye3zxl/7//+n/Sl+Zv38lz/lF5a6eb5x7bIn9OfJz/i5blp//6bpf3OdDYj
/CBrNHCNIuMbXl7/RP2dgSm4GKiPCgct8Mt5Ubfh33+TDPV3ohaNAQCNCQemUvhbXLe//kz7XWEy
h5Y7sFMbzIT+2z834+gD/uuD/i3vsvsiQsTs778dHyZhmt4Wk3wO/W8xzLd4IpiXGvw+yyR4LJE/
dzKEv83C/1blk7F1Ol/bd8b0NBTd05s9+8ev8dasLqpt/4oqsGsw+S/QP2wNJ3k5luu0cMMXjh+T
Ajb1fckhRnti8Is/cIfZM/yL0qdCKYtdb/lti0jpiAgFkDpkUHoz2YU507w7vVQ+xB2yQi4QFuUD
Evepsofqt/jKxQlCYBF2+aJ1nV66XTnGN1MX9b9Cc5Afpzmsfklxd9DTeeygpu5guVeS7sYsleBH
XmdPta5AEZvNZFnIV6gwW0t5dJ86EUwvDNwj3ZehZ6oOsMkaMgpDm1Dy5TsL0cO/dupdV+6ufMk/
t/XLS8tt+v/gCglIw3/881Ce3CA3jNLo7XUR//lft0Uyzd+pBwPAENnBP2+KBBz+d+4IR50pidf7
8K+roli/8yd4eQCiJlAy0X3776ti/k7nBjAOGBlILVSoSP75W/0Proq4Cv86siZdEdp8ALuoIRN6
cISO3ywNSuMYdaf5gwJrZQ6ZX2GmDy2k4P6TmqME+hQGcfHnm505c0+WAS3ZmOBZQLkXTwBmVGzV
2zAEsp0g84PUvrY2d8Hm0x8fbz8/rPEqiETo7cKWNhYLQ98F1QQjsa+Tzdfvj8Hmo79Zi6ZEIemS
CeGG3rzEk1lm1exgotk9fL15vI+397P7Td6sLWUZtp3sl1jrG0OVXqeTMWHog7OhSBBuWUy2zVee
4NcWxYX1LIN6Xw0VRoL5LIk/bMviYOEN8jncM06xsRjzRhtm69ieY31GTdylWbSRRsOFtdxtExiA
9eskczZdudZKXPmSS8CCPv1zm+f93Z3jHm6hcFmJqdZMLOLDaoL0zk9Zebb5HrqP7eZWpWJ4+dRz
09+eFhHaMNsKWgH4vAjwF9FhGfgzQ3BIKxQIU+ykxA+3ZgTqvAokayWTXqTvr6aAfaGSTiuUQSLx
q7w5L6Xkq2PqVO1BMvziMTDQX58RAR+kILkenKFFaK2SV0LshSMBqq9A2GBzoYlNcSfisryxmUx6
PCcANr2qgSRylgdzY/Qd2iqqml9nqhUdLm+nttxPYRBiEXE5eOT1JceaL8WVWqsqBjP4FdVaN3d6
XiN2bCTWtiuHagvtun9o49BBnKWyPhhGXXqNMthu4gTVPkja4bksZQQaW0XhvSxze5tG0UgjLRrn
rQQG4JNkZvaGPNC5sfzAhD4Z8YmgLmHaG/sWRoLeukJVIPsgQTu9IzzQtlpXVXtDbWxEP+DGJzWG
AtLK0h1AlbV5bXFk3lxYATNmSIzAWTaguqMmdLznDExbWdY5ATR+obx3GGPcwwbd7y/v9IkVuMvI
tMnZSGx0czksOkmG5ifyXO0ZZlbdwfD7PZD/esXKyedkqEQHdUv+S1zJw3S8FqYIUCCGE3MPa1L9
BTFx6TqtjOFzR+XNu7ygM6aAl0IMyKvMM7ss/kCKm6Hr5et75O7ybYLlpylrux3w0+7T+01RIiFR
Q5yK0s3iVhTZZBcR9Yw9k4MIgFSIRClRpOzRXXJW/MvJZ6I0xPtN0ZPPBapksYFI+s6lD9f3XlAF
gDwvByQ6pHDlmi9dC+MTDKFx9wS3IQDMhWvxmy5q2sHpPMtX1F85AzIh2nF69Cv1Hdza3FjlZwfa
8DVs3HFIzzEnzqHqA9xXoEupsx4fD1iN5QqNNMhmAhgMN4gn1V/hrB6SPbIR0R+tYdXfImItxHGU
Rl17H5bODe9GKKYzfvJaPDnB62ZqWPZ6k3oIA6BhBIOzYnhjw4yGa9WJ/EntnUB5506Du6f2pFEL
ZTIOTMZixXaGmCsCbuahr4rIw+sGX0vEvVxoYrUPs02thiSwXbkay0NERQ98vCCcEMxbDDMcb7OR
+XOmGXbhZfkUUPEyipuqCKMVlOnyAr5aYXbB1EDOwVezuBVAloOJC1h4KPBmH5QMCRMzNdp90ozS
O28FpkByc3i4ELzAy+Ah6A1lGm0WZNZIgg4WUpzWPPe7911zYYXaLK6YIQkYAxbfKi6q0ZrDvPSG
XBX6T82cRvvA0UOVcWT80Aqj0On+ibyWZ08QlhnmEpPa2YU/Jmo7ejDwAM03tPCDrcFHniOjvAJ/
PT0Q0NSAiuMc8qrDVHZ8IOZOahnjNidP9v361kCu7yCXzrgSSp+zQlMKvDWz7zKdlGMrEnOogQU8
xlMQ4di3Q1R7UpX/efkjnTHCSBzPBYMT1FiX47qwOjfUw+PBKwtlhta/mOAIi8Lu12UzJ76C3YIz
ArY8whNyu8WOFTaMf7qSDp7Embyzusr/qEKAf4No6+w20zj9uGxvEbtyCqhr8nUE5xMco0t0uGKk
ZdBNxeiZuR48mEkLaAY5DQq7WbWtnAGlprJVd3bsm1ctkksrn+7MWaT1ZTHQ5cjkj6LOdBT3UTK0
QrUfPJRTpB3a3ZCNDiHKT2llrmFuz3xBCkiC0ReXSAtgmQdNcpbmvTJ4QU7HhhFKCGydQI7WECfn
1kSRWqaIwyQDosXHa/LLRotjzZk8KsX5MztqNZ6dN5FyKDC2Ri26TId1ojh2T1TkeVWVE7RaE3VM
F2ip5PXBoNmwDJmVfS9LQfElDyTpdp7zrPkWo6L9OPi2/SmvC80GOgdYFubm1FmdATg5wUzbakz6
Qi7HtC9tnuPlB6MZ6/Egy17APqCECmO/c5Cs3Er36hzq9bZqJ6PZRSpB7xb3Liv7BDXf0tWRqbIO
CeVhupKGJY0bVO2AyVMOl74oQTTdq2Ouxdt3XgB+XaB+ZB2QmHIFFhduNK24y7R58kBGWj9z1FYH
N1RRAw9r1fgwqAEc+cA1bzprsGhtTMOKN16GRGI42QIozYnh653Qi1ptV0JYVE0emq4+akWO7ipQ
6h+0LKu/+mA3P+as/eryok+OKEYFQFuMl1NsdRaLRpO1HdVcmrwoivvvidOnHRIJDSzbvZL/s0R+
VCF/W9k8aw3SFkCGVDgdZ3HJyyEZ6940Jg/9zP7Kgt4dcpamslw1VOWV4ODcdtLVw3XCfCsmcI5P
H9feHzoE3r20lVCtJOXCTU9R56FABr7RUsfdaKGgtRJuLcEY3EIBFaUsxbSjg/NeJFOhAm+/1YyT
NxctcnlzmHYHFcXvey2ykVeJ5dxLp35fwv7xB3p+5Z0+0r3KtcTVwpoW2thHNwppS+rSn23VlcDs
3J0kDISlEKwzYzCLXZEiS0oHOZYRLWoNN8yb6THtECPYSG1bf9DkdC1zOfcZKO9DQUJwI+oWx58B
jqrIlodM9ozURAcmy50b9PmKp1Kvgl1Xw4ZaDKb0vgGA128gHCHFTVpOxBvHRhHy65FaU2cPrZoU
Dd1YF5LHavVZRTTyE3p6IfA0NKStlY9/5nxTvKC9JWJ8irSLdjaKLiRVbSR70QBbJxqsTiPtUr+3
f5p83D8uX90zO6sRk4JwoENCpLCIfqXR8VNYlScvTGSJU9SmCOpEZnc7hA0ElGYrpF675r2BnHjH
iBjpsRmvY9/HW4vSIMJIKJF7MnVR5ugVvapc6FesYHd5eSeP9KshvLHYSLqti29oh6GmISE7e1ks
d1sSqsRDVX0NK3bOisk9ZVGMhdnLErJc+daotIWCoEKNfiN8/7m8pbOYrRJXic/xtsgiAgDwPdTs
oEMhL1rcPKQUHclHihqtN1ked3ONFvm2dHQwOFogtk+hDvyIEoZuIylEv3BT1igqAdivrdBth1S2
IJIwksiL7MhYA2Kc2wcidHADojnLlTn+rL7j52WUlQq6iahvbYs4MZq9qYfzWnnh3BV5a2jxWclV
U3/SMGTkUFhu5rySQFRCG/ZJqSttjf/1JN0Xk34813CykrZR3jpeVlW1HSpROd5Hkiw3CDXpDzNu
EZsex+xzZjTWXVSr9dbJNC1a8QUn8TSmDfBctDYJMplJPjY9+UMypRa+YEKw4RE9kFZ268oZP/Eu
6MEmbR35YyD5E6ykRokYIEOYK7/BmW9Kesfame8mT1kmKpZadJVjNrJnZqCr4dhtmgF0RlM6K+xZ
Zwxxssk/ycXhQlnWifMJvd88aS2EMQx9m6ZIyjKikL3/6SJDIULibQUdYS6Ch0brhtYZfcvzDcmk
dp8No7NFKAlhNLOEqIaRJP3rZR905rDCHaxTWOM70kBbmEQXLiyrMLW8QhqYEw4sxJamSb4mBVzj
LTjzMDu8koLfh5iZCubxcSEyshUkzHXK0G37PUuC/F5zfORlnSqDhaourLpbif2W/SDxTIIv4YDC
biGgNAubTOGWk6IEupepMM3vm2lWp01YZcl9rYTVh3nIy09BFXS/9FYbsg3ADeWh6NNVPQ0myVnd
wjkKGgLOKaN77PTCOVKENzL4/E2vbzsnRoqNaGTfKm31IMmBbt4qMlp7B9so2/gQdQ6QvmRUjR9t
oDnyXk1aE9FwRNmNHeS7yZc4CKti2/CCFFeM909o3aYQ8e76WGu/5HlUd24UAXdDGpW5A1fOZ/9z
oSrpH+jhZLdyiDzfV21Oas1zIB2/g8RqKF27gdNt21PYMg/MUPnlXkphiUEgXdKHD2FStTZ6KLU+
uKinW7FroOvwE3Rf+4sAtCo+hqohNW46qMmXSgohCHIywHi7KG2KT0bX6xaS9pI8b8qmsfpdobb6
j96xh8mFcA/6oipX2JIBxdKvcFcC4jP0Mam3qLVK9n7kZgyu1Mdj7WaJ5t/RH+qLTzGE1WCutR5h
TYkanLHX4qpJNzpJoIIGsa36uxnNwe9KG0rtXRx19U0/GND9MItWf49LAnQ3pdb1LCTH7aspi4YJ
xR9j+tIiEvtYtjnSVlDaKo9aFEsvU63qP+ym1atDg7TYg+mkJUroI8jBzeyrzoQGO5kdYfhoaA+p
YtbBtp9U/6GOkNCGsbJ17tumVFCyyQP/R5i3o7Xp0dm5bWW/tzzW1D+BzzP8O2RCeT0ME8m5XVrU
2W2XK2XjotGlgujTBqneDUaefR8YStUgjLfTp3GAJ3WH3mH3U5f7CVlqfoZQq2xCAFa+bPywAwVy
I60q8/xDmLVy7loQWsL+UiS0REy9AyGJdl3s75sssKt9hFxq+iDPQEA2WV4pKvXksRHCuJrsX0lZ
DC6jVeUBALYGlMMNslD1ErTt5MOoOpDWFGrWaNugGmSUeftE+1EYgeFsEkUZYAS26j67tqUyfR7B
Y/0ghJyvUIC3GfRRBOmmoVY1oij26P8Z2HLxp661mbJndCCVXcuXpRy2Vlv6KgWy2WyTJq0fSsII
ogiElr2EcxbsbLlF99aQtIGBJXmkzzakY6bvAh7JX/+rT8ZhbOJK4/lsxI+eqH7CQxKV6Up59cw7
zRiqARiNTJQpbPHnb7p+MfMkleQ3uqcPGtpjtYxi8y6BW+drHTCbtgmMOvegpw+IaRGsX0v9z7kf
yAoEQJNfgWDw2DwKBn4+yKXqtbjJ25qOxTZL03B7+TUR7nTp5PBxrI/0kDbOYpHj1CHComWqpzYS
g4OI8Ka8/LbcQdcp84KmaLOk1p+hNYEwu2z63OvC80xfDKSreEWPF6h3RSBCBdWb0hiavJy56EMD
5cUno7StA+Dfb5ftnS5VkC1AtQDXIOXJ5cvil34uKeFgeLOfISsX9pIcuU41lN0HKZkN1EYaYx73
4YzI/LuPElOE1MCYOAcedtLPpekE/6s0xlflFMQQFreW9mcQJXKMdOiAanRWWHm36yADQHIzDJ21
3PNMGY7CLa06kbSQmy0Tl3YKTR0J2OzKjNDM9HrTDhFxiXI0m7SAOHvXktIpqLahMAcu0Sylfa/X
0ATHjdw+obaUr80bn4YxtPKoaYEWIATmGBx//URCzHVMI3g16oY+tNPUzoepUYzrvo7s58tf/vSk
YYu7DJ+zIOhasraXgVHlhZwmVyged7sQjc0d+PnuJtQHZ2/YCO9etnd60shZgAyw5VSudWtxdfs+
0u0onW3PjuLkACLIBsQ+ZzdaPCmHqEkUiBy0ZuUmn9lQUSBEoYM1AsdYGEXgGmwGvOcenju95SFn
QBIxwV3QyfLK+k5dE3MTOAzOBLx1J42TOghNqzUaxyuMUt0jQpdct0yk7C/v4pmvBqyZW0O5lk72
Mv6C5oxkoewA5cixxBMClroJkRKPBnnglirhShXhdVbv2BcSydNPozfIVaEaf3wk43HWhpGsjdqw
WqSUvphLc6lnaNWHcai0h6LKB/NqaJMmcwfF9/1DHCrhXTPU1j3k54W2sYeR1mLs19KjP1lIDyuN
lqU3sarDHe5r0dwdmtJoH2K57f1bK5/0b60/OU9zQCi0sn1nzgNAALI9Wncgqpfd7GhSCS2N1vdG
WR0VcCCwgO6AQlvQiATG+F5mVbIRG/gPdQtMilLe8eZJaHKWM8gfr6w6G6qJPEfamqpx/agzsCi9
O40EjiMakkJ6RPjVY2vVpCAwGSq+12YN4WXQm9862JlWsEZnzjlWGEQCakRfZtmTcWospKiDeoUp
hQQjiRZ3T/LINMuKodNQg+WwfTCu0KPGIR4vJ7H0vjL10vdmK7LmLeGySvQHYrxuusyAdM8cdqU9
hh+jac7WigLnDoooB5C+cuzhXjk2nlIvlvpG9T1ZaqNHIqJW/ZrEWv6kSrVePl6+1OeMURokySOH
BTC2KH4EjR0MzthLnlS30qavYidGdaGSr3rFiVZuwBkHwsF/ZWIQ6JsT2M045wnjXpIXpE6GJHzb
buVAHfagzP+cuB4rXvGM16dZIcZQRDx14hUNuW1HJ1OYsQcBc6fKVb01ZzP9iDYtBMdlL13VSmau
nJzTig44FUr6PO+Uc4CXH3+8FlGJkbdb8tQyM+VNkMmh7yYVIka7zmxGcHhw2DrISufDs6T69kFt
mkl/d2kbEj0wFYBmxGzdsoyY5KOZGWYneRQuM8ULCx9g2P/j7MyW5LaRNfxEjOC+3NZKtlotybI2
3zA8tsydBPfl6c8H3ZwuFqMYrRiPLsYTQgEEEonMfxkiaxwvRj7AElm8KGqPbjg3nx9vp60TilYJ
BDJZTQI7czt9jmI89G2h+Hm92O+KdFGOEc/ZnfltjeJyNqXBhrySVrlKq4jFatyKL5vNqDCN9OGM
E4ZRrbMz0NaORcaGBI3WNw2K1XTswTMzK4yZjkM1KfU6cfSS4V8zoubaRMUe+HbrMHIsLJkV0Xte
D9d5SZoL+D4gYlrzZBpVS/ups7EQHX7jcNBDl71XYGlslVXAdi1wqHqfh36Pgq537N20/wQvygTJ
WPQFiFRTML209ry3BwHiKWQsSZYAg7EaeKnY+nAXPL+Hl+BTls0Pi7bYX5Aepx7SOnvGCBtrylpy
38KWkpZ3q71i5RTV5WMSA3VrOuihlp7m2DUoPrZ7Xh4b25ImC2EUuSNZ5FydfVr5paHlteeL1Epe
cghaT709pNfHR2xrQqRgFOaALrL3VxOKgAaMqOeSFWX59M5t0+4c1Vr004usPQGdtegGY5C6IqCD
EjJ/sFNujzMO2Y025qnnp15bBSb1lcs066l8fNuQRhBQOeX4CR+xogal1w74YiP3860xluga5oq7
g//YuJY93ooENHn6755tOYWNopnk/d+KjEahW4lr1TfDU0Qd7ZgoUX5OGpuMjwutPr192aWUFd6L
nJe7VnECfMzpC8am19Kkz6M9AYdySxNUrq1M07CTUG19ZQBXcJOBIwK7WX3lxEhEXxoW2aLiiQBh
TcM98bnGj6OYrWhnsI0wh0QyWT1/onS5TndGBIxHd+AzLw5Qam2alAMZj4FNa4doWK7uCfZtFJXJ
TOkMAlLGrZsK4+2+spVhzEur83zoft1yKDrdKI69HpvLeQ7VRrlAoYrSd5T52+xaRC1cpbg0kpp6
KJTVnQP167G9emfwU34JPyJVfVfiTkezNdG3C/02HQvkCSjC1E8NIg3xh6ZqKLfGeeqG53BRhumk
5Fn2bijS6ac92/33WCDFjK5vbkcHvJegYTaRVhRXteudp5myOjon4Vjvae5sfTGZXfwqzcvO5O0C
lmESTeoSh76XNs1PgWcdgrxZ9QO8XD5jqD1Y+s7+vz97UmFRkoCkr+AdHsrhnFuxVriAApaxvprt
oP0IrbBWT6QBeXduRdJkJ0A55uelbT19Z4vex1YXoqYqrw5VvnNX10ZvtZmHMqhLXmU0Hpawdupc
sgmA3879tD0QrDriHU+ZNfg3Bvnbd5Hr+HUUuVcF89Kghz23M5374810uCUArFFsYc/dfr82jxos
gVpGyeL8oi2DeSqaMr6AS5x2tvfmhHgCQX4Cjgjw8XaoeK76GJyy4+chIBoPfoAv9OGN/HVCDxMi
jaBwSFWHrOx2FEC26tLOtuPHTlOeWk+rj82gGoGjNG/PkhiKpzTFSPQJ7gCwuhFZySRGSv2EiqNb
qvMZpaHpuMyVdnxr0JdDgYThNuf6W99/ZUGCLQ37/CWevmmAhQBij+3VzcS4c7XdH2iJsMIohJyZ
buw6ZU8sUIaLPTkAu6ouSLTSvahFNh4nr9ThOhl7jnEb4wEiBswJDBA42bq2EsaGXoIucv2ystWn
Sg2zQ50v7bk02uGo2eNeyN8aj2yTQwWH172zDC0z2Op62hE+nFT92NPq/sS7rW6fQ3QA/1HDKtV3
XmIbRwwOBOBNAHuSpbQ6YtHYNVmvCNfHpHo+JNVY4YhiOKdZzG8UZ5KbXwpfkxyQauLpvNr8Tld1
4McM11/KxX2KETQ60QKaTqVZ7vnKbJxmqoYcZJkCyRTw9pxlXm3YHZeObwxUabumzU5To4w7+37r
a70a5df9/arVYmgIT3Rz6/ocDcCXnj7T85uHP3Hm7vypsPfUiTbHA54vXUokq3mVD4ykbzPdXL5V
teBdW1bep9me5kM0VeXFNFP17TUWvhgFUyQhyHruSouKOzjU+CrXd4YwOjut119sAHl0uaY9Non8
IrfZBUVgqQjKXU0V2FvF395KWxKCkrVsVP3YCRpTmcmOzIolOy6jofrCpftcw1Q4WWmj//s4hG3k
8NKIiKuTzrmJtshqx3QVBu6Isrj+6KSm8BMtyn569dKbJ9Q+nfxY6HZbfZzrrBmvbqNjJu9NRvsZ
sZn2SVAio9uM9uieK+BGOkEsAOEJzwVM1fpZVjZz2jeT4VB3smYBHbzS3qdN6Pzd93U7Hmk7eyiQ
GUP/n1ZbtIAfL8rWKaLLBdGFEhtMwtV+KyQ0uvZIeO1GaU9TbieSAa8Ej0fZikBsLhQIECcAH7LK
WeLIMadEoe3gZPX8gs18ek4HTDrcSfzzeKSNhFqSs7mpfjGWeC/choWOI7VQ4HF9IA/DB9RxUJLR
6HPYxwnhkx9m2ab4yHjRGKgqj21PG+n2dspeE2ljXaWTlyt7ejwo7rI0IzEg2MyeX3px9oKk+3AY
5vLN0HzkcVBSkuoO0lFmHdkb28z0sdE8PyzTJPxVHQGFPbvdG6WpZFyXwHQoFnQZZLnpdlXjIpK4
iij0IRmgPJ+3ilGfmrzJvuZ5aCdPY5rX7w2tU/eK9xvxEPF9pH8RGeaSXt/OM7pKbVnl7M880547
VvtpcuLovRk13bGcXXsnR9zcPxJvCLSPVaXvfDtTp9LJETONKolpDD8yNxTvEUh16ZHQO4jHcDpb
CTkqdFfv2mZpcRm1bm/zbE2a9gH7B3kAZGZXqz2ZHbarCV2svrGyHxPSkd4Va7jUO4gSS9gz/8OS
nR8fnI0jSgqOXAINd6n4vwoElD1Go/C46NzO6Y/NEifYc3nikjZz9RtDMRalGxmGyZJvl9iw5r7s
rZg7DiDDlzzxTFROqsU6xIUV1Tvvi43wClb1/weTB/XVBa6qOJpbM68Yu8cC9KiQhf/ol7wNJuBj
5SFeIu0jYA/XOaAhkk/+41XdCgM8N2RjH64a6n+3o+v0Hk1vVlxf0cfqJTGz8RmmgL6TMm99O95Q
MtBgg8Q3vB1FzcgnRD8TXhEyP5tGEh2n2TbPcS3CneXcmhCVUlrIAEXvWTNmjC+NmpN1hX1aB1m4
JCe3NKrfGAUIpnxdy0buHSigS+HYlZntx3kRXxGIq05LUoudfbhWvvwV1WRbkLQYXwbK57frRgF7
QpOusP2qzgVcO639YzYU9FkHUwrBZPZRhHN8FTpOlq0I1YMC1e0Z8BhNS7NXTqoyanga1c1LkUbS
bza1dr6s3B+rlImqI7tHvsHRHln9wnCQqWIM7RXzHbymqiJHiuKslrF6njTL3Vn2zeD3erjVYYFL
icBcFNm+GAbt77AzjX85qkNx6atmtI9FY2Z+KuLqT4gCpngCPDOYZy9c6j1YyNaOhl1EMJNNYrKi
2y9TmTo6H/Zg+8qYdt+9WEuO4LeiD5lV7qlzbu1ol6SUNhVcFJAYt0Px5WMby3AHWqdiHEGVLKco
BvP4OBBshXQK/Sg78imdu3sMGPWYuIQZP45nJ4hbVz8ZgLUoc1Tlx9oc4p1+zcbGMdgA+ALxkEDe
aRUSIL2JTnihTVq/9O/CATmGZimUF1YAbyXLKsGvtr8R2Gl9Iw+IyjzMyPVjSc+8MHIVBjW6PMQu
UOincVQsX++tZAdEvbGecBAAzsjeCYd3vVPjZUBOI+arJcI7YkuL16yoomvsttkREl93evz9Njbk
zXir9czVfkmHNHX8yE6SY5Po+otTtRMvhDrduTM2h6KbgU0M5BhSyNsNKSYn78Hb2n4h0uIQAXn9
gHP2+KWyw51JbS0il71k54ISJzu/HckzjLYG2BUFY5UM2KaNWEa3bvduGd30mAK/3kmu5C9fRTM8
sSTrEvkHSSe9HW9ICsVYjC4KjMZx8qALh/JLWmpadcwqY/zLtScvP1MRcqMDbX79XZcNafD4O26c
dkoboDOklwuxZXUhoxytcv+6UdCLVjtbgscfd1C9c9o3kg5CF2xkBEIkFmS1WyyEt/O6NiKSjA6z
LBEP7213Qdi+se3nKOwq78QKddHB6bzoj8czXAsKyVtNNkvI18kIKMnJr/4q4+l4zxfKVMZB7FRe
TSYA7ppuUOGaz307AjHW6or64CR4TaIWg/r/k5UPdDoHpRDVSQ9789pMtrlcpN7Dcqjd1Omvo+K6
2clyRYMSgyaRys5o1nsUgq2Fs+DUsHbyv+v6UQ+K3BCWBzCCMm6M/pHiXMI+jj/mydI9eSpgJTdr
1TOm5u758bptHTsuATpNEth1100MnSrM3W5SfLVQRwTrFv0aFtZ0yqpp3NmEW+cA+I5UYiCLun9j
cOjUolySoOzjzLvWID6WI0jnvPvLDg39L3cwtB+TYoJASWLTfc40XkA7/Nmt6aJCpsv3HC3EdafL
yL2uMZM+DlxtSs6e24Tn2Yn+aed4Tzx54yoCNcBTBl9GyTBcnfo0SyPVnBOANZ7obWx2ImhSSa80
yzEuAEceBtvrxnMC1HxPBH8jwFHv4QFFdUNCwFZD6yN1UWNoFd+gft2/LwY3rQ/NUPHmr/h3f7Rm
3Nc7N9PGwqIPKgFL9PVBS6xqHVOc6MJLM8UHI/0lx1jpC6YuX4rO3TPM21pXKQaJRq5Egq9DWe5Y
vaJh5urneYP/qaoUvGbgcj7VozOg4gy0oAQ1URV7b/KtGcJm5BnA56TzsLo2ZlXr+i4faT7nXeye
MqGU6gEuX4qZ89QsOynwRkgAK8jXQ0BdCl2t1tPplZyrhHZzMwk9unqdAx3VnVHR9avUaiqUvVz7
Z+zk0edSidr57aFcUnFZaN7F9HVWWyhThpjj6oYANHTli+YV8Hkip52xBCTNmJ57mLyVb7pp1QT1
Mg7K18dhaSNWSAUcqvf03DlDq+kjc1Rpc5PGQVoMzvAvfIoufqrYf8Np0UeIDwKfghL6Q4YeF06J
DZ7QXit+o7Av4f7AIPBOu4fiAYSr50wAZ1KmNnqXu316cPMeqpATFTsHaIMT7pouDWFJcWBnr5+z
Venm2aI4it/UthK994QRqRfkS2IcH2fDDCqnEhAQe6VFGyG21aL95hVROh1VPcqdSz0UTXp14Es+
WZOi9O9GRZlfpp7+zs7W3DoIfBlCGxfu/SvFwppX9ZpIAU099hYifFn0lzIMjXkMswa9pMc7YSuY
sQlpPRNM+RirY1dkGByHGQDFuLR5GFl1hWmCGy9GEBki+jvh/MyXx0NuZEvciIDFdd6e1IRW2RI5
DnoHSH0E5qwVl1Y41WUZbf38eJRf3iCrvJBExfZUD8CXLIPfZiyZuyRT5VpkLGjaFv/WUaYl71oL
T+JDoy/ZdEgMPfKe5s4rp2uvOosSVP1owW4BvJUGkW7k6bfaNGMcipCzH9+F5dC/xGNid8fOGIR1
nBf8NSFy2P38pKeOaP5IeK3bPxWysO4wFmIiq4ECsafTskFvgOHJoQGlSzf47viOpjZlAFyTQPFy
wws0e3EmyghAXQ71PHvR+z5VRXPUQxRVjv3SssKFZbb6xTCU/EV4GdS3x6u99U2pFXGWkUblmSY3
9av00NaUVh0NOwk0JxRBUtviGOfA+R6PsnE0yGvAJ4NZp5e1LlzUte4Oje0mQeFY6ZNKOvwx6xZx
dZJS+/F4qM0JAW/gHwzi77KppUibpFlYYj2KpusE8OKoQT/cWbaN21b+3Rxz6DJkiKs9mqt1plK1
TIKuB9etOE2NY3IDmKAS8MWEqXfvIy0W19+ZG4uIjhbvz/VbMF8Go6w7DqAeaRFa7bOppKeqdvOd
Ndy4ZMF2Sm4BqhNQGuS/f7UpwtFtKzvK0yCLYp5EzJEiZYJsuDgUWRlOVy90E/FC1X/4gupK+nZA
NO8dJoiTsYPs1DrQRPUiJjNDr8WcG55lnm4e66IWL2Wjhn7ZdbH/eF03YilTRWsIkgjFkfWtjuZD
JKikxkFhdellARbsm4swTskcz9/UKd0TTtgYj3omksOADGjsriMcqC4HEkIdBUXWinMep9ZhTJPy
inLT5Kt1+Rs3E7rC0HkxqwcmtG7rOcaI0G8oomAeGvAgXS4uM6H8An10j5yycdIZihsQlwypXbe6
lgjd6RjXWRS0duIBlLP1d7UqtECgJxY8/mqbQ1GuZatKIMr6JYGaqpZXOq/DYYRtuqRt/i6sI/dJ
Kfpxh3KzcdzR3KQmCLqAHblOrpdKK8ahz+JgQQO4fDe0odEcBA9C4yTqBYbxHONP/B2viiX+9niW
Gyg8umzgymjKkvPdbU7NymrdojsdVAtaT1dAJBA5J9er/m3jTn+XTSSel36pQ+NE03xGCBjsm31x
7CTOj3ba9zOWOML8NrSSg133vfPc2/wPZ9tKk5dItcz46+OfvPVhgNhjAMmhAii02gMZ3CRQLYPn
jzUS6hHEPZ8qUP7Ey2dPWnCrRk2BA50s2cK/Zw8pJnAImrqehDHrL0lTmyTC1Xge9Kg6FnUcn8ei
nc51mCSnuonVY90le+LIG+ES9RO65qR+3AjrcNW27tikaiP7rmL4r6qm4QmNDPMUImZ6nM1k/MO1
ip9hWg87e2PjruO1Jx3fEYyUkqO3cXqJrQqtXBq+2RB2PtIg9kdnGvdUR7aQEmQsWJMidg9OaV2/
mmbRGxPuFGCwzKyEZK+Y2I0nXY91dWE0P4DBpN+6Qhm+Wd3A/wFn+5K3ZlxV1UVZ4sy+Ot3ixTvZ
6EYQpWgHBR27YrbZGoOWa3kb07kHK9s02fvEiZb/bC9akESa44OYQ/H98a7e+MrA0FhoFgA95zu8
4OhESL/Q6xob+i6e/Z+jJR/ixn5fR/a3RjP+rkrgKo/H3Ig7knjqcA+DCb577bYjpIAmmwAgR0b1
ow2L+ai6CAlGk0OZdhH/qplt7sS6jdPL0eVhwcGVlDz5BH11+eM/EHekvpAtvPQHlabu2CI8haDO
0pwez07+TatEn1RQgrlpbtMqWG1fu7FshKJNGtuJOeCu2+nILrV2KqZDXXPaDpXdWcOpirX6f/i9
t5gzFo3ydjgceTiryyelfbYOVlWTK0NSU1DQhKIXBydT7ZfWsUKIQXZXV29PhGk+87JhTLhe60TY
aicgrSbFkjHpc5AoVfS1seL0mBhD/TsTezWUDB6vvuOQKEM0FQNOhW1aXute+WGIFLM3LRt/4yRS
0IEsh/gRHEe5i1+NVKANoachnoh9MSmB0GP1eWkIDu5cdUd3as3r432ztUMhUxKLPAlzXadrAjNL
qMN16BtqhggeAs9qf9bbrvhpaIu+h9DcOoPSb5qCIT3uu95ZUqq12nY2XA/baqMDPoVF+uKBFclO
+jwLCiypjtkc4hPJXkt6a6Kk4YCTCfKyHXm7sJ4x2WOMaom/uOlwlj4SL2VVqEejMuvz29eUCh5t
ZQeQ1x0mS8F9cXZjeE91FS2Xnj7rsTUj1dd6d68CvDUr8MFUSMCFglZaHfsuHlQBQN3xs2rMPxaq
FnH2Zuc4LKLeY3BshRhpfQ4iinbrXaY9Ol6ZLSqNQWH2zscaxYSgD031E9B8RAO0bmzf88xqA4il
44+R1sze+3rr1gBLaUnhY5nErXKhCJP3ZSwsHoYxNtiBXodlf1kom/xU8yj8r0bTuj1FY258I1vI
9/B8W0vt/dKtoLDPL1hvIHp4tB08x3eKufjQFfZ0EW6LKwAY8m9v30CUH4HxwHEEgSt/yqsg4FR1
nFg0fP2qH8JLkxrLqR6S7Elt9d/AaMOlpH7PQHzTdcg29Jm3lcJQrecuz8I2UIoB5HaMpV3OkDV7
G3ZjE7F4EkwDDuy+ORJZadkni+v6Ev3bgv2yli81KMaGSlQV/ZitjNurKdFU4hFRPc16m/x8vLgb
iR6gBK5koqxkPq2OzBx1zWJUAId0YTnHpu3y04B+/vnxKBu7hV4hfUoQFtCd1u02w0UGUY+Ba/eT
61zG2oxhEejTNW0yeyex+ZWaru5+0na0waAPbEhPxIXbV1bvef7Qq9ngW2OSGeWho7fxP0TDRu+b
JvIQL4i+z5ufkdJZz8tkJi+aCA3xdTER4zmbg3DGlxG9oukydvWcf1XGwWmCrJsdDUGnKireF1pc
fK4EfZcDhKDlxR7aXjnOY5Mtz4PQ1M80gLvmrCAd3l+XOZz/9VKBzkYStrpx0ce5PvVgQsvjOHdx
ElQ5FgKy7Kwh5QTFOH6ax/DQeLn3XXPGefqEMJ/XHnUjMTW/TNr8s7a0eFa0kMaHk44X1X+t2eeA
nEUrumNalDoad3bS/a1UtR6iktazldy6jf+wM3eeDsLOzDLIu6Ee6DOYIgHz5+GWofZpBwBJpU12
1gphLQdXuOZL6s1p9g2NPEPd2Rsb2TbcPh7bnAI24Pp4z82wpL08c1S1lOM4piJQjBQhrNJaAjz3
7LcnSowngU6IGt2rhODZFoXWCD3VGlXnU4W/x1MnAF4NqrdztrZ2PTEQChUOB6gbyH//KnB1Awov
KM1GQWyZWXVx+jKKjloWue1FT9JyD4G4kU5w80n7BmmMS8/sdri5BuzA21nxe4BBF67H6E9rntpD
inzzKcVV7UTleNw5bptz5G+VYrJgm9Ynu7YbHGFU2PflMLYBHy98QUPL/gDRuTs/DiJbwRL+OQK5
aELRqFtdeK0zmfPYNvQlAKwMdIT0iKKF1SQ2qj1N6p4wkq/MY5Kr5hN0K8TY0tgxav/xr9iaMLgj
2XKFcnx370NNLyBKUC0U8Rh9AS1bHs2lcb8Wit7u7NRfl+g6lLFLqZ2DmAWbvJpxkTSO0aGu7Tck
gvPn3iurv+iHOuIg8sSML3m+jPOl18Myf7ckSvocdTTQDmmf2d8z9Phfilx4XWDkllKeEE2z6d5a
IJqgIClm+imJbK884tflJAcl7psvdV5m7nFsOxX1sS5TimNJb+RvsBvpV1LVUrlAxtae8DnK48OI
wMm7JgqT32CbSbF5T1pVAMtc7+OJmpyi2bqC6k3xJcsM7ypmGwlmdXqjpadEsEgNDsZBapsrWJ6o
mwOa6h6CDZyYrMtRty+IvZVIdj7jViWJUjOtRhozRIP106wSwvSawuQzJub0XFcGshiW1PL2NJY4
LU3zfwIu/nmys+/jECcIFmk/H+/ajSDLT6CKBGh3Qy1G6ylklp7CMUUNwFfMLB8PVSKWM0Ah7aJl
ZfR22AdhjwI/l70p0de3S9sudjbmLcojGfD2QxkO+dH0lOTaK9y9j+e2kcJQeka0iCKmrJOtTkm9
TEZq9YbiWxj++Kh7zf7oNdYO0HFrFB7WEtAlVVXXRaGkrHGJGUPFbyNzxqYFYLzegeF9PJfNvSJB
cgipUlK/exNWrpK400wBXw0bJ/CgxPrlZJgfsJCMAsublv/oWav2wRw8+9korCU+gQCzPz3+GRtX
CYIqLmJ4RHRqGKurZPLGAnehhLJ+NsX+DMv0OPRNeiY1RfnZm/orbcM9ub+tQSVWSVpscp2sq+41
nakCb0+63HGE9rqqhE+G1mKCi4on5gll/Yfe191OhWHjUkE1hg1KIJCmHqsQ0LR1Yk8TwiZRnIiv
GuKk56irASkuRnKalKZ4N0FUP8YTN6dW/g4DQ+JNMMXigXNftVHRqJLabJxLmpzvy06UJ80TP0OX
SqMk3b75qFDXANwBDh0m3l37K9U6Teh6G/rx4uh/OsYcS7rrvHP2716mkgUhBVwk0Jl/5FF6FVZn
ve7qjq6G74nW/dQMjfjQe3p76vPeeakLw4GEJwAlgl9680ODoSGVSC1Hysnk9LdDY5cWpvg59P40
xL16WOy4/qsNl2U+OKUV7lHk70+rlA7n8U1LinYtbYnb4aLZNRdItrjBDOTRiBJUSo4SZ7pEHwZn
qu2TJiiEHpdSZDN8Q5Hrh1wfS3Jqy0rTHTzLxrLzQPboWXJ6pFDP7Y9J085Wo7QcmHuJtGwGcL84
R6zGt7Tu3e+uWvfmJWoNZ6SpZPGYeBwzNoanoiwvGNIjbtNVGO6X2BhGOvw+aYtxrDoKS4dusdtD
mSXDc1uC6hR57jzpffHt7SNDdJYvS+7yu2aFh2MSRZZm5AIIGzRKRP5OLc16OphFOV61JXLfNU3d
n4BWh8HjoX+5pdykaOg9gW0k4aZFRLqy2gEolOEB4lmjny7O8JQ1nZmd5jLUT/oQL9dJa5VnkfbG
D2/Gl72ok/aSYjR/qO12kT3M5oAaXvxPH5Z7qj930VQKUXEd8gfIIduQGcGrQ1gZEKPjVB/8flTs
r26JBFYpFucKB2H5s/Fi40tv5uOXx8txl2ZQfLMoZsA45+HDhXw7qABcE1mt3vsiF6p6Rt4y91sn
Tj6MXqU0F8iK5p5l3d29LOt9JuKpdGwkn3+969Fz19NIDL5X8u619GQ+q5TBz48ntjkK2CHEMLgs
7qBiXduYZRi2g980vfU/9P7FB8oLxm+MwhuNWwi8gOyR3C5fbeZu2SQULZrRtRBrnioseby9TsHW
XGjYOyooWeQj1rC3drZMMQ/j4JudMh9FM8c4p8W7Gi8y1K5OBv1srKsAdGnk8qsMUNRUKmy0Bnxz
dNxrr1dRcypDW/uYRrWVnATgeO9AAcR6WZKq+ojPZ+WeUL/CVmEWubt39d1tTdgb4EhQMSehoaMg
w9fr8+DA4Xe0epHiBJl+MEqqLgiQq1V8sL1KV2h8T/O/b9w1ckzKa1IXEszLXT1aVPHQAgDzFdLT
j73ZtS+FCMedXbM5M8iyMGG417mQbmeGBaVlobe6kMIg21uZ2DemfVL/QftWv2pJ7O1R+e8iPf1w
jhp9NZI0sqbVKY8mNLj56rO/5GZ69oCzPTtlk36ejFgcJi1yrrpW1X7UJdFbO4hyZHoJ/Ic7hlry
7VTthGYQKBDVV5RaXMzCSD6ZM70E21O6vcAi/66b/SvH4j7j60lQ7Ppx6BpwNTuhLD7QZvPchN78
3DV2/HlszGKP7XifSDAYqnfwjEh+yWBW0XqiQ4jsHNY4Y67U34xRj9+Rj7rJpRibwTsMJhpkh661
un/GyDNf3MGbPqQpFcGdHOIuNtCmkWpfxAboXLRsbhfYjToxYHuy+Hqtlx8ha3QXkGBoRb/1YGjI
GvHC13X+hLlyO8xQdJWVOmxZNliYHqIa5Yujp0XT3tt7az6vB1rdDpmmF0qdG4uvFYr5Lm2G+lxk
+ZtRV6zaq1F+4U5fxRb8RckP03nxIRu3h7gclk/CTP8J9WU4oT8/7WRad1e7HA7/LMn5kaxSOelX
wzULUo8xMhE+eljLucIwJUhMc7qO6VIfSqkBNBYUhX/jk70adLWSZTlr1mIOi+9ak3ZFeah4iupR
39l/94dOo0DCuZMFYTbhKrRkWOuY9sI5wON6/hjrc33unBRXZqgOO0Pdbw0SdiQ6oGIiI3Mnhq4o
ady15mD4pZLFJzMGwWP27R717X5CchR5pKk4wzFeRSxZsQRziFY/TtX1UZ/z8Tgak/ic9FTfH3+h
+3sAwAobAwYB0NG7p2xq6nmYJarhz1CnDy6uzud5ad1zVxTJaQSN++3xePfbUFpgknhLzgSMJv12
G3bs7hyyOz4lXj5cMROr/6qqFO3eSETJOc2x4T4AZVV3CjFbKyr7BCgC8vWoL90OW0ERdtCJMH2A
nPEJpN5wzDWa5ZViqDt7fmtFqcVIOAXLSmnpdqiSl1ytYlPm13lWB3HXZ1+i2l6eF9xLfnozJdud
uCgP0e2dA9aMpInbgJvnTm7ZQjw3ETHszxFLtL/RhnfqJ8jeEBIMUVQoIuNRYF3zpsCbj0p/UJp6
9c/jr7qxvLKfS5ZEOkGmu7qJQn1sc5GUCHCFuOn2noPxYxZqZ9dN36yTRk+E08GmJTu8b+zOc0yX
KoIWj0RpfIUUZ58W1ub8eEIbHxFqDIcCgCq19HV5EAqoVQyEUbKV2qE1ZyGlIaz+BHFUXPHVwNH0
8YCrwEInlosN7RJyTJA/FEBud40DCqCkw5QHVFbcZytErroz47333cYoUKC5WUCQADBev/bzpsfC
tM1z+DpZ+YIFZXNaKneP5Lk643IuOtZ5lHF0eJ53zTnHrLNMAP0MTK3sD3mfaWdELf7nDNoiDuaM
9swhAgmxs4KrY/BrVAAxPOqoIdPHXWW0fddpsCyaPBitpPwTX5r2aQgxbUV3OK28Q5XVkkbcJ6DG
kdwxPmYu/bTf+Q2wotmbksOwhl4qhjlPXKp5gHqz+4dlkHDhcuUc6ihMj3ayNO8VxasP9pwW33Oz
EV8eb6KtheetQzuPxzTvTfnvX93xIqf1O1RNFdBmRuFyHo0foWPXB/Kz7qgrevkechhR782jGlDq
kQ+gT48Kz2rrLmMztd5cV8EC2exT1Kn6tban9murTu77VGQ/EzAY3x+PubGR2V907B2aXPfVG60q
825phjLwqtr4UFdKfYgVNfcfj7KxpYAfcAHr1GpA3K/qNCg1AZCrlTJAedf9y63TNDuP9ZgJn8wG
tatCj8oKV6MotQ9Z5SFvItqwST49/hVy/V7Fd7mxwbFR2ifTp421bm2Nnev1WDpXgSwmfA/N4Z+5
nK2DkvT6n49H2lrVX6BDMkQC+fqWjDWx4FZYVEEdht3FyyPrshhTdn08yuZ8iHG/rgpKy3LVX+3S
uE3ixmyWMmhTnp60IJtDZYQOLxXljXCnX0uHswclBYg+0g37dqjWsqq0xAUtcJxJ/zoaOYzQXuHs
vkcMWGbAejXYQZTGqThRiLSKtx8NSjNUMsDnOpTrVzEJnRiQtEkngqXPlFPbD3OAJ2N/HiuzOKHf
TcYzdcZOrrPxFQEhOYZKFV3q+K/Wd0yrCC+voQrGSDUuRthXB28a9+wYN74irBh6ILKPD35uNTUD
YX7e+mEZxFpuHrJEiKswdFToFGU4P94wa56a/IyMRUHE5FEtP+ftZ8xyaveqwmlv67iZrkYT1u0B
I5ziYz5iQXcRAM+fI7sZ5tOAHk72rMPYU87N7NQjLr1euScWuLXEaPNgGg89Tr+Td5yKOOoXbWby
w1T+U+tjBxkev9CdN9vmMNyfIKwovN3pmvZTm9XkO1WQ1W3zKRozJ8CAVjk9Xt5VZebX6vLXg0iU
fZA7sn2d5HozeXUZWIOXGYeSYqZ9Moo+1S5dFI9P5hyjNJ0OSnqtdCQgd77uxiQ9k+cA9XAoSGzY
24/r4e8WKe3SBLQ+jD8VqxqfNK/Xd5Zyaw+hv0xCLsUnKJOuhqHTMPIuKZogUkz1i6c04QfRqM5V
abT2KDJTOQqc847DsHQXzBu9o55N9Z+WUmQ7T8iNg0OPFsI0PUuN58gqJiVT3+hdHDUBKJDyZbCt
8htlohoVxWjYibRbSwvmhNcqSAL+kT/lVaRNRbJMWmrXQU9P6zyUkOfYQ29swUqwEsm41IGCdELm
t4oE0J1DhZdyFqhOiXprzk5jNqM3cEa5PtULpfj2Y6SH4xt9hX+NTKYjsQmQgO/A8nlJKpTWEAOp
V0Z/GB28b+ip/Q6R+m4VmR/gIS4QirHklasPFnpNV7palsIhc/pDCe3xUM71/3F2Hstx42zbPiJW
MYctyW6pZdmybMtpw3IkSADM+ei/i/4341b/6vK7makaTxlNEsCT7nDtrD/foPsyTAtgvzoUqOcb
VKu8IEPNilM+tZzxVUNCiL1OR82bSeo5e7LFsJl382z3znEypwIwu/Yq48AEYJNhjCBHaZ9evhrO
5Vr+vOF9LLoTcilQznO7rKl6OxB9eaqa1VmIWybp4+rmmtnowoY7mDpbT01Xb0EswjL64ZD9ZjH8
MLN8lYliH2QNUsZmhx9nvPhO/8VaIScdMZMTH/qukRWCSLK4xlR5dsh4mahAgEGHMEqKcfbN3HGq
BD5O8oQKzPKq9KvitNQKd0qloyvh9uJSJBegqZEQeXZ/GRFDYh1t8gQbSd5uvbDjpZbBbbGpp5e/
xqWVdit6il9ASM/4trmugbDlQ8lB0348ON1wUtniIKygjMPLS52bev358NBdKeP2RhS35t9Xx4Ri
cY6BmDyRa9o/a5c5GdQ1J3oyYHStWB4r/bXlG3wtS1OWdz6s2zC28tH8AsmtU0nbja7DbFsa42uv
mbzHQQ2ecQhUEdTJYofVdzPLXCue+sX5WId4sca20qBN59xZrz3NxRf3pzMPuuj53W+3IPkZuJen
YMagDAxxGbdm1yYTg5UrGd+ly4ISHrFuCN+c5bNUBYdLUYFbLk9ugQHwNq7FPdCt/Pjy57m0CiEb
nNvuUUbL6O+vAyB3iFQQlCe/jMK0FMge1cXqp/++Cief2AzQ5bl7Ad61G838sTh5evVS7OacI7zD
f7Rj2XcaNzjYjx3surN2/n6WAr6KqPGyPM3Szt8uIarcnj/qf7/EWYU8EkA5KP3zIfNq+HPljDmr
mGt3gIckj+jEO1eyjAsbjTkIHbBdtJ2M9eza6YyopvsnuQuqdg0OQS57lBeXMKxiv8G858o2eJa5
8ep2NslObCWHOo/vUgskGIetPAEPWW/HKawgkShYeRE2wZ8WSyAKbpbON1OV1yqrfYf9VZTuS1N4
e3+uvWdqab0I/L2hUp7qqHPSzslbA+aTtTm3C/61ry2xzB8roG6/US8Ofram9/PlvXlp/V2y2aMw
h+F9fgL8zJNV1UXyNFW6Xo9kfWEHe1iN4cmPpMwxD2y7xx743XjgxsLswNlCWV9JsPbvef4WEJ8F
tICg4PPUWSER6uC+Ik/CnPSNs/RcxC7QrXeDVVbvhSwL+651+2st5gvbzKFVS/lBJskuO9tmCKLP
qN962JLOnrMmWVi1XlzQ/QZ7C43h3wMcRSQXzd5Som4/z++cADSGV1Wnup1NO7Zwxn7Xhm3+c3FW
/1pKd+GN/rWY/fdtIN2s9bwuo2IfpX5lhGWeotNvxn35ZJTm5zrz6iuH6KzVu98/yAMwakEJlyv1
/BCNxTC3UePKk4di9BRLVc4f+gq1YRyoCzPclZT08vrl3XvOYf6zKMN9bx/00xw4R7rWPXKeE073
Jx222yM67znSY8t6i9YdJtJ+NR8nbJPTpfQtbDXrKQH/0B3IH7vv/Vpdo79ceukERnDpuKgBiTrr
c7F7iqW3QxILr+SBzWm8W6KwuR9zUaYZdRNwcYnL8csv4UIQ2y9K0mpatqjcngUxdJxk5Ru1POGJ
vj0ONQCw1jTC7y+vcunzMomBQrgLpPjn2TsSPTiqDyQymwiNY4Uz9RFFgvZ9B/rgncQm/UrQvHQ2
OSMcS84LR/0snPkD6XkfGbxLh37ztC31wctHLGp8fU2c//JS5OX0QQk650MKc/EXjDO0PPmd7cVe
u3xvXGtL1si7ZrBy8VNBewEkyIT12RVQ9oVhKED7JzGW1b0ZGPNdRm/tSrv1QjjbFUXJondW2TNh
5cjs+jGYKbQwtd+mhyrr8yVeomJrDwWq/B0uzLljp1G2tMFdJWrx++Wtcq7ttZ9KdDu4CRBEIrc6
rxo2tw+CfiOVl1WImCPIcfM2N9AaOBlbJ+fPjlUE6lPV1tg6hzTV57gwVtTn4yEK6qe1KH03LZuy
65PNK93qUOGk6R+jJrKu+Y5d+CD80ghyADHgOf8JnHHliI6z0/dUNVIV+hXNjStH59Ii7GPGwswy
WeZsK0+ZS/cXdPWpYHx/Q2EjY29bmyv9kAsHdK8t2cTg1+mVngUzFISqaZcFPXlzF7yzsrV46L2l
+LY2oXpqydWv2QVcWnDXSqJf8GdieRbPAhCNhtBTfjLquk2HAi3NYcnX16GxfXEYfh9e3lV/Usuz
JIFMndkoSNe9wj/rPDUZdh1zPYnToNv60fE34cZQ+YSXMvOu3ltzNtWvw8z04Qoy8bydx22ive/O
652/brZ3dEYZlmm1j9y+laV2NLiAUqypP+jJic1V5lkylNXiJuNiW2CJLUfkBz8qHElXO3Tow8Dx
MeJKl5aR1F0uEdDdJXiOytT1MQpKo7trs9AZ4m5RpZPqMuiYWoO/DI6dtdTFv9+RNMRJKIh/1Jfn
b6S2KzeExoqGzOquhznEQAmyjZNmQ79eWerSx2aqSi7Osd4bVH/nE4o/mmmvwg9YovWUVXb1YRhq
9RXuopkU0rD/l91FLxMhEDSjCOxn2zmDV+HqHFPX2RqDNK+dN7nlUm/ixHa3bcY16cNLZ5SBJ71+
Lq/dlerv59u0NEfAO3jImmafFo6Xpw3mPFdu5guRBpw0UlT7hPr5dNpEhzxvI9+4tezBhNrVWq96
3fXvEASR718+Lpce6L9L7R/0Pz1LCGKoM4fIKPXY1SWuIfVNUCNG9T+sAtOApgCQCUSU/l7F97dF
TDtjJlddF0v64jdM8a55gF4IaAwNAR0i/bYzmc8uUFWIReHjkJ+ywMEQRFrGATp4cYRWa99pvxM3
eajMNFfceS8/36VtH/1B5blwNtAG/fv5RnOw4R1xwsZlLZKeI39TT8qKI8njzpP2kpfXu5BB0rrE
LHLXEiGZPtv1EbQw6tAAyTJ3NR7d3gqPkvbfcc1xmENDRUGcXa8BAi8uups9MBXiX+c9qoFhqyq9
UJxmy84Oct6mZOyEd0KSJkin2htuI3qqV7LWC0cBeSfMMNGDg6Ma7fv3P/sz6P02M4wevZuwst40
0h8odoPxozFFzvHll3pxKXhUoHMJ8xzxv5fCsNGfQkX8rYoiPI5+pmJt6PxN2E4//4eVqPGAkBOA
vXNCU1lF2tMNimyh17ZjYhUYKDBgq/UXjS3mNezxOXB1z7Mg+JDgcfaIwc/0A5ZcNIMU4tQP43jv
hoY8BtjdO3EY5v77fkbN7+DpbdOJm/XuV7d22vt20/raePb/80P24ReHhdHi2bbNmzZoa4UaeWG1
TiqsVt5g/DUeZ7vBynSKDGrAduJVWHWYoJrFrZSN3eHll3/hrO63AzEK9hxFmP33Z4bVU83egh57
L0ek1Mrgp3bsHkkn6dFY8YP/YQM7DP3o7ALkp7P393Kqnl07q3cr+b2/l9bLWEBPHMT3AXz0NWHK
C7c5u4k5F11kGtbnQ42l3nB5qRvjttDznMDM6+5WaZqnl9/gpYOygxd3dVZwwedBcNWtP3oK8u/S
FP2UeuC1blcJrSuehsL58vJiFz8XdRD6O7vY2fm4S8ymX9c2jEMBfctLqqHmy2UWU5CyttJ5oy64
8sUurQgFAcEtGl3uMyOtxg0WYgscdpgI6OSHrh6BMZR59kYZ/jqkntKBeeVCv/ThaIwwwt9Boc8g
qG1jUKipMT+VRckx1G4EScC/tsqlG5y0jLyCzsPzPnYGt4jRHql4VxkjQAwf8+CbDsLaEZX54dXA
FALfcUd4Ny9/wwsbZh81o68J4w+y01lWGM00l0Rlsi290roToi4O0pmDOAM2cOXjnfv47JedvwMX
9lEUrGZ//7r/CRiofm9rVE7FaRK5Nm9snQ1tqiuVbck4253xMZu91j862tbFbeV7RptkVQ8yxt4y
oDFmaYbvzVAwR82lU9/KUU9PSvelfyy9zDOvJA6X3sx/f+3ZjdgZa6mGXqMtAnAkddcJ8bp5sGMs
Nf/R2/7/vRjwYjZq7bg1nRd+qi+Z3zGjpv+zTR/MZauTumJ07Bh9+1CPjZv2wzBe+fL7lz0rxnaS
FBkk2Gqq/bPiD+nlrq07coagisrHYbbW2DcskYw4aSehr4wUDQz3C5/HTKcx0o8vb7wLRxlUzi7M
QK9xD4N/b4apFv4wl7k4+XblVGneKQanoTdo+yZfMOaIVzMYr9VAF9JQygNAUCS6VCXndbxGkAwg
Jm4KkWEXr6yx7o/ePMt4M5TFJqLFamEBCFRQ/CP15s8nJjkjS2LmQpP87HGXvCmlDQbzZDSZ/1AH
ZsPAT1iJXXbBlQ976c1CukHzcAfjMRb5+80Gqw9WT++zkDLbU/rWsW60L+0bv6FzmZvtduWkXHqr
cCmoioAfQEo5W7AcdemAECxPIp/yT3MvGwBXbXnoPGsN7op+jOqYKzM6Ur0b+srif/72s32MWymJ
NjUfYNfzVpU3WhlT7ZY3O4pyhDhquG2q4HGIOwfRk+6Ql/XEvHPKReoMlLxMQYRpx50TVg+G6Oen
vDOAxcrc7qsHKKedlzS5ld0FzjjIxywrhseoC7vXaPLih9o0YbMdu9Crqysn4kKggW4KjYkbEhvF
8825dKJ1kSIVp7YplwdMRq08HrGgOr588C4tEzEzoT5hYPSsywTtSaJAqMSpmoz1PhwRVarc4JoI
6IXbE+lYJDPYgmgpn+eTfu9toz/7+tR4sF5SBwYKuthGA0LOpS389eVnsi9swRANLgA+DE9BUJ2F
sQmTp0buw5LM6cP8mPXNMsUgtOz3hXbnMfFFU+Ux23Swb1Z7bcoYfc4IhnW/rOqrtr1yO/IchUrX
ch1/Omi+bYm72J26DeqAv2DRBgr0YxRm/U295cvjDDVjfnBNkc/vB9/PZeJW+HkkY5vlxh2Kti0R
axrVKzcfq0eYTVt75UNeeMUw+RDRAXpHk+V8vyCEosdgdDTZcqW3JGun+cbJXdGcxpJ/XkmDzqna
+w2GRyrgHxg/8FHPl9tUNUy4+/GKi8kKE3SulJWM2ux0XHkqHxNhD/rrgHlic29CHTdvmtwo59jP
AxpM4Er7MDamzhrpzzvoMs6bbtr05X1w6ZXAiAPXT06PEMbZLVuZlt6WCbx9VYZ8f7MZj8ay9rGn
1D9qXf55HZBGgX3CIwPxfbbU4NZC4OiiTgilWkfE0IYfmc6qZLS36ve/PxXq0XA99ukq86G/L/R8
n243SMCczKEOj6t0/HRA5yTxZfXh5ZUuHSPiEwA52rNI6p41S+ZMjnLrtTrRjfmqdBEeItQnYxPR
lEc3mqcEKxeZzlZTXiklLlxKf9x/dgdZQHDnyUg2eLmpPd5mXQ/NwVnX4PUK+Ovf57e7KgxdGYS+
UA05uyVU76qq73q2B3Ztt5s0moNY8PsyRuuasvueHZ5FJZaiH0lkAqJ0ntIVg5lpyyx5oDAXd0LP
VdL5VGTFuFoEIEMkUPzrp5c/34XtH4GAYIcAR3iOd86G3QBlgjpTrF0PGKrPXpUWhm11UFwBkVzY
KDvPEAMlcoznOjtDYUcdt7E8zYsxbafIRq73TnCZNknrLLA7trJeljcTUFP/fZ6HdnbtOrqQ5ezT
GC5lAsxz2MOwdtrMaxMCj+kWPzKDnj1e0qL8YPlKtXEf+PoDYl10apH+K/13xtpAtOnIeP149Nzi
wR7w8L6ZUGR4BcYLY9lmznM3Vhn02sPL3+XCZqDoYTBJRIQZfN5UKgJ3GkvJNK0hJbvR9uLHtSm3
29pztkRp8vusWKYrZO+LnwiQJtUk/SWmDH/fGmFTz2YWTPI0Bsr5YkW1elrraqYud8VN2Q/yXvN+
CW+md3r5cS81k8gwOMWEYyrm86XpHq0VZpDyZAerwMZbQ8WOYapsZaKQYm9TIo1SCIrUTZVMk7Qc
bO5CB4r21BrvXv4xl84EFIAdOk5yyKDy79cwVA61c+Ap1Cf9Noyp7+3PRe62u3WLOSxXvvSFewyW
DCQZerF7+rP/mv+UuFTZWtQNAQjoXwDNoUeIEX259N+fiXyXbsROX3umQ5STr9A4HFlFWcEjIFon
FuZaHXLi4pUHunTMSEZpaEPD3luifz8Q7oOyNQYfBpuXyZte66BInEUEnxY5C4d5wVg9/evDwcIF
RwSeimSOzObvFREFhrQflfpkK8Tb49DF3RDpxWbw4nrDCv7l1S40JciEmX7SWPa5zs6JKZVLG9DI
uEfCKURVfKxLtKQr7cmPmIpTybi6D9tkgCDYPEb1LPI4yyLg42vnGeuNTyBe6Q/nU3aoZr8UB791
5+rQVvaQxdhQtO4/fxAUi5Fm2rMOyG3n1Z3do2tSIfN5gk7eHYpo8e6QU8EWObTlwxAN25X1PF73
34EMljDTSTA6UIeemXmAp2vou9TlKUM6OCHt6JIyxNahcqbg9sq32OPv+VpkHzRIaUZB8ziLzyiH
4ZdmDerEpbL2qRgnBNn9XZY6RkXC/FBTtn/JVN/WN1vQFWOyQtdYYjiqZQ5Xum1k3A5a+K9ApS93
asmjn4CYuhEh2MWEx5DPc55CdfXndCpnovGV328///0MRP7oawITZZj699YNNjRwgxYAVRFY3duM
dtv3OSOvg+ppb37SZZ77i8IxggWlI24gGbjley2lXu/9SqGRLODTFFeSnucnGJka9jfAGBpvz7TK
eZ8jTnN7qLbq5oNVGH7szFF0mPRkPTXj8unll3Bhub1zz4VLjvVcc74wzHlWU6FgzlGPCFTL34zl
BqAp8mnquFt5jTXzPLhydMmKAQSEF7AypcsVb0gP7E8xFO9mASZ7Mc0V8r4bYg26jrfInZdX8p/n
9zyYZgTZsSUiYWWm/veXhg1Qw2GT06mRZnvYwl7tOtPBlUC6H7HnW4qRKUUtWQ78ufPJl6+LzJyk
ik593jni6MNiyd9Ua+AdIms1RKxnzM2TWSzBF2uY6/4gvKUPUmQTpjXWoTH9xISlsndamv95WLz8
ocmU0G+8tsdLrbP01N7DKhn6ZK6WtWbM3IkcSI+d9zfZmiF21ubDMr3t50r5cbHhM54sMlO4D4+m
7lC8D6JvnamMz27r6beaKJvTxrOzz2Geiy32FWlVCuzQ+L2hbLam1TbVbyydD9/WdVH6PtqW5Ydn
TVMJNcKbqsSR8DoSHkWoGMU9NAMBjPUf9yMs4oW2qHdsB0+syRYFq3yLUpn6YFZafg5Ku/5sLVvZ
3Qhb9R9FSF/7YBXbtsWqm2fcgMZMyl9IxIj6NNIbMuIwUmKOGw9P1/dzVg0YiMCNlO7NPPuMTiJj
XJtveeHQI1zX1ntnmHX4vZij1jsU5OHzjY0zm0RGQQ7dvTQYld5r6FJ5OnqLkq9GbazmK0DjjvN9
UlFhxIgrzdsPbjSJ2larbODq1lZlSRGt6rW2fYOI13WN9VZVWftee0aWT7BFlsj8uS1tVN0adjs7
r0unZjaLFfBi2lzNgVGp7oSnNsDUn3YoRj8Bh1Ut5LuO95PJQuW/ooBfb+S6tX0y7l45twsdp+lW
hZP6KTJ7/MzAmExFA2d4Gk0kuG8Xxf8Qg7Kcq7QcVnuJUVgMMA4Cc9/ghSfmNgFAlP8Oq8ZxE/iO
5RaPlVZf6zWfIXfrfGZo0YbhO4SNLQUiTItPrZc1LRSzTn0ZUHRViR325OQrwS4C4wZw74D5iG5j
0DzWFutNAdVRXRWBuYIx/zPLkV9LLAuwB3D8fM1TcGqRSmn3Lh+zVVhvSGOGL4CIhuogml52h0nl
cxd3eN2NsY/cv0rCCKnfpPO2/jdn3Esn4BWPax9VRVysg39vVGMI1C5g8KhrS1oJlYhMyqzxx2SK
RPFo9B2yvx56ymMMzX98JctQ1Zht1t3HvJXqVek51Y1R6eb76vg6urHlajVpj2+GSiJEiB+LofbL
2KjsaUnY/rLEJhFFl7jbvOCXNTnZ5w2nvLu6XIrlAKsGb7DKVI5KB5M4cy/a1oZcIhv3TtCvrmOz
mftXY1GuIHeDPHu0NrP4HBFCFbLqRf6+lln5wfTa7aswyn5LvEJYa1LaWf4DJyRhxIU9qSKRsCzz
2MCGbE0zGVThbWMNy0fHbp23UaOcMS7qXH5c5OY9Rbk7zsnWrv6bUYMsTUURzj9q11jteJxq+pdd
GNYCBtfoQP3vmxIB70AXZirqaR3jqN4mg/8+RocyHLsMp4m6fECgNbd4siJoy3Tsa69NnbUv1h/Q
9jjKfVR4Iq2Z/6lbY2jde83I7GHLRJRqGOoomWA6ucbADt0tGSbov2nNcE/HGu2+RKt+fmc4ften
6zDbD27uKP7hVV2qmy3UybLNnkh0NFafC9mp39jmOtCGq8bi6655MLALq+ptu+Jqn3hrMX4Suerz
pF1yvcX4n3BApm4ZUIb2qva79DC9ijMuM532ONRmx0H4/kffLOffvR+qj041yuUw+NPgJVHvi7de
Y/j5DXhyiEBr1Y55KlTnjUC0aASmJPyRRZaTZ30854Z94/ZS50enZogUT3nfvV6kbUpuOj0/ZbZN
86tyyZvjOiidH4VZ5OKwdghGHaVcQ1o7TF++OFtVijSkVYZdKyJwT70hsjHRhe99or/XDYfSyLs6
hpe5/TaY8+40tiXc4s0y1k8Yb1ddEuWGvu1ciupkbqWF2AS6rDL12TNRbBlN9RaOW/kZgAUYsKkf
piWOInP4mudZi3lSVZvf8IsYPimwFkgY9Lb8qrzVbw85sn5+HM0Duo9BwVpJWRQ7xwK2mReXWdH8
ngsgRGnn+aU+TNMSBEkbmurBhg7waMFKWJJhEWLAdE04H2Fy04M0izFsnrLB9AcQaVP1bdsBJhxH
y+gOW15hnWgHOA26lh7MFKe3oUvCQCwfG1g6pKZY1nq4PVVYVEu0NdFDwcXAirfORjiTpi0av361
bcEhNOYADE5gAF8Ap4qIqot+4Kk2My+76etmZ/wFbsFLsRc6/oknpW0kVWNb+lDOhv2R9kDdIvY6
A9Ab69r52esoeg37CLphsMJxiVtdjxXelmp9dJapufek6IPYzTvATYRI+bDa3frk1nJ7qlXLXkUo
zP8dZuRxh3ojnebukPbdUko0X1WXh+3RXbCti6NmHFZglciBxkapXXXvtJN7KvJRfMtrrgXcEYWQ
yVpO7VPvOkIeywmSy0Sbv75DimdrGf+4/Wlpeusb5oMl9hgNf8OI2nvBNT+a+aHqgvl3M20OktoQ
e+gm655r0Ozr6DUkhyxP13ENbiy76tvEyTy/StD8HH55Vaa8eGtMIY7lOgSaU5ZHvyFxd1jIcpsY
8VYTLRMNDFBg5lpgBcoMWv8eC3/ayC1ETS+6Vu4aW8AKhsTKu1zF1lxFDyIXiKaYq7ckq8LcKnad
tvw8qVH8qht7ntIs0OFKV9vwH3PHrDn/nuFWTJyUR4KBqikAJQKrbPnOsTtW/cMW2mOfrKTM7zID
Otyx5+4/jf6SRemiM5Ljhkhk0ytcxxA4dYHyLVQ9oq7vZ90n263tDRBOLj906xapQ1UDgI1xkwof
GvQGpjRYMvZkbQ9Lfythq/1yKqN6K40KQx1Pu3pO8jBsZDKX0bSkq9xvLaYY6+OS14V/W9pl8Rqp
Kuwreuz6wHN43fRW4iCx3qw1JP8jt4T5NsQRfiEpsNZDPeomekMJXz5ib0Ht27ltoNPKW4G6rcYO
lyDerNzIW66ag1mYaoib3CTs4NgmAgRxlFncG0be1PHQ1apJZsgWxMdpaTii3Pa/qm0o3yKXRvVv
uQLPWFxJNvt2G6rlZ2SN+U3vV17EeRmWD7W/1q/E6gwfTFMTBpHcZ/5QtX2bxbXNDZvgJ6HnWLsm
wd+QEpmUMAB34Hez/0WFJSfM3DrnLit1OPAEtD7jrONSTiw1N/jnGWKq49yu/dfUcsUSBwjYNqlb
OqN52GRt28kiWu7Fzlk8LwWkA4xIoc5gc0Si8AEQEM4cQSYyGRvzmlVsP2Hc94hS6Lhp+4k/LKbo
oVbM7YgzAa7C2RzN8800MDNkfqZIvEpcA341tjcWMPNJYoFTaoxKVW+zV7J1lD/xv10ypJKF9V7r
Jn8yvDH6HPQmQT5X3Oljic3TzSxE1h07XDKRJvJtq6ND3Rg1LjaLb7DhK4MRil/Vn6fInBo6d3K8
xfdVVLdqKZwPuhuVQ/1hFU7cdDaYxmjsrOpotoYLoNsDo5Ey1UD80Jyr7MENd0tl4TIpBovkIXVJ
haUw61xtMR8Fo5oBDTIDGegFetkYG74nv492tXW3lSuMd1qbiBT1ANWfrB0gkngdAmpx6QMfj0FH
2LeVNhbmdyjAYj22zOP7qGhaM5FDOH3tTSu/F3jJrInsHNXeUidbZQKlgkhiUOxI0kPtvuncrGI2
GArrbl4Na77RwO76WIXz+AGZFI9fbXoKo6/VN7/KpizvZj+bZVIFiJUmQ9ssn1pAe0MsrN6fMQJ2
liURYzcNMTIwWYPj+CzFwRpJxJOoorJJ2apWlTBK6n4I6U6oFUVFUMZEGcN8bRkAQV5RHAQqtpFN
o5SabP2uLYq6j5H+sX9AO/dIQaIKseqgbfRhLis2mYtRyxwj+NG+zYE01jHKA9l3Z7SGj1ujuyVd
SD4q3tNeCXR60V06rXKgcR4usoszhpagb9q2eN+XW/QAYYH4v/lrNx970iQ3Ltso/zG0TvaNsael
Ey9szSnxM7dhWWSE39TMkX52rkeGLUz/nUYwsIsro5Nv8sZkALtW3vINQyGU4SMLHnTi1k0/pyuZ
13fXs7pPu8KYcZzJRz4bmzX+RrVPSzikY7hf0nodYkn28k2ricez+3WiuwwP4E3GPGY+2oYqflCi
Lb9Vo0TPQECxRV3ddJJqYmrnuBQul3C2ePzgebYQbVHUGLqnxZQ5w2sQDZ6byKpRPzCP6n64eUTU
UC4Cb3Er+q1Ih9JwP7sjtVniLsH8mYKWi4wLC5xkyPV8L3PtFslqFZNISfOa/f1oJEWGTa1fvcVv
mxj7HmpLz96crxBFyXyMYhqWVHqR6uAvTfXnIivmn96ogXKUmtIpBpxiPJCxe5SvY6uym6nV1hyP
47DwmZXXFgeM5nvIC+AsB6Lisn7RBSJ08RB0ppEQ4Mu7DDMUbptOrt+NOS9e1fbSl4+VBRSoNrT/
UUAUl8dmXiPICHUTOa8QQC+aNOx1fhNm3SBT8s4GAIu1Ts2NnpBniJdudXLy7KyugJ3YI5Wzdm2O
tV5UYmb+3jDWOWEcZ5buF6a5oYzndSuoAen9qcMetL9uhrsMsQ80SKbc0dmbpXWK374/uGXq9YZ6
N9lmUaX7pn5V46VC4t76ZpvAK7CxdCgDGm39AHpuJnt8H67+2CX9PC9mAiTEIPwZcvwpsw1OWmRs
tRdT5C63VRm1Vkxq1T3l4RouSVCiQBEbXWd8UwSN79ni11+lk2+oLqto5O73ao+K2CfrstzFCrn+
GiNKStX0n1YVeAW2OksXHIn76/vSrItvwGTaR/SX9NfO36zgZpmsdkgixODzuPfXhoihq7FOxKYD
rn8NHDjWVDgUx1K438axG944BevGBY4gP5dGakXVvc0ZOgKlQ6ghVnuJ2S7zW8WfvVOFERk3vrbW
L5nW0btsGsoozQyAV5yEtiMyuzTw4z8UoVgAazhNZbaJxFCjAxws3Dw7neeqeJLkvjeRDqOv8+a7
3ONRVXrcd8jUx02TRb/Q/GllTDLYdYeoy1x1RBchLBMnFFyoazbrT2SN1v2MfvoYu41n4cYeWH1/
rM02/LZk5frVne3hzrN2jTqsW9efXNfslXDwWDDSY8UtCWIwjy1aAD+H1QsfxmBrtwTx2OI7+VHk
xmtoVHeQMoaALsUI4oB+QJudRLPRR+pbc5tvymguadmbJdHD37ogoqB19E1JZb7cdniMGZDiPcM6
iF71r8GtrGtSDGFRE5haWlCVkfP1y3bsVNzblSKcOescvjKa2XwaRTc+QPkmGdpcLe5JminXVqHy
CpREP2FIPdk07IrNcMgLQfqpWDTo7x+0Z+ePJr4ht5Vt1+/mre8NzCywnYkzK1zqdM5E0MRbOM0V
AhFhWCRCrJyOEUoF7bLJXg+hK9T3bbKir6YxdCW+e5HFQLbdojGewtXO4yakSZ6MY+N8cMyp/loO
0YLJaRfOM83nvjFP1I3jTMY6d0WCu51pJYLGch57IbKrudtQb/hTK96YRqTahIxOGMf/4+jMluNE
sjD8RESwL7csVaXSalmyZN8QbtuCZEsgE0h4+vlqbuaiY6K7VAWZ5/wrxkTYDnyQwWtTh86Qd+5C
lq4HwLWnvhMSeNJERv4Nu5WavmqNDu76JFY/2saUr5vxyjKHZHD/Kf6apzZx8RNGThd/M0IbPmPf
3NzIbvSrRJLVp23DUpaqElA79eek+q2Jc6yyXk4jN0xVx1MxsrX/c70trnM9Ssm1olfvSIPRwxYq
ERY/lV7PnToB0KiTc3PYXfUxrc9W1/Q1ekCdvIzhvHBAW/YBsBHNns4t0NahOAJp8TDAeDup3R/u
VS4y9PnAZfhJlgtutrhb+2+W79SP1IOYEETPyI9oX5Sf2aEwb1vjVnxf1R5erVla0RX5cexALC2V
IeS2isIrPebmaySbjdoH9HNfo78Dy1S+TZx1jxyFeUV3y98x2JY53XXrPjCZ7cu5v1n90kSA8WRm
GM3zzBj7a0jChZwayPj3hLq4moVcNZI8yCX+RW9d97bSrcBVYYhJRQcZs4u1h1xfkkQ2NZu2dJ3C
748+xFIV2d8hBK35btDs1mlSuuFTF5TelaDhxE3jtVp+mSro/2OCc7+8focLqOkRppxu9AjyGcuo
rZnYDmc+l4Ow7/GQjjPC6lKaPN6q8bfwlj2GQksqRYhDEqpCH9X8YwVrcxneq3YsmAWAFqPlEARG
9/X01dmTreCAyv7POlccnx2YbZxvsbR48w7Tv6jWqb9Q6LBju9Oyvh2OMs+7X28/eT6815ASuv9q
UM42NQp1KNGY5fSrJy/isapk5Z6Pdq1+70yMcTY3OzxgErGMpUfryo9qW4efR+vYn+vgjN9nsoI+
rV7N4XlDP/iMXz/6LURVjsQi7m2TTyBwQ35YjjmjS0NVyJDp/jtQgf9UhBh9doPpTUbUEYsrk6r7
t9/B+XOSpEKeuYWXZIm9luA822nfQr8kPq91S0QlPve/nSZEMyfp3nfJnAW2MeaczCAsjC1S/4C4
dr81USK/L0Et751JRO1F97Zd5y3ZIH62cZmYVNeeTQuKS09ium9+9VZa017Bw7nNx5bUFsem2ahw
kHIO/g1WtAOnQvl8HmIhcbPuxOgDbbf2WMD5bNcx3EyE6iHSP5zKrScOtcqLzgMR0nHKc4nkmb+O
qIF9sR84iDjeRClLmNfRWb+QEnKq2HtNfyTkkrROfF83to/H/G0fI8O+oNly7rzRbEG6S3jEdExa
E6eMHuuvCdfAkGJ7icHiGmbZtIMVGNJpFD7FJpoTJu0RYAsok4UHy6vc7p8CYADPdmzEmLPyhpOP
ttDJfE3per7XM3ZcbCIcjZPVsRIfI6kqaQBQuOcS9LRCStJ1L0s7UVldb30ouXNlkmRVM83XzSXe
jY/YrE3eU2D+2E19EmaUNdk/SjOHXwr64vtQrcwYuuX5XFD6zuCEgfQ5npSV0NfXDR+uJqw8NSIS
7+vird47RS7+64SUbBxO8Qjp/QFnrf4tk2txxqt4oRn1rLjrgjN9AONj6yYL+8zUzw+OQM9xIYBv
7Yt9leWvhbPjjsnQ9KdmREORdaGWf31RNuSml108k98aAj1TdZewOst1eZ/UVoOycmbX5zXSy2Oi
NV5wWuDXr3rabhsbC+K3YG/Hl1040UDSwextDP9N/7iNjvvSrsYWxYRBS6SxVPtX04fevayj/S0Y
nfaj5ykNSDqetpfdePNv2UzhjwGiHQRNhKybg9cs7x1ya/kQ0ZszsxF1G2vl5DI8r73TAAmta8Au
wUEqpqcRdHV2Lp2MvbUFhAn2wAPat3epbdRMkduHgAWzqgpYgSFiyml2JncbYXBb1LNTsnM5nriO
9P/xjwdq1FIrNo6dz5yv743Vei8xyCnjBlKcfxshQB9Lq6zPmc/ipAMZ/ju8kHKwJ7Kt/42050Ov
sCJ7GYqD5qrBtMa8VuMNB+SUeSJYtpO4sNxtKpqSjwOrYcIr1ojBP9k1BqG/nYNbOfUhvzWpc+XK
JJMwUJLIxUbP4YAMTZPhVoaifAqMb5ts3fvk+7BNZrq4RPXu57Un5fUGLtjjxd1Y4orA7c1adN5Q
fQwWOlngixlIhxrFOsxsYl+bvN7rQ9/bYdWUhfGOKMmHIYx1KtQYbblEihEzlujhFcfG3kDM7xNS
7Gjji2iTefsOECFV1iSdHf+t7S6AFYzr2b6qxTmCNOL2rDM1eoxnOi67lpeJMf0MMUQZglpYHKZw
nPp86vtpBz/FulF4zmCzAIrKJo0r2RF4nKiLNc4LbTgr0k3uuA93L2PA/yG4pTqOvtfbRdg35sca
LTrJNy/SOJhDqKzUR3xxPPPzTW6mQxi3XK/xeM+l3X+u8+Zdkqab/rTcYPVlRZnbnuJt75tTOE3J
c7+qvs15WYAQGjeaataMsE0K6eAWTcUSMCAKAPbxdLsenbtqEzJ6bFgU/pSdT3ndtHo/pa53mTed
MwypIZ1FZkmHV4XUucP5CgafySYFDtPh2YlGV7/sgViOT0APox4PIPCw8Blj6rTstuofLr5qPztQ
d/19T+URK8FSR/0PSQape3ImojByQEF/ukNa3FSnNZpr+eTvY2nSajui4W4DTp/ZRH2awnkvGIJB
o8V+7T1fOZ8cW2w0yYgLQaRim5cw7QR38JOxOxG8WAnBJ15qJbvRBebR7o2pqgzvbNPL+Vm6N4FY
Gwe7m/e2PP5KART4e7mZN8+aB03zytsQd7WwncLjyGsKUeH3y1ZNZTqn7tA7pymuFnZTnh+oVGcj
xE0QHaz5f8rSv5JGFer75DZ0v9MbEps/TWctijeYwydtWR/5vpRQ5ons1YWjTdrNTFZv53mPkTGh
uLLt9m2GPaIBSN+2muTQkhs//CPDYEzOQPl9lXWxgh+pgypZC7iJ5Ee9JxZawOlw/3i7r8xrV4Zq
KeTWtgkdySsjqppgcrPekcI9b+M+bY8EzFrO2WoEpJ5Fm4o8cc5NX8azZpte6JLYBg0XeuoOZ/s7
Vg04SFvuZmN4SZyvlX/5+gAEN7UnDxBTv0c1Z9B5PwaWR74f51nauM+yEYcCEy4xPF7mEC+iH1xr
EJdlXCnYI65neXBoVZz/crHEWwbzNDgvVjnFXlbHY2K9+AxwI2ENx7I+JeUWQ1Hy/m/fHLnM2yNY
deR/OgSCRIUyyodpkbu7XZs93vQj74CjM7bMkZxOzQuR+xKXfLquKrD/OPDccx4LoPk7b+u68Q5Y
l3QB9PdcIho/guLc4rK4zIEe6zwIxabO7oKcKMW5srtvHfCQSvt2swF3bKD0bNqlGR6HSHEXdOyx
Kt/mAYG6IbumTzuSoLsUoYR9bztrA+gkvHnP3NFPNKsRAanXBODt7zHucMxo05UuWFxL71RNJUmA
FefF+jAkE88RFPdhcs3oI783N/MEd5UgFscsZrFySaV0y8dcyiYp0ASEJiulXn+57bH6WYIx+kh5
4HR4qbqo0SfVHiFbREJffeEO66Cz2ae7Nlc0FO5FScKcm9fan/aPNu5dG7LSX8K3QI1OdE3gVlkS
yTXMPGvgg9N8p9/nyZQ4XKipltmKydRkim7nIxfdulJ+q3etzfWW673n5vBFU+CqcfmzwgM/TW3N
m3xKtiF45V/OBSn5434ovSknP/SSEG8Br/+XTUo9EYJU7RdIvvrDL2/XEc3isf1g18beTmOyMVkE
G/MmjJ3FmFeHVT9em0pzL7a1dYQ5CpAD9ltH3rhnwKiTd6XDyP/us96ivms0AXcpYGU7sDaUy/FD
7vbUpxQvxiX0wgDzK5OlLE/2avvjO0SE4odZm766B8hABaCE1mDM8Fth0ZkaISK6MwWVXXXO+gMY
vq5OhylJG8UpEU75SPcPOu8g1uZpWCLrMUBeEd8BJ4Rjao22cO4DsI/3ZS0DwNIaQRgcqrI4weZk
AJrzW5+GpAjlYdbtHtH4yu1HEDqnL+uTjqqwTxvBNnkdj4BMYFoBnVeQWVaMvpvJ1tPJAJLaz6X6
VfuOPHK5HaLM+vAYFVV50hd5M6Df+Tn2PZOvBz3VpJHXDd1llkLZz0mLh/LUr31sP9rk3XGCr0AG
cJrwJEw9WAO8oGCEINSnK7dQn3kYD2rYZ4W1p246QF4H5a/15JXIz78Ft0SOj1bXdQ0ZvMLWFmNT
svf6KK+D72Mo7DVfVgKG/za6jCfIAs7Rjvkc/AZw1uZBn2yWsLM/A1k+Ha7TiNxC+OoVOtgSfRkq
Xy2nBH1g/X2Zzcw4gStuOBmLJPGxW3d52WhjfuvJo76fqbiec1foA1YRnUfu1U4wPEReI8c7brke
paERQCRCK4jCWXgr7fWe6D/Bu8owE1Nc1tTCBMtXf+hQEBDQLf7dWM2EMq1YQf6Oo6OeN8ivT7zt
5v+4iQ0RoPXunYCKLZeaIeCBN4rb4p3qNj+acndsrJIsIUZiQwgypBfqAu80DEQHvpFdg2Q9oovw
X7Moc1wHDsGtsDYRowLhyCMHf4S22Xjd3Ff0F1LaWd8Cf/+T3dY1ZxynbZ/N8NhR7g5RuJ4mH5oe
W5mxlkmm0dG01H/b9rqOjxWx4itxxUA0D2hexXoKGzn90jPaKDCqRYAsJvZAfAbRniUnYkUdu3IP
DPrdeswfbBP9+jwHSf2Aq3iuzvW8r95JAhKDEqwtvK1KDmdAZjN4JQV2bUvz+KZj1D3hDCioJtuP
0gBXWp8ay9seBZx9chYbh0nmKCjDLOiNu1OuNbPNLZYSy2lop/GsEVtVmUdRVf3gQpr1ebngGL7E
BGShwt2Hds+pWl7GTLq7c+S6CuSSwTFwY3PNCw9e21+sbA+i6tFQN0SQ+rDFIHtJWz9pJJwoieol
4A8TzlGEwtHeeU+G+WczzNXTimsZLYzgczsEAvengz3qR11P4dPO5x6ypIwXtu9KyI/NdO5vQhDa
Vz/oxl9V6fQoL9bDP15uypv40fFWQFe0S4oQG0DvkTq/WB7pRoLsL9EGY516Ou4UEIhFNV2lwuQ4
H8Ya/jmCF/vUmVIPJ3oQg+DMy6jjwq2jtTuRHIFISst9H8+uFbbmHKIoUJkSVRScMASp8m1dWJbz
2fdvF8Kg7Q/+Zc78oBlYnd90zibBWUrLcXNZb0d9GuNQJae9oczkdSlX8e43Pq+ukHP5s40TBYJh
fO8XdA86robYsO96BzAsTLUFv+YKC0k6seDBFTO08MpzMP1QYG51Vtbz9LVR+9vnAm7oCUSwRVYT
6uiFaIAZcUMcrM0Jdt3wJrl1aae2JwV6I7nYA2GBVQgy3tvDey1N8t7s4fiFatjvHv3dFoiXe5wP
7iq7PotkDcYW2GLE0zbxyb7rYJL1BekW3YZmBbl+W6IbacGkvXwLt2n/z0GL0xM2GbOzxpac/kLQ
NeKBUkQu/DIMlX/v7Vqpzw29ZHQq6eXyz3PN+XJ1LSDec3Uob8kn5a1oZtytx4Jastg0QErmbhGR
/k40L4+oZYXjrx4v238byutvVkKSczZUhMzwRtImfWkMcQF5Pa20jIxHafs3dZZHayma2OFcjuv6
eui1Z5+eR0JhNAx9krvxDndUWZ0GrqsFXQHjyHqLmGPb1QUh07Ll1jrZL1iMQMtkPc3kirLv1qee
dfCfXGMDObVHkNFzxaP3px3MXKWeaw4XFHM10x2iP74EBokxVVSE9Cev1k6dh0b7P9kvkAwAou39
j0XqjRt8WbmTKKKF1U7xhkjykUdX1cUCCNs8trIRP+qt7dp8koljF220zPIzmsoh5EfzYFE8WnL1
xXa0v5Es1Nv/6XJDuIMYPziQVG3rf0pbB2kKk1j0BaUQlQlRENCmHm+08eSR2wbPNvPw9rejh9hP
Fw96LttshYO4G6xaovCaQ3Gq/YZs2YTMPdL5vHH8sbkkXZ/mbaZBlzOp9Qr+t4M3YYUb4HUcnmc1
9XrDjyqOT6duyuFMwi/ZZ8j2fF2UPKjAvijt35uusqPHKSwrtAqVdqrC1BoM3U6s8LpbywhYVEdT
B4cz3yZUQjGDjCo4BCMVxnPA1couUSRBwAx3Q0clTL4OcWVytG91jcxkBMZax0rTnjvGoIOOjKwf
+9CzSfF1/bStmGLdZcRGBrMP/ZubtYYmQmtpI4LghKbos+JXzo+li+aLgFz/fSgBfBaBHa/McVXL
oCHq6W1dRbLemdo4/0JVh2Uxg39/aw6FyIirssZZMUbhjZ7slwJbdoilxNR+Dp8YvE3IacICS0P5
jyxCtDm3EJ2XI3T75pyUvR1dOT7XNmfc9lyuiHFiIw4OGw0R+3x9qhgb43PAD/9l831NzLc6EucO
oXL3W80k5aeMHHDSqYgG9wItUF1xxlvLHabSpL3pYI4xC3vDfu8CQU6vMgRNT90hBuRTTeyYe87N
ZsuCZIyL+OYdSzWMgnMJCG7tzyxGNW6/qq27K8rl1iDKDBTG9Aik7cQTPrSPDgLTnjcQlKPAsF9e
h3mfH2vNz386wsX+Dnm2viaxl/xyBxfWu1bcjjb4tM3Dg1DR/hJzYrWphtisc4ggxzu1iYHcAIXv
UIQZgPBlEvNrtPn2ltOaY7B0LsMYpxrh3IZwWW1uAereQvo5wkU/DkYv7ls6TWbsco6uIPLBtT6j
wZPWg/AYBPJkggbOfLslrs6tXev4hmYD5E1PZRLmW2cHjx0asPp1l2QbNfRY92rJUKWIx04bZ3j2
jm2G5FN7nZw9S4hbkr5yXm18mITzWcI136ZEVpiH7VH/M1I3270BA5bPjCT7LdMgLpmHB1vaZ6hX
xhE/1JP7AjIldWGxSY+crnHzIdXW+qlXusH8doD/Mk61FdgwQ7ixPpxpstaHvXNg5w7MJcET8Fe3
nmgTCPx3S3aHlyPrMkDHofDi25ay4d1AtFTnisFWpO3WaIuvaUxeGhY04GuIUfuCoDn56aH+bk56
8XlukqQzSBk9b/+zrMnOHdhOUM8VShoeqlJXX9Y4J+sr0nGIVx9adX7x63hHRQpYtL0c3rL+QlDb
zkhaUe6l03qE/dnXiKGKSieWItV5VyqTJlpfjqVxVwbZUv7UDEIV/hNp/dxHi2GxC1xcTYnXr9tb
jA9E/wkBhZGS+5vGHCOP0Xw/KA6xXzSAEZIJd/H96SK2lQuqQhH3zY123wcHCZKPwens31MyRz88
lPrLbc+bfvZV1yTf3bJBPO4efZM8bPZYdS/m8G6IVSzi6ewiu0Xj63FbZaML2fvtECBLD/M8TcmD
M0bwC75e2+8BPtPwydKL25yZgEq3cFuIFJqKktUC57LKmc02rIR5aALwqGJbwvVPwlW7ZqoeR45q
Je2BItiJVb90HAX2T/7bc4MmsU9DMS7ILwY24ZcdAEnmZH0NZcqk0dPdOh7dmiKLnUnHpJIO7N7c
0gzYu1amlvGg93hmGLs11B2lzqJ5l0Bh0l28rOJ7J7pqmTbJdBHGY2Zz4N5GWHyDudzhvgH20VBe
S17BJNsFGGbWTn0smV/GaciIQeYTxsloz1+HaTy3vumjl72YEzdwMwdY/Kdot25L8YB6brFEdeQ/
qlnyO/qK8OZHci2QUI+JO6q3Doz2OO10lNyexgRQDmdG02VHqIbu5CNV2ZFist00JHmgieK+5hJc
w+DTGQGaMiZdpz+3lhrn+21txZszj73KVtXsVr4YVLowsh6aZR/8+vmggcM6UXbee8UwVtV43Zyp
qe/9eFyZVL0VjSZfDfPnILb9aSA0gYivqZOkq5pGNiydalCM3sl+xQ/SdJ84nqMLiaHL6+TVyIfM
NI6/tyDqvuAi4zfaaYDEF7dEfk8B6qNrB+1zh/P5ZRukngsDU4HCc9nd145BGM4buvvVX7mE4DSJ
QGI22madlZ2L/Nle1HraBuUlD8CUTpQvca1+8TZMXKVAAFDjzkarg2QK/dnH64pZYp+Rw+1VEH9V
JnGrohGqNRnCODVeknryvnoLeWsRdogqWCTp3CM6d2rGED66Nf8tWAA+jOKOuHHaoTr5x9Taz87O
OZ9BY7jznSeW8ji3SNZ/opLCBOHuffzm0Hw8P4+I9DSQVeRs4CxxKZ+XeOeQVvFKjN1q4uB3Ldom
OgN1wJbJSomrF+0JpgYS7LsLl7pGehpVdhEF0dwXaFoRzyk8mPcHk+WO0o6AwWvvJM43qZW8lINE
0OROJX/ULraSQUba/jWOek5Zb5bq59pbrn2K6obznb2dQ5YPyZLUii6cfjtcKO+mDtWc1cTjeIUd
1F586QUDfoEbyh+ZcoaAbKiykhG+lxFlWRNu/R/TxcvHvlvTcrUie7trdbX6r7E+4t2HWBbHX3vc
sPX4gwsVsJEl9nNGnR/cHxxcOQLzZsCVO07J6VgC9i+wW1P3J8cyjsDCsC0vtWUNf0n8YB/ebXv+
JUXXyBNSLfTKzboC7cthlAHz+WB/UJ2m6jd8ONs7GwqeOhPvSb4f3JuoJjwbd83MPbwzqv9H1eFm
cksuHGQUZCPPsr0Y+XPPivnUoLl8J1QAus2f6ulPhFZNp3GbjPeRJ2nRjssFMEcdrbgH+uD5IfHW
qCyu3eAXxeHNj13EIkoVhEmdzjsyD7zX4lhTv6sFOqwbefgQ0z1jCqdUzJWRdlCKY7pGyrF5lguC
onbSvzRJGm/+0VfwFugk/kQLbue7aN0OfNT2Ec6nyEUonpW28aazx5hW3nj9RGQrREYxWTXTFwn2
8o/gRayvesC2Bpjoul1ubR4H7GJJf+ZiZqR96HsoDZT8E9oSFIUI6AeXhaDoVGypYkwq80Ry0hb+
d/BNkrPCxGjfj5Hf45JqFnc91SJZvCLcvL29dJHxJ76vgDOiOzqN42etjchZa8ivTw2DpKLzBC4E
kH6Uv8jewvTFT+GJHG70Jjga7eQ/e0R5laIc78TTYatuKqwwRtvFROL7fLn+wNk8TGu5nGbMMuoS
W4DuULkHqtlZO2DMCu2rymkUkQmKmx2Jr2D8xrhXUSNWkOjtIm2p9VMbbeNjFGlV5VGtq+gh9Hbn
P8+QXQyzum7+GWDJ7Gclkm383apIuZlY0chfb2qxMacWAwwEiC9e89CqcHkxWsTxRTlb0zwekyP/
sBzvr5xnrTjjpBGPlgqX8byZSgT3iMSTN+KpxJ9BLzshZ6icfWTBw0z9lxxEzUpJhHfaRytXM6qq
QbCVIDvNMBtgR4K+rQCZJGviicQ06vwm4XE1I8QLDkq1V+2/YKxyxKl0dfNADPOhC8Wo2z4pNozT
sHjkbiXWNHNaUoH4RYmP31wRHq6fiV+KJ59Nw+TIEfW/KrSjz9HDdvUUJ9ssL8ds629RZ7z2pw0C
cbwf1br1l1jvleYZxUWSD9G0JowIbaTumiribuHwc96NQ+pt1vkdpxzDPscuN+BCrihbkyKN1hn8
s7UtvpXjVRheAbDFl7RW68+IjI+9boFNRDq49L+tfmBCjBy6Cy5wRqEogrprGZ8aUxc0q94or9gT
CJSYZh9mEIUhn2xkunjbvdYvWieyAlD7I/pvMDXknbPiFGJ6mdojNwMu06KLBHrClRg27xJaKEjO
zXK4P6MFRVXuIMzuznYYlf+FGx91XsqFxCP4uGdcI0itFoMs5paGg5ZH98Ou7wKw71Mb7mZC8cCz
1GOIG+aPulktF5rnlkA4e8FmzhPY58Sh0Me/8RB735BXuP9xqq/hTUvVVifAxqn+7tT2MqLt547W
3+p2kzA4qEzLounNvnH9BKK9OG7lMmeHO8slMvdB5hbw+Kecan85ezurFpxWJfvH2qVEBW9fKZcX
uw5Gla/Tvj60azugN0UcyerkwQQ+YryQNrJYcUD+995Is6SvxWIulgO8nYKwOhd37EIbnZfB3YNp
QzU5gUDDfdAMk/9M50Q9n0LrBsOoNREvfKDhFzpjvp/0gCdjXtudGkiBpuXxu1caSI/lWDUyXyLt
ccVsclfXJpJJXyQ2CrUWvx1afMLK4zNnnL1erBoBK+KIRHE6Apa/IVDfmZ+Dya0eq3kZ9NOWHMeC
DzI6UC/Y2CGgLjSeF7VgtT+D6ZfRKx9qAL/FulNmW2l776WE2M1GR7DuRnWdlIjxBg7jpEYyuNsL
tvMV+cBD6VpBdBowPdy3LQ/9t8gmOenCno5Anx0LEV04OVb52bVmAQ8d5PYVIEQ47li7ZnO2oHm9
K3J5Bs1waL0TUveOB6kR7eMinQ11Khr5N9xTqL94TmX3yvCZ/EHy2OIbjqplyrB0uWysBITWb+FU
V7/RGUX7aSTKM2CToJsPx5Yfuaep///aSVKex3sH5v7H3cZ5S9HTNo9gRLO40vTQr+RxterLuDUo
N2AQuv+J0EAeoGng1xYM7sfJDpbxuEpe5SrvfCFeRNU3ODQiXuUf3M4DXgCUAdVjjVo6viIsF16+
tNhREUtC4+blrqf7vvOaMgPBiz8mQqfaM95BJpmlb5vxLpqdtr46rpC0a1IMgUEHion0TKrPwWZL
eO9s7nw1fmyy5S1z3YZQS+LSqEEIBlvrArQ77p4R6pK2H5odd8rujtUz1XGSW3ftTAEJ4JdF32xA
3KPlxe/0qksUKdO+lY+8ZEgsbsvcd7vyneXSHTGTSxnFHBFhgFEpxOwb58pRXP2JN8rwYTERtoMI
GIDD19mix60Nj08xB+jlFKB8kvVeCeuWtDY7jdus+0vPf4dvBaeC4AUe2URaNxpEZiMfCAqP5o2t
6D18gcXg+CAUsgLXS5cZpVUWVq7fnpHjtPHJFXHvn40FWUom1zCf7Vggr53U7omLH5bCP62i9m76
saB51norJRq3Nhyfj34WwzfeXxnelY61mTuMFMDFnb881xFO2kyO9YpglC+RWZz4KtceneWRhCAT
X5NxHp6qHUP7XbKTOoL8pT3YIcQeo34pm68Dp+t8B73J+gQklQj7pbeCeEyJWGt9nrbm6PJe14HM
Z2jU/1QPlV9EypJzNkVgSIxYR/VN4QswvyftwZEJJra2KBGHhOdxhe26jOscMTlSj/DlcUXi8Yjo
Z8rt0G2G87r46/aiHdmGmPu6/Ue0kePPfyLsYwwL3nwfS1PZZ1uje02Xo4KeIPKBg32o8CuCQ03c
PH2LFCY1bejwQcsG3gNwrkOubFvh36SOqjmrXFOLLJ73ySl6Iq3vTMLxmaG2JOY0ONxw5v4ys3pX
a3WE8FS0K0mGJkbruVr2d9WW8bcKisdhdEDSn9u+ptPbQZiE3lnW2J4H4ptxdXSB2tKgjKbfUCHQ
9smQeOywfo3UkC9HgFkwF7YXxOROW7hedADVhIsvYMEwFRfE51TRyZkB/+92pDSAVgPyU0aw1laA
gcjr8inahJU1reJuK0l+9O/MgaD8Epg+/gvngBkLOKipCs9MxisO2e/vvMXQiZgx9zR2dumcvYEs
WgIVVv9tQn8oH2Sy7fpaTcH6gxf81tC3LlXRJ1L+9bS3fyHXFTjIJmtHExYzPIcLik8ujRj/09iA
t9uJ1DDemOqSs2XUMWemKsujmD2P/YnH/UWikfqCRE9yNIA3LxLI9Px57OvR8OFCZuGNdQNryVpN
z5BUE+OhQfNyx+S+xczl8xynsjw49byEiIcM680gC0o8AvQvE6dRbmpi4VOG2v1jTQL93Zsc9dP0
0X7piCkS1wmc+j4iKe1mYt0w33QUqaDjjcj/B9Mqm4cJDdynW8/xwGj5P9LObEdSJGizL/QjgeM4
cBs7uWdW1nqDamv2fefp51AjzVSSoQjVjPqiWyp1eQC+mJt9dr7CKJFhs3Ez5e1q3MO08sloYrdi
n5xBc5LdZIa0BrkD5I3QQexwLBH6gXTQKgdFghPkTxiFVV/B3YYv0ZRoX40up7CT2Zwmd7CxUnNP
orK3tgjfnTs7HmkkwXFHIoTSMfUzExuBROaL4bQUQSntIbonr47C7r6RY/lDx/542HejBEQAUIGe
cdspAnUc8e9wyQgiOXppJ+VywePs2XBZcj81aPEi+mb8ToEZ8q1XCzVzTIlGjK92NleflUywnTKN
IvzesuuN+5T8849KQ/G1QWQcjEeo9Pp3pgTkUK4pOvciexgfAUzIhZg3WxIfkTpJ9o3bNc0TPi81
ompzNn6qas65jVCHy3eFDU17F8x2+SGC/mPuq7ILniIQUr84zG2107p0ElykDRNlbZ6mP3IqdSMS
9MrmXjMPEpWdmVDSqvsCOdFsEszPJT2raGOdxDrZgsvZNkR3T/JIwGDeqBo+xVYYIRUNOQYujIoI
nFFLgaY7JkHR+xzzg/qCE/tAf4uZWY+BHXAXMmLX/NL7thDHrrDH5zhKg/RWIVz5T9l99KXRStZy
xtr6kyKdux3Eu8zegkYKP9lFEfenKprp17AD2z1primGB/rD8Pnq3bFDTykic7pxFKpTgseebEiR
4GG6SdpRfZ2GEZnA2Lmtf0woS98aNO1FhxL3FJ3QqFnSxjREyuOszdNdV7VD5wla8NydSri00nE4
uPYtVdImYxFW/AqtK0hE06cZJ9RAYUrsLKONy4c88EFcMHv1jwm7RX5EsoXXk2YmU/OSqC5+Sppp
/mnQ7eCNBl2VS50cQ/q2L6oA1/jJmmlOckhYu75yxVaWRAFeriqpI0XRYM7JKEyCowWbgaK8JYtg
N0riyyMZ+dD4Njbj8FrIXmsONDWq+7kNsvqoQEJ8jTpuFqRXy+wFQWc+bAaLF8c0gFSw5cSEtjH4
an4p0s6aNiQSJtS7tQaHLTAUapZOm7jycNufglNAjnIv9JEKfxxlhiRw6atfrXC4JLRIC9pNO6hR
ctuZ/eesy0ztYNJA8FNPU1N5chDm724urYzUitKf/DnJkNwXTvdlsZBGLELjP6GCzF3rZkZoidU7
1JDHHHYVUmaKSd3NVPbWfKDZPH9ySIBzakAg/T7QQE/S3LGa767KQs3rSK99qOhPiDe0REcPLSri
mBpQKZ8MUuHMssmkFiCmIvLv6T+M6PNMavexMdJ0PNKXiQmvWCoyKGiqD5rRkpjSc+GGe6tNK5aP
VrfdozsEY7CfhhQrsQbye3FieyLicjMDQ1+mY4p10OgkKfPJhiUS5WhHwoDqGDtR65jHUkgL/c6f
DFG2dIaS2+CY2k70d99axdgz4zJUTAROIZUYGC4d0kCDmtWPpA7dx5jjDToMB8k3RXtXfROFfiD2
2miTfyAhMZh7G8ZItKP11n4R/mwgeTfLMMOuoraf2rBil286gjwtq+iOBYmDbo/EBQW5DfWEwNzN
iV+SXxOlfdCpS6FxykPT2nbUXsg/6nrxQpBGIDcUukGrW8M2dZwtc3pMDfbQTT9RRhusOFpC6Jp8
89yrmMxYEYXbaEQHvOl9zJRuzVJPm6UdhVDyB3ca24YIYolH3jNniWXpOIbRTz89S3hcn/2iaoAv
hCY6/DliBzlA7WrrG50bzEsw2Alt+FYZIRGioarfFDFy9HvSDiTCgqKRn3wn8Z/aYPbvdSo1/q0s
1GxvYW5ow951ByPbzJOhptsykPDTxlbP/sN9sPyqhZ3/aUI8OnsJRK7/KH5EGJrlSCA2ZBV7qOBV
SG7M8N3sDjw0m64p+/AHPKPQPgKVwyxxmtJJcf0Bi+Bpdlk9+mFlkIFXXLz2Vk2pj88Q5vQxWco3
T7aGiJ5+fDWjZqyrmhpE4Rg7mWfVNsFs0DpRFqNUgTom9ndyth3Eayid8d5I0i5/oeehe5rirn82
s6Jhm0bQ3qDGD8fPtVzuJ/SP9DewGJCNOUlmD7fscb7+gdlII4WazLxHsmZZxj7wSZbQCIp+bcPF
dAHv6+1w6zsjWklLs6BlUrzLtsoJDD3YJFgs/a6osC+SNTqNNyTt+6+d4aAA555Sv4RtiWQfGs5t
gUrK2vsTJTi4TQH9aL4ZRL+CqjPGHZJx0C8LM0NsZiQf/sEi79ICDDDdz5Yvwk+g2osPyRixcCKZ
t6dJFbpOGSaUtzToBGITM2lA/xPvxHsrMaFKTJHuHgs3Nu+oyrY5btykuR/zLkWTQ6Laem1dp282
ZWfWLATkPz7phIATUxI+Ng+zH1XuJgBWZW0bI1+6uAPimr0WGPEX1cTVfKgotHRP/NTxpeZwAsyv
VS4ZVGWZ7X6m3QA9JWeX4nVZVDgzOTefQD5R/UlTp/zZuL1db4xAORwVaUfnBiIONCOyblECBos5
wjY2/Sw61vqI0gcoDtYdZIPM5kHMbvRKql9ZD0zEFGaoUJ2/NyqLM43kP6XzoENtTdLSqoK9ngwQ
Yfhf+2oP/hhuQWzPoPDoZwTyz7ul54r0EYlX0A52vKv7oY0PDUjbkAtW2D8I0esLRMAJ7+fZ1JwP
gS+n12xZjKQnYm65ZeGqVx0FCHgDq0xug9pJTQg7bvOlp+g5HjN67B8yDgTs1HJsYQPKTgVHQzd8
a0FD/4aYIO+klknQRrbjO9tAIqK+oZNNh+BcFqMHnci6qWssFzc0tqCKmImsmK/c861vBgnRzwYK
TcImNEckNGnftD8okZrlvq97BemGA3nb0GTkAaLoqyN/FiabZhhpvkmFKvWdSWdRdnBkN31L7YHM
9tyHbrAT3ICzbyRlnT0tvktKx6yJm7neaeYJQWF305s9eSTNqSziEttyv1M9EylN+Ea4nA/QoemX
SAfzFRKb/mFsRPpTY558bbKxuA9lMC1tIz47qOVP+U8a9fWlQ9kgXeYCsfsdZhpmdtRf1LiZOL9u
XWb6dJvKLH3SkjixtjO64Hhj2UgNvkDGCOh2w4eY7jTwzOTtZ26KnDMUm3ftWA4vYxzP7UtBuY6+
KbduP2XkJJGGAqL/gsJicI7Ix8wKFVDOTokppG1tqoqL52nQC635RmFcz7diiKryjrxGcVMQX83H
GlmM2Id6oNHSgIQLSE82hs/EIeKbEfhEn/mMbATNdosGbtbjqgWng/PDpqKuVJBWNsv4OM/uREdZ
nhI8l0p3mXNhLgmT2QDHQ8YVjl2gaIzyEZlr8kAzTR3fDWVqIQXSM0RXSWDmqIVjGewtcsklIWS/
1EErKIzPUNBoXbeMyMk9VDLK3KLL8r9D4Arip7Kz6viAFYbI97VwB0SZjqgeMHCuqo0R6fxqGm2E
uBEO8m9U2k56TI0sDW9IkBbEbdgT9aiymkn/0jql9ovbeM7bHQr7eVKZRHo5xbXagI3sog8V0q+D
GYxTt0/FyI1/Fn2DANb0iwOquvjJgHQEKqooyvkhqioT21labTCAQ30bZA//gzJQaW3UDp5y+vAG
PGdp3/ci8t3NbE+jsfsf4Zu1RBSbebPf45RlZHmZg9yRebofoAKPB1ToesFfNSNKKOJyOpX1lNv7
tOPEmjo+HI0TyXCF7nkGJKoIcMBrQnfljrL8+V9oXIqfE4WesvMARutbwypMdCHodwX3zGtw6AW0
uQKJAgkhx6pAUfLPCiQaL7RQOno6rwOTsPOBHu0jJZyHCTjMlgyR/U3zZ+4TLnEgNW20ZwXROI2A
sXmFvnkOFGmbWMdTFrKxZVohQTWmNOkyvfMae24PHTxMMNlRf7wM3TzDwFQ2cDhHmIurg7nCUWoB
adyJa4jX+fUHPmDw2URhvtQWNY/8AZeoKqUh+/Kgxtm3DADfQM+MedDa0ySnBXLwSTp6Q98bT8gY
nKMUhraVFGQORF2Qi9DX7LNGzbtySKoN5qbuthyKa6a856YW2K7/80MWJulfUwvaUm3XipfcZxn0
PWRWjmNEt7SL9lcsWs9+TuQaGEItYPd3hFc1qtSWdecp6sdH0zGtBwU27gqz+uwotrR5W6aJsG31
OXv0KZ2BQtQTuLOSnZLWqRhqa3/5+52dNH+NsiJjm22gUGGNnVfSFO3hUBHsHapDnyFx5TdxjZCS
mK+/sh7OfCosf3RMTA3dxld49WgYyLskGmXn2fAQ91Y5tQ9dMvjA22j7u/x8Z94iWlBUNQq5ErT6
FQC9A7aEHiTuPIzqBP2zrXIOSCUpnv/rOILZoJu43xigaNebTZiznSNiYfbFjflQzAKp6DwGV+bE
e64uoxBGmtKmR/IdcRZYI7pwi5nng1s8OEUlPvruqI03cxQLjzygL65Ysy/f/+0mih8VlpLsXTYA
+fVcF1id2PCIGo8QofsUWlwztDhN9mOuApDKC+s/UQX0N1+IK+DbP0Ydq7FtTBNcBXMcv1V7+bZ/
r2iqLjSCRbPX9poyvAShL+glqblcgMtcFF5vozv06o547ERVQFVcUwzrpuvoTjgkultxr/LpKaZG
D7fFSu0p29IS4VunnHZaRAQZHFAqrY4b3GS2RRW+RN69SWnJz/bYQaGQzWCeoBRMZ/lq17NZXtk+
309PKNccDBLFjMS7ZuU+aLhpEUWRmLzQSdQroCh0DHOoP1+enO/X2zLKMl/YoTFHWq23OtESSU1j
olQFZiDUhpbmwlB4Qzk3x8tDnX0gV7mOK0EogmV6+810WlVnJ7AZCr/sfSLJzC7SwSur+twDYXKB
g5yppCLR/nYUAFJuXbsSk0HERNupsUAfzFzq6Fm45jZ4ZgGQ2dTJrXLrsanKvR0KbXNO36IzegEX
pGKTZgN8qG5YkEYADEV4B2Y1/D64HbJbkWpTeGVjWf7+1SJwGN6QNi2r1AVWGxjZ1DjrZDV6pEs0
UogZ9dpiQKZHxuG2qvR4p8zimgn5mffrkAG0cCpjm8G5+e1Dl34ZxXZbT16sRVh6qCHd23U37E2w
N//+KRlq8UmQOHhgJPl2qEDFQOQT5mYsxy9SjB3dXdR6lSmzKyOdfZN/jbSaNG2lgZDpsslrCUJf
0G6ph9wtJlpjRO9VUE6oyTrqcHk9nB3UpZpoYqSjE3G8fTz64bhAOzR0NIg3frBigp9ZyeXFyYVx
nxmd+D5Ref1xedBzn09y5kleqnT0NS+ctrWAok4yeAE9LjdVRo+VJul4IEVdX3mp54ZylJBo8VxD
QCR8+3ywp7miDuXoDRIo+CArmo+i/nc3Du6Vk+jMm0Q8oVuUPTgL8KB6O1I1ySLvDTV4cdO3T1BE
zcOEechHSrvVneMHyBcj/eflF3l2TKyC6DnjDESZ+XbMaCKjaCzl0R5ZcEbVt0lvUxDzu2gEnAQj
QAf/M6Eml6fLA78/6E3D4DzAj1ZXi8HH24HRwuUJXKSKQ88KaZ+m2J7igfGryLritwmkJLjyHd/v
2wwodYtzFqMPtTbNqll4QyiaCpa91nBnhCWXJVFz5RueH4WQluBZsHevZovR5NAdx7bysmJEPuIi
2392YyWuPMz7ScnD4EXrcLSK95/NIHUqe7+tvXqAZ4Z6p5mPinzisAuhF/93+VOdGUwtpzeuXCB9
LWf1qahuTXYVha0HcEe7bbEfPISjnz1MennNcGmZ4m/PAhMEJ9GQMhZThbUzlztYFgUFv/HKsqna
X/CauUWJbkofABSimu4pPvY3NPn4TzgYpdx0DY76y4975hMCQWL5cbZjBre+lkCAnP2ElKpn+WF3
p7cdchf6jT5dHuXcSyVacbnN4R9krU89J5oL7KWKzgszER78OftO5262tyVq48sjnVlpy9rG7Nvm
8irWz0NxYQiN0a49Fc/6sRudICaHDQyamnPfHUGutv9uOc2dECNfnSsQR9/6TCgLzBRM0ASeXmvj
E6cBVCE1u7eCxtzD5af7E0CupgwHOOcOS3rRry473F8xNJ1+IToYoEiS3s/sZjGsq6mY056zoatC
3jRWXfymNXb4jhmB2LMP6q8CzPeV/ezM92TCCIEFiUnctj6RUDaPohKLbgFN7yvsWsqUTtRopylD
Xn/5mc98UdcEOMx2hisSx+DbR7btLFVdFHVehLrrVhtK66NfdRkNfw2JIjCQeMTs/nVIiYCcrVMi
UMFIaLUHoNTJ8zSKGw+LCUgOltpTe212OtjzbT7QsX55uPdrkOEwYcRcRaeMaK8imXkg3RW2Tu2F
Rth5AC+Ko8azXhnl/TdjFMLexbBMJ1e3eo8pumLpD37tRa07P4DbcY5p4CKuXlAvlx9oPRRfSrcV
uTpOHoVr1upc0CoJub/TKKDXfXXTFGaDUtUuDoEV/WvA8mcoFrvpwBx031k2UoBBRVanuoeTSH4i
aPlC4+CwdGUFV97f+iutR1rm6V9LzwDgkCRtgUFFWA6HofPVTmrgOy6/uvWZsIxCC43ONd3g1rW+
n/TxZHBSdIZnEI1AXLXUJ9N0bY+Y3d73rRHvoUK693imNPsRxuGVxXbmIXHqMlnbBnEKV7G3D5lg
lYx3EchIgejiJtec7hQtzQaXH3K9pHlIwiEbwQuNjg6JnLejAPNSMmJn8fLEojc9ow81AuOJj0yE
qhs7mH909lnG+98ximBO0obzdrxu1oiGfE33KAzq/Tabk/hLXdvw6C4/15l5z5sjDnJQyejvToIe
tc+k5UrQvYKHK13T8QxjqSWRS48NfIMrw535WChPeYGkw1zawVaHgVVU6MbpP+DabNGEVMXxHR/X
9i4/lLm8nb/PHN4eGz3XDqHbGOGtNw7RqpjLLCo8VnzjfoqKPCTBIYvmtSo1NGAO7m4ROZUgPOSy
mXC/qITguJ2hZKJf7cVWCyID4InT2dEhcPX6xNw2mm3tuCicqzmccEFgW6UtnXrec1HnrbYDqKOe
ZrQ6pG5SzZQHNSSR+xUw8wQNpRQ9+mv6CQRFMYxObkZfT7otBJk83OLSo6MdR/E5XTl/z31gB6c2
Q6fmYZOweDuRxkDAnYFa6oW6E3sz/YabWEsLkgk0m11+7WfWCGlTXjtW7mdSSXEMyAKe/Aw2K+w/
2zjYeLSjDbtOduXvceqvuC0vZ8zqI5uUDkwWypIfWV8YnHro8llnOGz64ArNQfYfRpPOxwCnii3w
W/EI2wPn5wy/kssP+if4eze0xVWFGwtp0PVpm6VB3FQVcityu4F1W+Yy+oIewn3pNcdavFYdmHZh
FzzOnVZ9EVlXHdD1q9fKL8TnARLCY0/KcH/5V5350n/yvyjUeSnv0vXZaBhBlEhsUGnQPgV129zA
/Sg+oqCLr7yA80NR2qL6qpa83ttJ5coZlIGm+NKtDjOyqFHrWFF+X2gITP4fnmrJ0guSQOzvq4M5
60WFrzqnJSATepeAZLe7VAvDFzrO26fLY52ZwOZyf1KkuCVG06vHqiZCkLhxZg99wJx8CojtPo6I
Ce67FCjQTyEm7crhdXZEOhmXzJPJv1YjhloWBUaSz54xlDY99iAlUb3h9NIF5GHT4Joz9TqdwMbI
OWlaVAmI2t7d35peK+0qaScvCQOxGwVdj32Jkgp5RoZSNPipu6b6x8j7z5jMSTZiIh7Kj6vJEqLj
zAKLDTi3ixfEIfRzIgE+FkMa/X8OtRw/fwU8bUH9OuidyZuFE0f7HPOB5yxBG7TRUl1MV6bm2Zdp
YS1rKxNPw3VMACpYOSEyEM9tBuN2APB/7GSa/reI50/BXJaf4OKWV+bouaUn6OKS1LApK62PtkWU
Vw4d2UqLpqOHEcDgsS3rCBwSPdyXl8O5DZa0vcNg0lH2epXHTU2fd+6OtOkLihRBUZ1oUzRol0wg
fw1EP9hi4VKKAPdKlubayMuy+fs7Aj+NtSnnIVEmbqvMRv3kTkBFx9w9ydHofvVhg6agVkV+ZWjj
3NhLDZfFhrWtsz5WKqvsKcAnfNW+rgtO8tbvUTROUb8DExw7W6xGwnGXcy0atgqJsTfR1xqD4Pfd
GzhajrHRaQAIt04uAxDXdEdDV5tG39nUVtVgVjSLgb7oAe7P/vIHOzc3yAIR/FCXkO8i8SzMfGMC
d+ZVqZMeBlezd6ADUqJH3bky989tXAQUuiCOY99a35f0HsSzHObZ6+tqOgRF2Jywyyl2ejDNd2FY
TMfLj3ZurYEKpAxIkG+R6n07I5ADm0EA/NXrXd8VB9mZ3T3aFj946s1COF7mL1QJI2nal8sD/6kX
rc96FCO0H3DUEymvRlYB55wO4MIrtFGUsCUi+b12cYHxWrty6qNEB+EccOpKov1QJyF0g4r2F3SW
o/VlAJuQP9J1kgjQ8hHtTH4hB2dXThGoeAe8QHJo6P3WT0XVxx8zSGgLK8cvOxo4wjq4QYM/f4yr
XkejNFkKCSnqNfmtDWjH3tKT1P6c23mGF+EgEdrRPVO9TkNso2h2qhFVfgfx7hZqjolv0OUXc2YG
kK2FEeZymhBlr7b1Mc4bRc/uSCjfLRiz0ki12zgJh2/IbeP00HRdVB3+fUzDJkVGnp+U/zruKvGU
CPtWIwNf0Fu/q8p8YtqxM+wRvPoGzao9SY//lzGpQEvLNUnprgKQOiA7PNaMOUnb5yMYCJpb9oaD
pY3jh153r0y45YxazTcEFxyVukn6nbrG25kOoNDsfSD0XpDh3bDxW2xsthbg7mvCmTNLSpKbtrgi
KUVcsPqALoRYGs+y0ZPQHkIIE7qhwfbJcCuF1ZqA+Q/n+S5upvj75Td6ZpuSEsQy8TP/oij89gnn
IW6UblHbE2DGsYdQ0eTusewx+30vLHGlfHlunjJHDUsa4G7Ix70dTWYjzFoaqbyqnTvYRi0gUBlp
YtzZ7QyvRAEwv7IPnzlCKGFYTFEuryR5VlPGKcKgNcNqRpEEVfO+TZb2YBUmCslj9l1p2r2d2+a4
zZ3Wv3JmL7NjPXsoly7hv2HhCbwaGhparjdcTz32lOrE5p/usxaBXu3I2MNRVp4UtlW7vI61eVP2
VX3lbZ/7tsrlco1RgUnubjV7SQFnBOcGu0KbPztYCXkYHvyYcWE5Xp5ExrmRbBjiS+7HJf5a/vyv
GCExoGrlQcV3JUwSj2FskVSl8UDLd1B6qIhs3Dkr7027ozcYz5f8W9VU+QmRlvNJz3ITFSKdjT9Y
BZW6idCttB5oZfJIl3/nmeXMcYVriBREUaTH3v5MNCqt7Wbj7MmQ3k3RtZDAG7qQr4yyLNbVd6df
hu568opkuddRiyYMHATBQnoGp3569PusK2+RXQc3Hf5ANCr3Q23SV2PEtzZGnNCegnz+Sh63wJ10
TGhtQUCfH3U7QvRv01D8q9FRdkNSFiYmJ7Ow2y1EMWh+8HpoMeGKidWXn020e8SuG9s/lNYAtQUJ
rYtb7ofpdHKaCtNlJe1kAGSa2VCCy3biI0VJCYC/ZbO+66cp/jHKsHyWURD8J0qVtTt/MAK6d30M
2LaYlWJUAym/vjGh0gW7TFNTjkPOIG5Mvcnyr5ff5Ds5IdcVRfbeWG6C1CLXl8AUYCywhMDiGt1F
4idRQTn87oD9fKa/OmyedNlI7rxRr4bbqhshhuZ8mHBLIm36z0Yknl05gM5MdDL6LCXycwSl62qC
YwC4TCtDemaB6n0TWMZHbvnyCe/B8cPlhz+zV3InpN7lcB/l0ZeN7a81pbt1PhSlhbemxt4Cyq2t
QOnENh7DQUvf6AtlhvDfLzSkUchBIqNhyPVmGcyRiED/m9AgMqVOhA1udBgEHjRfJmnY16pty3pb
LRQHVZAFQG+56a9DiLCZKC7OhullJj3cJl0Lx1phAQB5PfuMfHs4ZHr5fPm1njkPmE8kj5WklmGs
xUJcHe2+zUNJVdtGfwroSGAt7mTDU125RM9VT5oqmJNbWqCDa4LnMxsQhvSIHZHusCW7q286ZDM9
9/gtokqF0E2rE/gskOr/vs1xkKMMpFJKI8laKTdEeKckU668pLMGvCltbLZD45rf/Zml4CyKoEWy
SQl/nRWPW8v1JQGZN4K/37mwvLBaa7W9WVA5vPzN3tUt2Qe4A1qgqlzX4O0t7/WvtYAOn85dLJq9
urfpLleZdSedNtpHmjWf7MmeyBRn7RfZ9eYu1Jx4N+N7cuWtnlmPi+KEL0fill+y+g2KHgSYUrHt
WbQdfU5jqwVqbviHwhmsz/iEB9cKw+eeGlGxXPJ6AnGss/yiv57aaVJV0uyjlmg3x9Deol1mzmnR
dK1yRy0J374Je5xkGKGwBtGAOeNsX9nwzj61Q5RPiMiPWS+XZNKnMUx1GzSnKw8JXblb3HLgVSEp
2BWmHV+78p9ZIq5O0lqw5y/67ZUGksb3VMV+Z3v0PMUOgBA3gVQr813rYG1il3KxvXaiF4QPgKMc
vcHWnnz/ZMX1piflu4M/7xwjGDSfLk/Ccz+MvKfER0pAidFXwYNRgKAfdM1i7TryxSbE3VhdH1x5
/jNbIm/6/46y2iEsAEmYoUfYXSSgXjn2vuFLLz6Pg/zeAwC+aYbWvBKm/in0rLZhDhoq1lR2aaRx
VzMbND0hu8MpW9ZZp21KW+vqQ5GPJXYoOAJvWmxc6NNJgQY85vAs6FUqAQzdixim8F2it/1XYK3T
CZcbv/8apZrE70HkAHgmSClAQlBqgVikXTfY1sOQvPhqwM0oEb3akh9duuW1dPxEDUfDATEIGgt3
PquxdxGKlWOYtDDYTKx/6TgE449lTB0b/g5nEst/cfwRXVJhLnnFACl+sGsG2A5Adi15rYR7dkGa
pProR6XBQZfi7YK0gWPBkW4UqbBicg9xTPB2rCtbD09Ggufrpqmlq22MKbJPhuomAAwC9SsNWaGv
jpen45ntdyntMBtpIUGMvVonbtQZi+uL8mYqDftYBdijxQJzLzfTr+wBZ45MhiIzvkjNl4rh28dO
rIQ2I0dwagVR+CuhxwlucYk/YVBP9zS+jacODsENJX3rWijN37yemYuqgfQZmwLF19XIGejPeJqV
18zA33JL9Fs5RtdqZedeJTVQbolEWdh+reY/+MUpiRzb8oZ5xCwxMDJ2ttj8DKj2479/NHY2Whoc
5FJEkG+fB7cMPGLMjJPZxe85SaLiO5Jb8z5qkVNcHurcRkKuGEPpJVilEPh2KC2HMFiWzI9stM2b
wNKqV5Vl4i7i0n0nRnDrtqqvxFbnXqTL7Yr8DIuDLfDtmEEMdC3GjdSzzaCz9xpBWLaNrL7cw1eJ
r1wOzg/GvQA1NkGrWC1GWbtVhn2P5UW4mbMzFAu/3IhPIJ7klQXwfiiurToBIw15hMfmahpOUWQl
smdTdkU631b1BK7at+YP5Rxey+Uur+jtjF9uyCamFCR0CTVWQ8F7SNhUheVZ9NnTHc0hnwE9PFye
HOr9kjaWbQyN7iI8e5e8c/vQD0UXm94QWJV7HKlaiGerK4bwFuPnPMWWz+1ul3n1K8emAnoxxyqw
sCZ5xcJQf3UlusJtncUV2CojFpTNwbXZYF/xUsNroWmNehf7rfNptBW950Yo8v9mehs+9CX6/INf
KEmGcvT9nyqll3GjWWHwkU6xIrtzoKE5m7gj97ihyUIztk7vq59pl1jmMQIS+NO2YC1Aydas3zj1
mj9rjPse8VV1frTQdYstV9h+oi9dlBgfVnZzDN2ys1/pNSPFlcxz1b80YxrntwkODc9zbg3Jwe/L
+RcOinV28gvg/btpQBIETrMSrwPd8WiQKlS+W5RduXEgJ4fzi0zzwdwEYAJ+pokf9vtiiltIIQTM
90mpKUz0sqrVb/BhhAlo6Jm+6ewFp54qs1NXjvEzl2UK7xzh9nJhJMOxWhBRq+u4JiSmRxSMQyOY
Kzf4oVchpyEG1Ya870tzQEeRxBhahspN4XEKe3jiyDI+z07p1lcipj8h8WoyI5zhGmkwmQ17fZ3s
236AFqlTmMjCDw5uzGA+YoBk8KzH+t6Z7HaPvzPoi5jSVaFJdxfKMAY5ZJrUmDTgQWSVXy9PfWN5
DesfRaKczizuEhRgV3vwnBVgJdNCeDKdugRsiKPld1EOj4PZ5gaf7RkNy2nMI4gsDeDzeJu5+qzd
0JvTpjdZmY3xQUYZHpVXftiyI69/GEVlAn1E3qQqVz+M8hc606kAVxUWRQ+VzC/jfToNlXs/uXr3
fdbcZNr0TeIUW3COOn4AFLLwWpH4iH0SWTvqJw3Wk7kzccotwUK07XfK89NjGRn9r8u/9sw+JdD1
OIuqmuhjfRuyMPfEErU2KZZn+ocEx9JxO5mAHK+8Fff9SyEBj7IY6S+jqdUx1nc0Yjmhbnr6kLtf
0z7AwAER56NJqArbBruaDMTzAIBobFKgRxVWCsYVYcD7o5TTBdU/8BHSh2gF+Y1/3cM0er/BBFXs
yfzHBz6pAy02E+BGIMYHoG0n95Qii7xyFTj3ijkIqOogjjfQP78dNiqhODXtTPJr7gUWvFl8w8VB
XFmkZ842IU3kABhsmdSxVy/YT+nkpydFelQBsImHmuL+7NwyeJYopOPDP88aLhqEkiSk6T1bb1FE
9f2YA8X2ijKzvAlDkOe5jYMree8zL47Lo02Ol9orYofVI1WDk8cQdE2PsDK48XUQNzRzVQ+Xn2X5
W1bLFeUGaj3hkurlRvD28+Rza/vmUA1eHvm++587CJXs6CuQ0C8bFuB9Ts36yphnZqKkl4FGY4KD
9/XwfFajYxe0fxmV2Xwb9EWdAm5kY4PZ2ZWwA++mAie/yw9qLk+yelKMCiySH/SfkLBb1uhf878x
sa2ORrP3+gRLk/tMVGjlQPNTO0HOVD/xenCywmq0XQCyATVuiF/WPrCasFwg8fTmDGWIc0iUZbGx
CyAqBo8j3cUfh2imzrUINe7ttMrxLUjC0ngNA0KeDWL8xXM5YcP9bmKuknwtOaq+a21oFKeEDaNB
yCUi+zCkCaDYjOg6eEmdPlObsLjenHnu3TOn0GWS/tH58m/fgh26pi2rtvXi2Jw++Bi6YBQCWBA5
SysOI/lrrFGMani5/PbPTLOlNIdan/ocfbfL+v3r5Yd5BcBNol83aKJ6SgPo53CB7C0tr84zm1V7
ZcNddpX1xyZHSS2SC+7SJPp2PFJgHQE0QnJsVa3nITean4C7wi3UBMCjdTv/RGhTbaE/5Vfm2Zll
y92SPcji6sCbXk0zqxRN6dfUQDvZgEEDMna0Ams8Xn6fxpkXygisomV3gBm2irCr2YmHqlT0qEUd
yJLW8vXmpGJDeKocVMCELZJ5g1mRpu1SMETzrdUwJz50mJAmGxyV/fZXHWAQcGCj64GbiVqg+ym0
4aPAjlpe+b1nph27JXW1pXfpfUMR9iJ4F9cxRTxwD5SHVfk0pSnw/b41k24T1X7qFWOburvL7+nc
uGzR6AmQPAuxFpWUsQk4Bsi/pxV2eUq7NnqWdYEncJ8YjxyTDUDWOvp0edAz3+ZPbpzM39Ieua7v
9/0IUX3pHzSduYSQqOPu5PTOfuyKTz4eU97l4c7MOHz+KM5yvupUpVdLus4TXfZYV3pN04H+sHsX
GwZZptfkGedCc2qwS7RJk4HLRvF2Uc1WRTkQE0vPQgs974bAjL7nZJgWtG8+YYsc1tIz4Pf2SDWS
6IMOb10ce1lZGJ8LOX2//Nxnvq1NSGPymQjeEB++/Tmjn2vwZPXGi7DYxM47jeznknl8bDtR3CZg
xsTeSMPi3xMtS6TIsjCXb/uu3jMniR5RkqCjsAcE7vu4J/4vzs5jR24kW8NPRIDebMn0ZVRGfkPI
tOi9j6e/H7W4UDGJJGqmMWihF4okGXHimN+kSdCcetKC/e1HXMkbkV6m/0FtS6NlWXpMzkStGpXN
uRCh4hmBqbhVLTueHEftYdRK/6j4cnuIOEuHEDO9j7eXX2kVKmwqpknEUnoUS0BHLMC2R2rZnpHO
EP5OtTokiXJsCp4ixKphqVsIYYFUYrfvtSjV6bLGSvBFDlH+3YjoKxmeRQ5JBgtfEDTCIq6OVNlI
PcLcGZNu2plgdExXl8au3jV9UW/N2FeOMBEcBgPnCija8pqk3gW61TZwu4YCxF4bdifKrM518NDZ
IZGfb5S9a09nESBpZvC1yZTf7uUQZ7ZSc+L2jFAzpO2q1vASGvMp+IYnR6N+uP1dV25HhrKUZ1xU
bK3lagz0S1QU6xY2Wdd6naQgym8oxbmLFelgjSgEj4plPFeoQW3EY0PlQd5ezLRb5rSZx5xntIvP
CLwl9osUAhEMv4Sj2pOqY/TQZcKljSEzAoM68ihSe3h14hAjxUK3py+If0vDDgyfT5fdtn1zHwhh
2yhBlzKWUbY/IKA3tA0mD6IaI3fCQ0HZoQZV1vtmSBGvawLAMkc7KcZZRV2gCBpovvInc/CeQdMx
mCzX8kvrVSkbKXUFWmaPfqcYfxJLkcKDMTI1OGv0TD4WgY8ScF/nHUCPpnt1BgQoDg5EDWQAW0PS
+HgT5pS9NTg9qn9mApgXM7KdASsRdZ3QH/4UIQJ3Z0h7reXh+2LkuxqtSd9TzAinONfIEF32gio0
jY1tdv3hOcpgOWmXKdRkS4SLGU8Q/ZBiO6OdXeqvsxCD8wd7rS48oo8OmiTMargmMfHWd0nZ1C3o
2/oPIC+ibSErVxC/KgixdLMk7mNTb+MX0YCtQaW4qR4CsrkjM6P4EXBH82GCUfr19q6/PtPkS/PI
g/yDoLacyUUNszaRaALNZe4E2UJnVMZIzh0QUTlMA2nR7fWuzzQJB0kgr5pyB7WZt2c6Taywwu0H
noHe5PsIBfO9Ucv/tX03eLdXur4J3640H7p/sutRVfMI1wr53GKEvm9Hp8OAqUcEnzvxoIZYABnj
VB1vL3qddrAop9hWyOdpRS0y0Dae4KOHPJ7q00QdIs2+9GNSbyQ3jIivIwZZ9N+eNfPbq8CfZ9PQ
0j+Zp+ZxPnzWeuRuvztVkWg/SgtSxZ2sh+pwhG2GmXob1eiL++hcIxOforG41xvVqc6kKgktKcBr
sVuaUyt2mPGqWP4WmTBcTWnLyk0xBpsF9MoyvoudlKZ4YCZlh/4O2Nodgaarzk2pp/0TuYVQ0f+3
+9+l7sOMDaOqRXs69IWE/L+CPWaVjFa/q8KG2Ko0Sovyd+rjMRzgZtfDopm07kkKLbJQQN3h+BFI
kPTJjGK0MYM06II7o7cxlcNkPvjjm1Zi7fQStdpd1UVMHnUzbFwxoDzoCcyv4yN9//KRiXaU7ufu
kkC2JTI/6MxKQmRH2vxXQZJ40A1febYBvz/V/Pg7dXBwLg3CQMatEpOwZicErQj0uOO4uofQbNB4
RvP9s9IqduKFeJCNPF6rPg6tIuKvjcCezqUz3tJp98kFuB6zuvxux51d/2zTgqYokl9OeGegHDg9
ClmKP7fTFPq7qmqG4oDkqXPs1Vxrf2GKE70iHJolR9NEHfpkY9xVPMkFR+ZXTk+g5nmlMsCW0WxA
crVCfUXLHy2vZujidF+OZVc8xRXUNE8eDTv6oTa0Ry+NXXO1SLwYzVOyWkXV0Mh754Twvx+dObyo
hwjsNmCRly3i80mtTBcsYm3by0MoeB/SFlgWuOgcEwkbzw//m1nG5qVtVXy8aI7T3tdo936VjLrp
aYkryfgxFaXq7GzYL9oHP4r1cg/rIUs8C/1m+/MQACC8FxUows8mGtzFjyBJJMVVrbo9aTX6a7T7
ZWt09RiV0Hup9YPBHceO7EowstbvahHp8SnIipp6qgFJ7iIKLCk4YU9mhOe2qJoDgonceqldMwOQ
Y0Mrv/RNZA1fGkNqVDetVPVHUGlhc1dEOd4fQRMiaDQSf+XThFvoiJvInM45rVZ8MAyTMAn50pIP
WFLICDqaCPSOGSDfHR8ir3ctnfgIAVpT0eN9W+OTDhpPpBe5wPvYE6Whfsdaz0dVFwM90LJpOz1j
o4W3nh1gSuUg26zxR3N8KLJkqpDWzMPOSwBY/PT92qQ3lGRxeZfbzvjbaayIO2oo+ew0qkYs0UPL
kM5WC1XBTfFojXAZJcfZp/hCmC4VBHZ8XM1q6jW93SoYatvaz9oAB7Fn8sOEH/9QNJeysG2yXaDW
crTLRynKTkrWKRlwNR+5/qh04s8F5sV3Jn5uDMVtP32WjdY09nYMVv0Cr6efLqWjRM3BEpZ/JgYn
wwcqiegBrxG5OKaD2dYett0cLCucGC6O4ZQF97LSDtopTeXhNUV56Rfkd1x19RQBUk8YZhfuhqEP
MM8ppRjVR7PuEs9vEAk94jcgHqbaru54a7x0JtiMsipGUJk72XKu7EXsYPIIGMXsPo9yW1u/oXt0
WNA2HXZf3As+ZtW1yt07GflsmgckBBoXV9bvHHcP5deoyv3nMWrzJyVVlU8GNJngGIVpdB7GJlN2
U4G1GbjFqq6P/BXaubepvNyiNhjZIBS0lbyuzGPoVc4TzLm+dq7ar3ZSGlGcRvbZb6OgIpsL7YOe
qfoPHQG510SftO+lYaQPdanVD1EU2IcmUM3BtWoj/B70+ejvcQRFox6bAWWjJl3JMZAMQmAA0r96
PeqXzEi1x06Cqu77lce2Lw+j44x3uVxPd3KfG++/+REA5ODR/QYjrc6/55+bvw0wtGtL3kVMXfhc
46Mxutxi6clnL4duHpnOx6nwu8/vvvvBjyoUpAa9xKuxPB5DSOQmk3V2EKXYUaT29z5zu8PtVa6r
X14hzTtw7/S5lOXooAOc3Dq+Yp2lVHNSl6LQx046HrTHHJ/5z3UV5ne6Ufb3eAoOL6IW1a/bP2Al
g0PgyqThocIN0ZYteDT8YrWtebuYx7S7RgOHWAZAZEfcsU63l1rbOBoYRFLjub5dgg5kKKny2Kk8
K80x18ewm5KMSwGZeedRgQK1VYhdZ1VzA96keYgAwVX2psZNg22BZp0VNfyhB2Z1EaljvqS+kDee
bCVPdDiqjHJBp9CdmkuCf7YoI3I1IZyAvQtCiqN0UB6Nfphebr+/6xQYuQjmF3h1QqtCGebtKv5k
qlWvjPbZaCT5Lo4DCZ/R0OIltuWJiUDhDSq75/ai1/sDuviMkZ+JETM14+2ipsD4POlp6Km4JiHI
iKkDA2QDUHqv7P+XpZjZskOY4S3PAqYdlS8PNW2uCbd6tCA1N9SN6ZjFfrhx7K4/GC0noErMRDnb
V8BbTL2ikMTOPlchAPsZkP5A1ltt9CCuNzyrMApAngawHl2Wt+9OpIBr4kG3zkRyX94D2gxSVwsM
CzsoCcN1xCxR637/S3RA4NMtpRvNLfJ2TTluOA1YuCFoqs45FadA8biIJc9sq2Gj1r6OXsCWTfRF
kQdCNnI5kmyaJmxx0THO3WxZ4CIHE4SnAYN2oK8DcObdOGo2/uJkdrjrggLcMfEb641z/rehsmi4
/EXIcF+yTxm3vX3mzLIKxLxs8zxUdiB5WDkZj8xpDd1jNuF8hJAQ/4ESaODOCHK8dGfSRu019ZCb
OH0AVXQZJ1jlAQ1YqTiafj8ou74M4uTQ2x0mDxg61/YucMyyfhqyVu0oKKYgfw0kKBwPkxDIs8Av
nM236KjidoAqzuABT7DPvagnRkBxov0CzNKpG9H7eh/T50Bti5DjwGBZwu6qohcTOljWua3y+BTi
5nkn5LzbeMHXnxnlEeh19FUgLV69X8eJ+tKRCKQF+s8v3VQn37DlLEpXU1tFw07TCi95hieCq9ZV
ccQnrvpye1f/lfN6+4k18CkEcybgNBSWkAu5ieLaR9XvrA1Wru7AnZj565CUdXdn57RIPaDVTual
lEgfe+xMG2yjZOyhYe5H7bcQTdlh10pYUp0gtOEXJqPfWt1V8WBp+0kaMClS8JPcokVffx6+CYNn
+pDzHHh5PlJhSSWbRqdpoYh9FCsZTmIYaNx+OSshet7NiD7R9+LYz7/in9tnwPHTqSPHOOez43Kb
MCRwy4gdLqpU3dItms/S4kNoaPQRNWkbz7SCt4vF+K+0gQwxQqIm9jpnnL72YrBizFbC6UknSa28
LrTk+0hrN2UtVt6nxhMymJHplvBK3y6uyX2gJSY4+8qibRdMZuK1k7F1OayQl8F2IpkGXxbBB9Dt
b5dBE6Wx6qqzz6jVtg/w8Xi8CcP050aV0KSjLpkkGmtyq1ZU6RwK2C8JVUGSS9oA0V8OFMztTfED
EhfANjqvAaekiJXCRWChzfDRETn2IfT0072dxPWlbIF2e5imRg8Vs3SAyElXfzN7Mg68pUK763cW
t7+8h4zn/LKVFrUtvHG1Ryejyqf8U6XCQ78HJ25N5CjdYhrhvDvWzFL4c0MTADotsWWU7TOf/xjb
Z7tr0j3m1dpJA4bz/vsL8UdmIFwsdE/VRZJTOLJvBiPVRQQv3xtbK8FpIMdXqZq2bq+13QSjCVEx
+a++x6J52asptyiuluSHjbyjB27sQpL1je7e2un8d5XFA9HQiytdT3htaiRA7ZTZIRj9/mOModDG
UisJIlkoshozDJvMY/GF/CFKyyQI7XMnKwPWyxMGk8RuXC7pDd07FcN6qPLWRoa4kuXAYOI4zhB3
W12SmHzRYj+m0LzUQ0xojFQMB3nAK5KBwrivcVJ6uh3u1j4bYx0LGzH21xUsMJPrsdeHwTonvMtH
gbu2B/jM3kht1t7lPIIjspK6sY/fxgAnBTEU9Qiy0YF0vhUYfDtYdtJXwfPsUjaDdMZAqt/SFV/Z
LFDs9JlqR1J6dWHYtPjSmkzinI5YfUSlFJwxecMrzgntjWx75bMRvRnEUeRCP1tWE0R3cHq57KA2
FebUnImh/pI0aXxkypM+QKnMNsB5K5NWQHJIAIPb5+Zg6Pv2lY6YOwT4EPpnur/BA/pa1m+AktoX
+lPOxxH84y5PWgKiSJxdombmcxUX/riR+V/nMoB/kORG6cMENLG8v0hmCxThiuBSmLTW8XyPhzsR
TyM6JWgUfA5JqBw8q8Ik9Bw1D0jSlbyMNoLcyruf1W/wkSJ7Q+1y8SasMINKDQj73CqymFxHlrIJ
FKg0/cmFT0gNzbDYiN4r9zYtGxXdLwAFyH4t9rNuICAajo6Eh46IziP4jacCrzyvj6b6FIXV6OZO
KNyeiuL47vMKr31GZUJ/0a4++xBkRukImpeG1VpPg4mPmpM76cZ5/RvcFokJQm0IJlGtzlni4tKO
IZIGwqkkHA9GWcFpHUWqXsHt000GMAYucG75P1mykqcYXjSmVs4UfZAxG/2hKsIQH7MwiX3XJDkM
qZoMMT4WUVZkLhBzpGVLpTIVz5H6FmeWQIqUQ9sqlo9fUyzjH9QFDo1OzOXFvofMet/ArUSvpEuV
AYJTij9YaE42ZupTNCT3fcqcwe3BrRunMgiUjzAZnOGkgK5mthH02kszNP4XdHqil7bOU3WXYM3d
7BmlhO1xggf7LNC/wmBpmB3AW2p3kOpTpWM7m8wOw32kj69mAn/fS5DgG7FN75QPOE6Y2JUZWfrS
52Fm7nBNzT/2ZGs4PNolmUbrSzhWGRGwUq8esxo4ZtVazS7rnTLzWmzoTLcNFNzmDOZDL1wzPeh+
JFc6N+zGillOMebPRhHi2IQXA+bhdp6O6lMeIzkEZFzDMDVO7OmSU4z+yYxW/dMFALzLiXe8H4Iu
+44oZeK4I+3sxpMZXP+Ea6x9rLMo+8lI0//W1UH9y07xXrjEXSw+wa3CFM/mUWukNzr7HiotRK7Y
ktIDdmHUfD79IWwxEZVKobbFtv4pkywz3Lh7VyL3nH0DwGLwPNPA3wa3qbMbTek6Cb559GUaVZPp
QK3Ye13Po40LcG0pdKQRySAPJ0taZBQVBsf8DBIVOc/HZ+RXiqccl61LhL/rxiWxctfOkEaV5g/k
gKu7lgFf7GMiZ59bJianBJPPxynGMOt2hFgJh/bMhjBmlB+V7OLdmRhLYVxv2WccS6SvfMDqLowc
OYKpotmUTIVd9LvbS649GDgUkD+gqmSSl8XnipsgZsBHgT4huyFZff+QqnBXb6+y9qXI/XhvtAfn
rtbbVexwUKoIvPh5aBSxS/ps3Ond8As4WbKx/VafhwgLZ33m5GrztfdPDaibUmqaIc9jYUd9wn8S
g9PS35qHrz/P/6+iL55HggiapzlANJqdqZegfnFkcBR5LRzY0+1Xt/ZA3Fe0/WexG2QO3j4Q/vZ2
gpkffSwFl/qGdtfvRrLin+9ehft3tsObyWlX/RP8j+1UqkPnHDR9tte6YjooRZG//xTBIZS5lMDU
kVIuXluM/EOGyZ2DK0BkK1Rog++ccJUe2o2XtvJ9qJhoMs2SpbMcxduX1srCz7KmZmZRdt3HZIgB
Cqga6mlM0atgI4lZW0xnp4GvAtN1xUdQ/Z72S0thAxnD38GyB4Xb9KOLq9iWJ9xK8uIABcYfjRGF
RaX79rkCMydzUZnFpLQ/JA9/T+bjfmLHmjsVUtkCCOjtn3mIG55C3f18e5OshCcUkvl0lDikTstY
EWooWGWCvjvm1ZkrTRKOoENY6rBsy+kjuibBxmdce1zQiNBwGQnxz2Lvi5Reaww444wgRPIL3C+G
t33jix3jvvRRSsFgwsiQH5u+Rh/v9sOufVVoEgxIEZqi479cG3WyqJurK+C94tKavUGqY9TWA/AP
Xd2IjyuHHHqXhtcJFQGaWovFGgKIL6zCApUXmPtac7JHO1PTjVWuHwlVCqYmDDDmHunydfZah7li
0/hnB7jDCWRD43ZNWHwYrU3/jxXOGorG6I8ZsHQcGuOLJwJgqjClDv1zXtHo2VGlT+FubhtFtDE0
+xMlRT14GMeaw65ps2b0igzXc1cv9RxbXF0nP9xbY2NuwWyv99T8w2gSw8WAs7YUAZFRGDKbPJrz
ExEEB/qeyU8ERvUDDsRKicxe0+qeOgV15KYFtqj729tqdfkZSMVkgmC7PEOjXWC4ISv+Oeo6I/Mw
zJ565I1Af7pS0BR3/SBrX8BFptG+HVA2e3eGocukeTRG0OwmXC0CSFFjionXho8wOKwfXXKcXS6X
/T73He0lC5KtUd1KrcuFQl1tox5Dvbsst+q6qpisFv5Z1vBP7/UWRilqB+Zx6vA67ZRW3htKjAtI
aQ9P+BdjL6kP5cvtl7628Sm4QJDQMLWu5k84LfRN49TSORwHzZucEfJs2uZ7NbeMjTN2fZLnC5SW
KTFjprIvXrCVNGZQDIV0VkcsKvSYetpSM+1/2EXMqNFJ4+KZpcrf3gOWaLsyz+35rcbTQVZSbBzb
PN6PCVJSHdYpuzQZtF1kIeJ4+1XOf/Pb6pL7G5eIWUwTxNSyyRV2EPN8oftndH9NrzI1/SHoqtyz
ZSn/IDGB2LpdV9SydZjf81llzetpL85vOkZfrXMWwEPmui1L1O8ohAXVi9ELMzvkWZd/sdpW+9T0
uZ56Fo72lpf7dlTgT13Uf3qoe89a0dDduf0y1qIceEhA1bOuBUju+bT/k20aiS1SuS6BZKRGkh36
IUleZTNWEWtFne/LMMlKeYA+nn+XJSfQXaTx82ctstR6N3RWLLxKKpVkYwted3aAoJKOcOqMuc+0
+FFNMquh1JZ1jiP5Zeqy+wIZ8mPkNMZlCpR0T3rwG49tsQvSKv16+41cdwt5D/yPGgbBiCs/QDNX
Q83M6BYGivnQ5ckuCWsPIFL6mBYhsDfUNk+3V1w526CD8L3l2rSZhmhvP0EQ9ImkVZVzdvwQALgj
9/swVeTfpTK9H91AZ5ekkusMVWNukLdLdeUE34vJ6TmyMtXTpLrbQflqNz7f6gPBNJknjehuLROP
JNJIUmnBnIHpYWZK4UeFAdXwVQwaxcb7354BzZ2/hkkhafnbR0KDStX9kRI6MAEVgj3Nd0jiGPg8
+1s14LztFpEDMDYBi3uPAeZybCIXsNZtqXPOmWF00antoZC5/og1hovp1Fh4shmBRFd7O3iVsXzc
OqwrkYv1SbOoCfjXEuBD78MmxSKOyLYkdjbEgL3Q2mpXWH3qQVrb0vdeuQkAgvPAFgNb6CyLGA3/
VFWmuZjvGmN4oBjSUdWPtmaea09FswWSFgk5F9zivpl6iTkAhck5mBwzuhiBUrxmkUYYlkvL7/aI
Db0f604UthnmIkmwgqwYsJRs1IAqzhq0/1S5qe/LTPgPdOLSLWrn2llAXxZFGBovGJos3uEkZZ0z
sEfPYykPyLuid1zTk/RkxI03urMrSzEdRLWb8f6sC7pYShYgYLTJ1M6hBYp+LwYmH7TMDOlPGTZJ
tr997tZuDlqz0KzmwIW6xmK5pFLEIFAuOoPsrP4MmYYYGLhjOXHjlBr5OImiGF+0ehCo7Qc1AjG9
A3t6lyRqTRe2gc26H+VSTjfu95VdawOMoQXFXqJbs4hxCKBUSRZA4U91qf4i5ODLaOTSy+2nX1nE
mcs6yjfEqa4mZXLoawp+zeZZKdXAU+gUnqUJdP/tVa6PxtzQAo0Djp37eZl6Nn6ldPoMXOzsonyW
zM6Z8OyKTMAvIv4RTYG+EUyvIxwLzhqqNFIMtC8WZzFB6dJqFPT24PH5z62pZ4cxcsrXAmiQK6aw
/wrXKPec2Gg2mv6rjzpf+PTwgGYvw3ij+K0Wy70FyH2cjqDGSoZJmumpEG6ZRGrvV0VAvd1gyMm9
wSD8KuokjsmEvwKW6/fjsRh95VT3g/Xuqx25n7kZpSJITA642IuditAmPSLrDHkZnpesBfd5LX46
al+8//2hWkqjaN71TNwX16BudX2iDiAyUc1WH9XOARbdNujO1pJyEHJkbHQpr9MkJo0QadDNY2KM
4u7ba7e2+jg0YV4BIUD8PDajej+iNOH1kj9epFifPIR73utaroMbmlnZJrcR1/By4gcww1FFUzJT
rR1zFxXYg7Chyv2sAP/p9tG7PuCgFoEvzBM2hzpl0YUF7NOx/uifRjMKn/tmqM92qQxbtlrXMXte
hisWxTVe4pIVPGktGpdw+06FrUulJylKsYOSiAevrCZbI4DVxeh7AaGdT/hSIxmJZJ3QmPmnSTbT
Y9OV+DGZlX8KlWoL6f137vkmV0K2krE+OQnNcuOKvqZgdmZnZh1epMkGlxkiz2Ht5S5BBqme9PbX
lJXDuCtQXjdduU7RIuqMNv+RCyfO94Fl5Cj4j2P1JTeK7L8hp+l06EQ3FXQa0uJnyLpwxaqh8j3d
6KzUi0UF3nnUbMn6oAV8M9UNAvxq3VTEuoXQUdSlXpEXKOxmKupoO9Elgb/jMp2+aJVf/TdMSQye
EGBXh4IUgA4i+4S28cxo9Yj1FnaJycRmyzur7b1y8KsPhiRocWUiCPGqFFr2ReQDIlmizvs/Ig7q
E7giQ9mFuaPg1D50KYQPWSQvo7Chwbxzw84vfDbRYTJLp3FZM8FAzHIfB6SLPzbBjlFPfs5VAA63
V7naQoBsOYGcQSouwKKLMCOHEhIF7SidGzBhn3S51HapULrH0OdOv73U1Qn8u9RftQhWuoIr2yEy
EIYBOsOqm2iv9bV6J/JsC0Swugr3AP2kuS2wzOlF2nUm+h4004bUOaIiKe1z+Gsbz3J1uyHXgnzJ
rPMJ0eKq610Kp4572/DPDBfVvW+1qadIavTVd7r4otdjtOVtsPKd6HKjmzsD37jQFxcPo7DGFHgU
XzD2RrK2ka2jDxbPDcN+qyq6BnTycFjNM6Vgijlr37+9CgplUitgmdJZhH71icpSa3dzM+1eaWPR
uzQ3+n4XpV06QHUUA0clNNsLloHBS6zG44uaj/LraGhtiCPdKHVuUaixvefg5j8ZPddbo6+VT05U
Qmdljrd8jsW7UYQZjy1UtrOV5fGzXHfRd8iV8oZskLb2CViCaQdjUOA5ixtSCRIprUwHYpUtRQzh
w2BwuJM1Soyphit3SvrRFm7jR0i0TrheSaeAoT0e4Upr/8giRwuftTyQehTfe+MrTkAwpkKkorRT
kif15DJ/bK39IBM873oUexLPCI06fFb8MTEQi8nMGBlZtTWOUhRJjQfrIPmRj3o/eU1vgFdEGTMn
wqEwqO0Nq6uqQ6gZfkGrWwZrAc5I/KELXMF98311yyF67SuQaqr8n7oIpem3u0YyYsXAvYA+bqyH
BNtqumh+BaH0dhRZ+wozrBr1IMTOr6JI36iDkXe5f650Kf/VGVr4UCrpqLsmAvbvxnxxEgCYzVcr
WpzOsiRSekQ+aM/75zTuE2iHQnUNNc3uQdL1+9vPdZWpz0tBhaFTRc/wauqNkHrnaz7TiSkadW8w
0X3IktTeT7Lo7xsaW0cpx0qnGk3zv9srXzXnWHkWoCO40MC96g/3IWKVkj0458oBouiWU2Kcooy2
ANqNlSfZSDKqZgq8LjPEHhR+sZF5rm0c0BIU7ohCEXIWG2dQhMx12jhnI/fDyxCawkMNIDvcfsq1
9wuCQaZpi/QADLm32xO9TNEbvuScdatG4g4/mv6YGmH6bebynSRp+FEPVuMBynt3x4D3y8Rpvo6Y
cpAbvl1ZKgBv4bTtn41BaMey1uTjCMoJdHGZv7djQP7OWeZkMEuj9zK/6n+av43eo/A371ffrpP7
XJXzu7zqrENd9luV5cpXY6uCCJnFjK/bdNPcokNzJbigKN58rrRgZnxm/YZ838pXg1Y11yWMl6kV
Fu/OLGBzjDoCdFpvJ38CtR+OeQ/Ddl/Wg/NdKJlGXDPy8Jglpb+xY9aecCbq/IXrzpOity/TSiTb
bpmCXcqiM47w77VhJ+swrna3d+b8DG8za4DO9AIo0JlJ0at+u47TiiRnbBBcBOy+PTjzk8j6vRO1
4wlPky1f7ZU3OlPVoInS6mA3L97opE2RroZBdAm1stqnqeUcym4yMdUx409apVZn1c7qry0coY3N
eVVhzjwkGCocP8IcQ7+3zzkmhYMIZR1dUhOM36j0xrFN0+QjjFntLhX1H/jx/kbD5W+EXrxcwJwI
cGFSwWBqGcGnzARmaKXpBWpC6e/pLUtICNlF0LjWYHfjvm2KLD60UVxoJ39Umv6SgWgDttaHwZcU
P9/RnVCJ+wWTXzXcXo/yck/bH+cQ1ekMN22KpnW1nm3qNroUHBVpNDW3dmrDJowZ8ocx1JT0Uvdm
W16asPZbt7BaTNMj1C9/29kEl0ByonNfdrXqloUTPYKtDb6a+O5+9QN5+BMFMjZdQQXWyw1bR/0F
3iL9lmNWEOxNxIDCR8PAj7dNDP2FAa14tNiwkPWFbE4eWsvVx9v7dfU7cu6pb0GsXvV3KydXuiFF
s4AeOXOvTCit4maqMxhukwWleRwmzNu8EU6wtnEkV64qimoWxjeVHsVfdsg/8Q29lggp8yy8xFaX
tse0TwJwjE2gGy9F0tQPbPjhpwRe+gNpcafeo+3KXOv241/3SdnHf/fUnI8TnBb3VaRoaTdoUXSZ
4qRNnlODaxs8IxN7iCSEJbdDUVV4Eu7JP2Goj08jfkXyDo5vE3pKZfWvotdiaaMiuR5r87NQNwR3
j/QfFJlFuDLHwQ+allBZ5E3T71moKb2+KmG2jAwhFdfJlMg4Kkpftl4zVUbqGo2p566d6spGVbn2
nYAUIyilMcm5QqroHYAJ2gHBRYWFt5vHnPu4nPzHNAVj5Wcm/qxSnu+iEcJhwtD41+1PND/q8tAD
WGTuh97jdQHjT30x1E4WXHK9rlxbmox7n6R64xysZKIIjGNkAkqNTbmcq082FSBEK1YJqDSBPaGJ
wiqHoRJboXN9qXl4ymgXtPYieaEMbSzfSbgiEtXZt92oP2uxMuzQsKg28tD1pWi281hwcJf1cxl0
ZDFxEFzibGhxtpL1XZYL4XZ9tzUVXt2ylLM4bmGBOYON3t4I9ZCGeYH94TnNE/MO3Zl8L/ma8VGT
8uZxjAoUwuQ89WQUQg/tqMD00vz08+29snqcQfzPFMqZEbisdiucxaJQIZHplMn6xpgzIgeu6vJD
I6cxSiZYxmbHMdFDMN0J4e0BP41C7IpAG74VuiI5rmrm2pYh9VqQZQfPxhQ4LV3BU+UkExZRJLhw
t/U/kWIfgbKngfzJ8tvmDklNGLXqgBHc7bfxtz+5ODqIRlGJkI/jRa5rbz8JnpM9E0QpujB1QYO+
wjjlZwEu/UcxTvK3XO2ql36y0vxFjfsC5ZJK7mQXtl+Mvk5aU5Q6bWu9oIATfxLI6KZuZgnpB96A
fe7lolM+aqUzhW6UV1Xvytog6R4qNkq3s81woqsglfWhL3QVzrfDxVoNZQMbr4utVzwRUuOiwf3D
aiqs8a0NRdh8Z3yRp3cZpoe/sfztqfxTq9zjCPcXqo7MjYcCUAhsfUrjl3iqqt9SHBWDV8ADACCP
3gnaSFkYa/skL/yGyDgVPxpbKRQXAfsKXbZYy54oDaXia2MbxR0A0UZ7DcSY7DO9Ec1d1YzxrypM
jf+iIBx+b3yQ61D25nssjkgZTPaUaOzOwUh+qH1k7afaqrxcT8Tp3StBugeyDouTAecyxnQThdNA
HnSZdEBvRo9vVz701i6PRuPp9lLzj15ssnmuMXtlMh6ylmVK3lQIMEttdOkLp7hrBcoIZlEXu9ur
rEQy1D+phZh7IWC9vBAtQLBYDozxhZZ490X3k+gxd/zokOOes5FmXmuTApQkyQTZApiAPy0CNN1Z
9HyNIL4MklP9aAZZfJ9gFn6W0X557cp2+DDUZfZDqfqoPEVyOOCzNGhduR902/9++7lXQgf3Lm+W
sh5pjeXkKDRAGPcV+QnYt/rRbgUaRFizHJj4WnujiNWvjpGaG590pYixbdoxRA0QqleCHrWTSnlV
KOGlQmtrDxkBcgcCyI9BV7ceHibBp//hIedBHG3KFa4YwlydCHjKSxxF9JhmtfLXQMkt/phG/jem
/6NwdbpQ2kaEXNu7NvKVzEAAjVwhboiFSDsxs72ElLuRq+W2wI46tF9uP981xowdRb0y49INzGeW
9/CEL3lrqVN4qUMfijIAwf6jrKeIdre+juxZGaRPEhzMX1Xuj+emL1Ok1hrcWfdDNlRe28qxcqhE
X2186LVTNXMTITKw2a/mhIEKVaLuQrJ/VUkeB8kajoNvO/eJSLZmaSuvehbco1gkD5m7U2/vojTs
zbwoq/Cihr383apV7dAKWJC33/TKcXEQmIXHQLDAM2xxdDGxrhzh6MGlUrlwRk3sos73JjmePD+B
ctWhYPH+yAScg2uWlh8t9mWoHcYc1c0WK9PcSNOdbgby0VQYyJsIuWxE9ZVzCbYW4Xk8F1hx2VxA
TCyW5HSILuXUSHd9bHePIoqlyUvJ+ttDLhVq93+cnVeTncbatn8RVeRwCqzEjEbZtnxCWZI3OTWZ
X/9ezHfwaVjUouSDXd5lqdwL6H76CXc4OCE7HQaKwlWgeEX/MFR++9lqEL1KpHBCZC0X7xoy78+t
Zc9PyIrKQZzE/ZNhtrbEhC+V+tPjj7mzO9dDwzxrPTp38/lBXUyrkE3aiLVWXHQr+TY0UvVBbZp/
Hy+0tzdxlYCbAnodKMBmb84ZKKNhPZ4VWsPvgQv9IwM3OCij9hYh6QetjLgHXcTNmwxxRdQWGhGB
0uKzM6EgGp9iTRdHNNC9I8BlsAJgQKHdbRLJUMok7niYvhs+N7ShL8yurbPe5YmAyCjXXiLgVh/s
k71vRa0KUoy54z0O2yxRYsGpj0gi6eEHUY+FZyv4wpjVfGTi/BotNxnHyn+nlQcNi8C6qdlhbGht
ZNZ5AIl3Cs9q3zbpe2Ty+/8J3UD5EfoICm1TF+m+Rr/RcplhdB9q1CYAzy7xtzQdUJO0krD+pwUq
9EOOov5zmXdoLhalUTfu6NTWUTJ+//kN5jJrNoFcMbAM9e1B4gjp7VzMeVBrNlZEfaic0BquDxoH
e6usczN57ZDdz21spyfZtSI6ZGOZ+Cm6KKe5yerfPphsY42uDZ8aIvddUOjjKe66BknGxczPbPj8
IoRS3zIB2+J3jybDGugk6xCYoc1dQSfsVG3HMQ0sCSx9nbf1SVTFkYDU/ZmBO0UHiOOi0GzfTgOL
ueuLqEvTQO7Qf3XVrlk6D30M633YMZl11XpSxGkAcnIExXitwd5uZiZSpAXrnAiS5HYWbFJMoSyZ
FAH4IG1NRFrV9ga1F5NfYwsSu6my6M5IkRVV7YV+rGm6kjzJ/9S52n8tkQcd/DHtoVRym5oMm4a2
+NEUnYKJVBOhaRiDCYienSqJAb8CE/+XNuT03kA/1fQgRejvdSdOPjWKiV5KozoCJEVVaJO/dEqO
7V/X2eYJrVINSHkcqfOF71XOXpIvKLcb4WDnMJhbXcDQVorOs8UqzZK3hZ54VS3rfyxaBV16cAxC
TlrNFIB6LmzEhAz+9eO9ch+DeJUGeTu9M5QMt/MFYPHgKTWV67Hs0kuOzfdJrerMq6zMOQjmextm
5drD/wWrcyeQU4dzPEralAQTAqcuiFXzu54JcL7WID7DScGhbWp/G4vLJcg8lhhLFw4l6E0IGfpO
0ZqMNBnkiHJtZwgvcuVgCTepkg+cszk4e/eNP+AqFHQmxR2Y5ruOTis6lI7KNFDsysj9JIv1H6kw
Q2UlA2YoxXIDna3ZKccTiBfrhxo1yJQ//qb3+cdqtkG6g2HanvBWGmdSGw7kH3Vaht4QztEXetH5
UzuPxbPZyc1NV0WPrAy//2Dtvf1EucmYg9d+jygXALFmdWTtMs8db8U/rhrKOqq4+VHDdy9ur05n
JnUInfjtq86khhKnYD+FiAifJrusr5VTdAdx+z5/RF6bZArVEzpCKDu9vYPyWVs4t2YWqFLhVXlR
XEL6767cIO0C7OIgF1d23h+eQ2vRyiPdS2FEaZ5JRgWGJlJ7FWWAOTKvKei3L3ZctuFpjQaTb0Qt
vGN7oJvjiiaTnocCVJFIktwrJawLr+aIbJgXQlR/SuXoSCzlFVa3ib90ltcJFhBQLs7NO5kiIh66
ZtxlEc4AlwX4C0gYJgLYMnXIgz8rqAvKp6av+/dROOmdB85rqE5JX+dfZCwY/4cVcLE8mXJS3QxV
7lZZa6FjUpyk1smEYpf68pDYEBBzua5uOf0vKcAnJx882179oEKEWKZTEZptBjYzHdqDbbyztwAa
oQhiraUn+pRvv7pJJyOZez6DghrIF73QHVdDR/pAg9FaVZy2L5LxKmadMB1ATG5e5KIlNfc4QCPH
FtMcJOjFK25lMh8DmieV4glAJ5rbfdIYykejrnTJ0zLGF25rrFQ2FVhegZrXPIZeasnl5zBadEQ9
YKRP7tTLHS3dVu8RNhzsylWxPSjOTg840UujMhdeNM32O+oRIIyzWcuL18tZ8iPr9J5R5GJ+L/pF
+2RU86i5ChC5xJXbOElPmTrZph/1ktH6bQ6l66T0jan648B4ly6LNf1RCa3QvWGco2tVGWPnFoki
/93USfhvUYfmi2LOuDhYgGK/JGOufYdCj0RiVzq18xSWiDe7NY3P8Dxny/BNLHEhuQRxlBbySErH
U9FDqH22IrqDbjWOkvAdrJS/kmFJ2XnBaOw2Z7n80w5La3QlXXTfi2aYOb9gNyO0UFBFd+lsJMq7
VG+mPxSB8/rZhgBvkBfM2lG5u9Mdo4oBosVT0GS/u2VnM8aJCC3wm2gnpJnplfqpLiIvkovp/don
fHHatGJi1pXvCqnr/Y4ZimdZvXoQzV4r6+2OA+20FlTguO4B+JGqFdk42zdESzT95ERDXPtN2jbi
ZXGmhpOlxkn0lDnOmF6KjuwAhXspS65tOgnD7TpndC7AtML5rGkjGvSFhbRKhg6y4Rq05u1nxiZz
/6+siKTzEEqi7V2wXb7KvdHmOMAuMZLxkYDfM0mDXH2qe3uoz1WXjd+L3MIeAN1zpXpn24vzzlxm
U/dFbIoPqSGlf9k1Bq+QMfSs4K9NLb+8K+bZk1prTF0JNYFvSbXI2bmw5A64+JxQmCyxXoyfIJVz
YGaE0ctgmPsqGNukx1aYADP5uTMr72VtwS7OcthnB8FkJ/GhuFihPRxzEoP1ivllaDs0iOcsU+Xc
VBmX3EYtGsftqLH8UWEPSFnb+DGZ7sGqe5uOZRGogFvOgGk7ngurFbArJPsWI0/gpibojTErKj+p
e6ZZfZV7dtGGXteSjspqPT6huiUuWjsfQWx38hGuZ8oRfgtM3zscCRrrKaMPfgjUMn9ssuVFUqfu
xCzKeOl6eULVvrDOhnHUCN65TNVV2wIxSHlVId1EcQvcgKPV62aXnfIctqnspY2jn1epxsvjnGun
XclFxcyQTgif+q5VMZWMWnV8AG52NnUfEdbB9je1wWC7rbYwAzaLbPmYJgOS+1YjM8mEENYnX/pR
Wv7WVMQTGsQZYTu5URLK5W8jzMD9k8WsDEkq6btmzYTlyrhKidiSyE9ZUiyBNo3FwSp7+3ydnBHf
IInc4bz4g6KYIdnjbZhKDLcAzn6ZM0est0fvBFOfWTgyG3FylAkqO1n3ymxg1m6Afr1D0IHMH62u
iaVbFObtdNJEtIomFo4BdoU/0kHodzW60MYwf5+MZPqXWNR9Yt8wXC2zWcG0N9Y652QqodFcyTYz
1Q+tevhzBmjGMM9KpbM9Ceb3KTXpp4Ots/vr12qWdBtI9XZOQzt5VNQIfnq9EKnAkTLTNtK8BSSg
FPrzrGFjAfkzOteVIj9NYaQKl7rY8OCD6S8jXileKw3Se0ebpPNi9/LnaG7HK1gU6S9Nb6dLnEtH
mj47aTGCedxo1M7AULfVf+8sVuvEQI6JI/ktXYr4MtZ68W86TdmXpJCUg5e0c5QhyKxKTHRP7tuN
cdbAKelYD/pU/iOHYdJ41dCLDxGX/hHzYHcxGuIWPtgoMmzb0x3i/RjXmdJtnvrUpwWFSws6zVek
2Izz44+/k2jCVSc0rgiteynHCv03RGJ4LgbJk6cs6DdXs6EdVKV7X2vFOLOjeRy+29sbiCcknYpL
aoQc6EndLPlJp0V0iUiE/LhSjzB2ey+Q244uOJS0nX4qVBSBPUh4mwqz9w0yq5OEj7qLmsbvN1GJ
7KsIGNMYBSvuTWNTD0NryqP10ZK5e4aZKiO9bGP6lQ/JQXzbfSqAurTvVp7YHTSgGxmz9pl00+sh
eddLznSja9n+XSix5T7eFkdLbT4YZjNKPEUpxwtRlrMl27TW4BJ/jcLkt5Xt6axzLZj8j2kp2Ia3
e8MCAzhC8w1vKZY8sdvPmvAwexmvk0UQefxYOzcEbRGUENaCmvnZGgl/yYQk0akpmBL45lkfnVp9
SV/iYkh9y1j+bvr4X71VxoOLeedN/rqkvckBxnIxsslYnJtiJtDDcLebPldopw4kp+0RhGDv+WgX
gFl5RTtvU65mhdjI+H3catssXyQcap6yptWfSrNFfXaMRi7BxTroq+094WqPsXZd6KttAa38y6Vr
+9DGY1XOAjPu6b1Wi3qOjLE62JY7cQQvzFVYi+EWOrebbTnj36q0HSllNUidvyDL6I9ah3GeniQe
pbp5erxf9tZbRVlXDBvGAdsZMOzgsB9K1B2yfkjPSTcuP8fW+KZ3nRok5uAc1OM7b5LqjE4PY1DS
1S3fPFGSUsrFijWJYzSJDVwrCox3LkhLHvmN7C7Ft3q9P+95tFOVwFuEbRAQfMdnrTTmF7o+5ofe
hmv0+CXuALwMdNAQ7EKJg5H6dh5gmDmuZ2a4qo86ynmaC8mrp1L3J3AZF0mxZgqRBWItBLUXodXd
H8WYlZ6q1NJTFNHxfvxz9p6csa8JboG9dDeJ0hrWrxwVchWqp6cZAtyVnE46RXRqD1ApO8cR/Rl2
znrtcf2pb8PNIIZwtAa4fXihzc91W0VXJZHks1ii/CRa48MkVekB+GQ9ApsCG1QA9xDjevqnry2f
X0Kc3BY5wvazdEvbMjo5c5l9ZBYhDvSKd1/iL6tsnqyWi8rE/0G6DWaaUI9ja+mmTpO46EIDXnr8
xfYqSfD5cF/5Wqub9+aK6MN80Tvs327QPKx/MEU3biNSFP4QwhAgFXW0Dw2ObU9dODl/KE2mW16y
aEDJmvC3We5UFxAu1mkFZcZdLa0JivdUIzWrZzkPOtPKAydyjkwldl8vEnerfA3U/W3FKsmpFaVF
HQWtZkyBnQOisY24e3Gc4j8M63inUAJIk1a+9ObdjiAK06YBRGtPMRBM1Smv+VB8fvwFdw/CqvpG
+4HG/PaKQIjAEXYINDrEhcOdrRk3EDPDaTBFBnfIk9brs/jAimvvHb4GbuA7XE9bnRDAScpkIZAb
6HPU0htUK8xheZtZCGn48ePtLrWKShDf+Me2GKkInzn6ZehHw8Dz5jnDbKOVi1uIfNtBvr5+ju3x
BtSBSDcEkntgNxM0UckNtRoCrfml720ZyZU+OyOimvpFP6bfKMCMr100/YeWNOBEk+QTJMvK5ngb
zMYJAR3Eoonice1cKiS3fCvp54MBxF74osCiXUI6vc7O3q6CQr8yGjZHHeAxWiBCkm+ZqmYHd4Cy
tyEpHFclAty2YP29XcbqFcatDpJlkjCWyEWiqgFF2w2z4ppYVIlraC3avwzIGKSKRZlqX7TzIC5F
vhhr32oaapdJQOf4lmMBp133RuxW+VL8lMtFtCfam+rRKGhvm60iytQ1dFJIYd/+aFVd4glDNulW
DvIcLLbIfzilqp1Ma1L+w4G1gO4zxUOU8A5NiE6WGOU6p6FRFba/wqjcxJT7S92VwznL5tItqio9
4JrtfZRXZz+02+jS25sdBrLRiYUM3EwKxwHtRwULTIwgTpkhfTTtGboClKz/cHRXMrxJeUqTbtuZ
clR4NCqe5YGlRPrnrBKJhxK3+DFby7fHQWLn5DqvTW9WoSrd7uwiXZS6TYG5SSVKSYwTdPGkJZHy
gvedg72kERWfzU6vlwvQ0qPCZ+dYUZsS4OlE0unZRigrxd8KB9goMCbAt64iZDCbKODKB69zdx16
YHTCVpzJtnOhV6EZN60BS15k9egOxmidR2zbv//+u1wdIMHuyeRX23cZFyhJLPpAExOlpIBhM6JW
M2BQ5r1hgOx85zkRNEEsP47K/b0HpLVIPuuAc7trzagMu8w2pM0q+mL4xECrgW4iji7lvYyHehj9
cgRoLM7gJgyG+KJYcwNlNY5XSdYlaVrbh6ywauzW80Ibcyxr61SkThG6UFPGie5tPDIsWbTe8jRR
avVBMrv35CuRFgwDaM27ZnZlT5GRVrDvC12eX1q6DzACpqPsfPfJKfAoFlYwKM//NsgZOQKJNWSV
G+wI5TrRmQ6wRav8yITioeWSCh60iF5A30yuE/fDTe6cxu9Huznotuz+knX2jm0CEMM7mt1o9NLA
obVvuYSSiV/EQBjghRtJ45fmbJlXJIh6RBzlBsdplULlVCPSIs4aUAPbzSRzTA9+0s4F4ICmB7qy
1qJ3iiQG0EoxG1l4y+YkPwtQOs9aOinnFTz4H742mLRV7QIA/50ucLFUIeJiCfvckuOT0TXpSZqa
IwLSTn2NdCJ6yqQTCBtub7RpLkOtbfClMDMQVHFTR9dBVjIgQCL06yX98Ths7L0/kG+8OpVu/R1D
z6GYrvJqdeY1ofjLAmmIuhxwkBmy/PfvstWqcYUZreTibeeA/kSDNlUkIWKWhJdWa1PJ1U1RPw/t
YmhkorGiuZkRL388fsSdO5Q0m6hIaoLS0hZnWSGm3mGQS6mED8NF9JIIbGuOnsLUxvoCCYJgarWj
xETbwRE4EEoIDIR8yq3NzR3X0NsxEiW/r6VSPyU14kteEqPFwvyjpByDyNkHPZ7emptqsfjRCxur
LqsBJAcVM+SilzNd8iGhWPO1g6qRuT0s6MprhJj7kx3n48d5cSSwJyIDKaok/ZS6WHGk/9BenJis
F0uRnDvkj/7CfTOLPPi+4pvcwTz50DrDgMscIKhrWgvb8gZCWHSQUu5d74QsdGcRswSBtIlblhTX
SVPXtJyluEJUfrKy52aunXNjpXSei7itbrGTOcx/6uTy+KPvhWYg9Db8fMLzncJqbkAiL5UGEW9V
TU59o3WXIgmPUAR7h9XR6IWArVqXWrfeL52FqmC+Lo9cfVKT5ldDFjI4VUyfw9rA4qTSsoO+4iu6
elPrcMn+/wU3u0rUuCZCPED11KpM+utt4a0C3e+jCYAg/89x9RljpBzAm6uG6HxZCZOSx69296Fp
ARKl6DdSvL59aJzF0VGBl0bIqJv3k+SIc7JEqic1muFGTnU0Kb0PUfB3GCaQj9pIBr5OGn95yVLT
pkOMZgz+JQMG0oOO8g+shJMZ5kdF0H2oeLOUunm0KgVg5KSrbLNtld+XYhk9BzUlj9md9tIyp+Yd
F0dSQWuH/e035aFW6WZGdquFxeabNmTYTDf5plOq8j5DBzwkIJSTnYT54OZmW33MIrp/jtRiQJWb
v+17vDKGQZQqHFHI49vCL2sNe5nUPg40rYjfx9NSPtt9Uy+3FHBreLCD9z4m5wT5A/Rl76Ww2qEd
VQkn+yCLovxFC9sON5Vw+pBXXXpwX+8tRVWIYu8r+WLbapz0aNZTkQNuNZ3a71IbkyGkCk5thvr1
4yOxtxT9L6zKbBhnd/Q2WZS1HHUwY5M5kZ5mRcp/ttrQ+dasTV8eL3V/+uiB0WsgBVuF77Z9o7wv
pJlrB4g1tafUclsY2hids3DMfJoky+nxcjspH+ut9murCRq53/p7fjl9ok3nJBrRzEUq0f4yiDJ0
pyUEjSwVymno+xkEmqmdcWSYfYyusucaGytvyhTtoA1yf5vQaoF5QCcEgDnuKG9/iJmP8VAP/JBw
7NIPTmU4nmZSmyJbYHn6NBtu0khgv8vBODD02OnWv116vWx+eQeIHOXG0M9Z0Cyy3ILUaevOOMlG
lr1bbDT63FosyeDSeoZAXChCC3pMBeqgz0P53HIxd7y9RjsKHDu3AVY0aF4gfsgRvpM0mHqGWAP1
eaCW2EaUZWteOmlJzukwUe4Vef2kDW3qd8Ng89FEfEmrUf4PW39VX8Qhjxr3roZvdQW7CvZIkHWG
5YWlkL8pfd95Ju5mB99hb+vT61ndsWnL3kFKBjlqaCFBpMrq5U+kFErZs1Gj8aW2tj6XdBIOAsju
+yWBIVlFdhqP1811oMU6WhWGFAdh2udnNVbocCVzobm9Epp+pYX6yRDErUpV4vdGQ88WCyJx0D/Y
e2oymRXTS/5Kjf1286FTb5dtBFtOaVL7b1l05vthzsozshrtk04GdyQwtrsg7xeDTvBBd1QOS0nT
MHeIm4rN1jIKOf80S2nxZI1S/DFHG/ogVdu7dCl0kFtA4YEIuokwVdxnWo3RbVD0KFVY44jLYDlh
VFf26UxpO4S+SHXt0+PAtvuUoDtW/Odrm//ta40jMv90QHNIOMP0barjzi2lOH0ZjZBhbZQcdan3
bnlGNa/cGKhN21tWbUQhd6UdB1Zj4r43IhWjFMO32QwNNPmLBePAOPNmqmW3zOefjx92byej4oSk
PMwS4vm2p2cMFW16BxvLkDkV7oKRgsiloqA2dJE6czkX2GYFqlCtM0YB4zvaZdqnclhi66BcXyPl
JtdR6MfCrkMUDPHnzbc2G2OK86mPgpx5tpsjsPC5HiX5IMnYXYUqExi3xqHZords3rCd28yK5qTR
ftKZ+9ogSfjnwTvduZCo03HOYsxPH3G7bzX6Hk2/WuTIpbQYLm0i2ojJknTvernGx3mmQxDIdmz9
xcnNM7CviKa65QC61M17ML+uFIeLcGeHzehiG9pH3mLiOY4bRGN0fl8Oq7dklWXS0aW+3pXbz7C2
6giie8ZfOXm2kxQKpbipN44njfHynE5xa1+SPtHla0qOU5F6qt1fUSEPhm/Zk/ykhFn9T9T14bNZ
5XbhkwtUv20/sNqfk0Uh+A6w7K6NOcLDyEtDAlQmReN5ajrtHIOl/6nmlfxxKpcjIby9rULmQkMR
nYSV1/02DLBVLGlA5DlQ4aUHhhoiPtTDof3weLPs8OPQ5ieBAqVEtXg3D0PvR4rpgkVBkae57UKS
i/+JQ1P/2i5qw04oQtQMoSZF/6i9pUzvpFkrrmgWicFbYL+2L9pcZdZJLdaaBHrn9C22TBACta1K
9tUyclsgKjTMf4Hyt76LIe3kizJx4n3TThuED5ai+FzZIYaiLjMdu7uOKIo5p6qv8HszoKHa7oL5
xHgeJyQarnNnz4s761X1BLrPidxxULLP5Vyr5js5TvuaNmwfiYsKVuJvi/9I9r8uhp8OtFZE1qmt
SZFO8GWa6PPBm9zZuuS/Kl6MwObuIpmlLlm1zB0MXXnWAtDb5svYtuX18So7dxJzQwIm0Yrm2DZO
DU5SIQDA3KVOK/lJ1GPzZJZJG+RLVrzAPvzqVKHy1+M1d4oIyiJCCbgQxonbCXc31K1aVGx9dBZq
byr04tYwA/ZhkCQHAWDn8gM6AOmYWTqSwdvQxaWf5s0CaGhuqh+1Yw9802z+jNmH8z6MnLI/SBJ3
1oO3Q89gvQAZeq+h9JcEeg7tCFBJAUQg1GYIlCtk4NzkEg2rSNLE5EG3lNOvj9/n3qIMJdaUiYLz
bjaIS2/ezP0Q3rpEUk7LqH634qV1zblGmrFejiwhdj4f/A3eJcxRAuu2S99YSQtBiflEL6qRfDta
ozd/29C9KtHSgy+4E7cAc9K55Z58zQ3fvtFI1+pIblb8R9WgECFjigdmUDu4SHdeIZKd4GBRF1nB
3NsEWIeEXZuMV4XMEOXcqHQnPpujEwOBdsRSnWpRRab/+LvtvMhXhBC1Ju1asBFvHw3DWKNFTVC6
NaPeoHm4SOesThkPUuwevMWdpZirAIVYuRAMWDbPl7dzGiNaBmClGaqzRfn6bqi1uPCa/DBwqTuf
bE1zKV5WcbG7/jcUUFNSFy0PLHSXy9MQKtAxzUU2BtcwBmG6CWXkD9Fbyd9JUfSFqyvDlEHTyvV/
syxt3hFx68XXBMzlU52paDxPUWyf9dlW/oDLY5te7NSqA/GqhyMkjV37XRlU+admRyaGKVU6frZx
0zpyJ997LpIslc4+LZ27Vqs+9XQIJikL6sQRiN3PtR9iJXIQkfdWee2t0PXAenV7vHRuImOKqMEN
fcmv9YjEjaPNR72wvVVANcIKI0El/VjvhV8DVaREia0NeQASsHtO4GV5bdUdmSserbIJh33DMqPa
5kFiACXQJjM+q2Yj/4fNvYajlXdAirO9T4Dnw2SHXBLUhSx5o0a/iPlbddYBpx7EifUHv80nwQoQ
JBDD/X/iVm9fG6iRqW2XNAuUMEqERzUhTqFZ2J8GxSwiXxsN64zy71WzsvigSL8/wmT5tE1fO5fY
rWyOsENeaMqTngVLqZcYOyWyq+nDHMRSPx8UL3tPCWqRAZa1Am23uLAY8bmSqjsPtBiS2yVu07Y/
C2uyIy8vIdD/UK0BvQK90MKgm2YIuI8D4+76zJkhPZNJQl57+5YTkY1MonnLXW2UT/oyRi/0T2XX
bo34WsRT+gKNTT7DKGsPVt59yYhagemnaLjjdXeq1SXgxFl5kZXFwyPe/m7A+IxcW62P9u396UAV
iOOHwQxL3uVB5VjnfYuSf5BAxsZjfo6fYeb1l8cv8z7DgzEABIm4Bb//zjsk1cqROW8JYRpJvRL1
vskofHQI2sodwobY2sRd+M6k8XI0NNppqa5kBfRAUK8judzuIyFHZd9qWRFUSFB8DSsxvcvz1JRP
BWphP+LOGD52bWn5KOz3T5kmRZmXlXmVu6aNq9h/+LS07WBVg6G5J9NHIKpTNDVyepv1lyYurFts
xKoP6zj+8vtvHLDEihJd88Ct7BMoY7XrzbgIQKbnaAs78scZyrrr5HX7RTh9ebZAQR4MnXc6Hwjs
oPy0DgKQEdzGh3Zo6N0WURGUQ1WfZzNCY0Ixpg8jnWa/t9Sfc9M7l0x0iDLmbXmi53E0C97b0Hxp
dhp9k7Vu2ZxbaQzRK7CyQNAgv/SNrXkpuN6DcL/7pKASgJKCRLmfOEu6HSlyaGTB5Ij8I0ang+PK
6uSkbq7U8YoyH+fnqovik20mReWWtTl+XXAwPAIn32eNK6B1tbEHcG3fRYtQHaGrY3MX4KmSLW6t
WeP3OoP2iXTmFJ1KJfsvh5npGUFZAQp9RwMSPVrCPXnBSiHGPcfmcn0aW4b+XjaGZuP2WTJknlAH
YRwcn71v++vK65//kjDQ/sbXqE3zwK6k5UUfGzPAvFgcdL53V6HapUXBnA7089tVJhqkUdGEfNrW
McoAEmCIzmkS9Y7/+IzufjpAJ4g8Af67E/WN5ZFqw+GKC3W1ORvaT5SovmP0pXqlg3Tz48V2QjDR
gDhID3YtDdW3T9V38hRZmZYG2aiq6RfmJNmfKo4Z6vvMtMILRgjVTZb76fp42Z1nhNrHSIu4AC94
2/Lp9FlnSm2g+d72IKCHherAC1NaYImatU9q2Q8H3Z/73i/ipQhDomCLduCd4DuwzqFOBL1msxzp
rrtjM6rNsy11EqhYuxo+LbI6aOemTPL4fy2KVN25GKNO//L7Dw5YdhUupL1/93FRVFIzlk4CG0D0
OyitlV+rYgAmV0XPsdUfiULtzM14boD06FHDd7/jCg0EREYjKM/YWo9JVhzW/pDM+rOwl+4iLBPr
kDhDcmlWWw+vHOFhhfuUSZHyjbRuOPjse7ttvXdBV63gre2ti0h7r+s0doIqzuho5r0uFWejdeY/
GmEn/tDr7c2plej3pQfBO8OXAr+wAq22vY8IFbcwK5haRVFY+PpS5r6wz0oB3D8ZnofO+aClVnlw
7e0EDJJUDGnW3sD9QBqgEAiGwWFUJofIt9Sd9eIs1REXbCctZBVUAFcJhVU17+0Bjh21cCiUEDw1
pMSDnCHOizKH/lzgWft47+4tBVFv3UUrNnnb0i8BtFTWgoiTs4zwn5pO4PqUdU6ImvOAg+Tj1fZC
BBQlCDY0+FdE+9sHayRYxm0spUEhTzi1JaBbOgAEV2dJvi/gqn4/6lKf0R4DjER3YJujROlS6YlQ
00Bti+bGmNv2y1Frb5SI2SkNjfYg9917mTTh1nY0FfsdIq5ERKRXJdYbxjYO4jFcTh2qOn6FvNDp
8ZvcXWpFZjKx36Gc5Mo0Swky6YFUkJTUS6mesqlV/uzwYTp4i/d7HkKZuvbWUfkkym12Y9tGjpPW
UxagSk9+SeV5UjvokI8faCfNYhkdexlukJ2eERB8k42vsgwCwx42s9llLWdOtRPZ0Po1+wPyYc3F
QtLUlZRJ901diIOb8/5CWX+DheMXlT2qe5uMcko7pIRmMkrD6NkwRPHrNEjzc8r39sbamQyXeF65
uH6hrTOnR1zo9b//tt5nfbQGUadlx961x+UuMlEYtMlH1FakrmmKp8xuxSlivuf1IH/coV7mj52V
JQcnc/cjczBpoeHdzn58ezI7pe2RWS94+0XcnRZk0y9tqWu/vWtfG+NMS1egCWyPt6sAJy2TJkPI
aoql0Kv4W94oFMuPWiEdBLa9V6kgcck8lMz1Dty98uglp6tZKuyq62hZ3bkzptq15MWBNzXJZ1CU
49noWuOIo7UjkMJjUmerVGUwfrYVWdvonSLRxgiaobQ+TpWe/igGA/TvOokYLrQmMefIYyl5x+St
bq5OZyUnLoLeN6c2+dIuMVgTxB1/u6XDz2LsAuCI1PoO5xFpw1BKmkFeGJnNDHIrDT8tyEK2viQE
oOHHB3pvR8EqAD6ODgMEw82OmqI6t7CLToMQ8WzNRR/L/tLYXfv7EoA8FYcVQOxKstruqcRi8L4k
VUrV34vhnCLp+NVGHHhAr8OenqquoLaHnJxHKBJq4UEFoSo7RxblIfRmgWzeS+lb+pDXnVOkwbIs
TfZJLboJzTItWiJfWZUH/yymekDKqVQStMXGdFRnXwPJprmqgvibm9h6HeOLkJaVKyUgA/3JaO32
mi9L+1c3qTWUjL4e0HOcQ/NcF/OUXGV50EJ3mfVYOwiA99cKymwr54JyiL277W0aqN4WVZmlgZDV
IiiyafI728iv3aId7Y/dgA92nGOCkg4tsE2wVUNHadphSIMYMNX7atA1lMpQqTrN6LOdkiaZ3tnG
iJwTBLd/7S4Gkadgm/T7uxQNIyTp4OgxZ9pEpLRL+sgwEJAFZ9i9TMsgeVZRWAdxb+8skKPiRccU
nrxx00xFkjguOxvYQpE1w82whHRFM8w+ahDsfT3WQAiTj4cex+aNLoM9VMjNMV0ViunHcmJ6bQdj
08kj64CVfZ/J0YAAGYfOFzD0O8UtgvYIMWUky1nq7p2CQDyW7bQsp0EZ/EWzZ//xd9rdLWAlmZrR
56KLs3mFfTahvbg6MeWLJn9HDWgeTp1VDvpTrlil4gua4Y2boy6Yu06ZVdaHpC/t93LWQWF6/Fv2
XjOavGubk4TorvKgZxtJ9oykewxJyLd1EQZx6ljnFIe6g8feXYoanhkv5+RONVEHRQIZFFhvBVZw
8JVcbpV3IzpfHuYtzH0fP9jeR6WupHXKB70HicRYo8iWlFFSdUbpTUCanqIU7IGThPoPQJhH8N7d
jwo+BKYR9Q6S1Js7Qq1RVKflhvNNOKq5i8Zh/qR1ul5f0TleMm+s6B6gThV9mcs4bU51KKJrNtXa
UX9m5z0jrrw2/9Ez08m/3iYmLW9l1NDromWyTF6hLDjKALdKr0M5NgdXxu5aBFfqA0axMBzerqXm
PZ8aL5oAeLN6NZ1UnBwLPl2mQEJ5/EF34g6jXvpNrMIIfft+o1HoMTRitg9agZeiaOtzKIdHfJS9
O5BcB2NRujFcha+f+ZdmnTZP0HYhUAQmaq26iyDl9ANfKeVvgE32i6aUFVYdY6iWT3011FyGeA9O
/6C1njon1Nrrr50zy/1JR77/Woku+j/OzmNJTmVbw09EBN5MoUx3tVFveWlCSNpHmEy85+nvh+5E
TRFF9J5oopCygMyVy/xGPQxlOgjNN7QJW1TNRLU6SKm8ax9zE7EAeFznaE6l9N5+tIHAUAxTe6OL
ss7c8Bxnwox68UWxDSx5K1fzZRaJO2FLa+dobxw2liJ0cu2AQV3XGlmfGL0+JPJSoC/+pCld6wY1
dKRvSaeMJ8MMJ23neG9tPCgukIZIicF8L7vlr88UtzNqHRnZNy4V01PXmO65UqIW0cTO2yknNrJv
XDwAnZL/gslcP1w5FXMPrY8pkBslL0rupfdzLezizMs3n6DMORfmmhV2lPAMd77h1qaniCGPAWVE
7r+8+L8eEy0poBsZayfoeBwnwJjH1kranSfcepmLMhZXOuGS+/b1KoXRa2G7TNO8KqtsH1iThUa7
kv62ZzPd6StsbRVwpGDbqZmuSVdoaqbI3LcSnzY7PSZ6XD6MSvS+1PvikDvusKMNtLUcMIoldYcU
wI55/WgD4kPlAJzukheZeWi4bT5HHfRmxezFOTOsvQHW1qukZUwOhmYUg/VV2mIlwqlNM5OXGV36
g9CH8MCWzA+5obx9ZIRPAO0gWodw/K8wMNQraKmA0rqoYR8+aGVfHdMo2xsobz4QYg8MTQBJXakc
Aq/uOtOlzdVOkROM9Gafi9Iz/Rl93k+3I/x195UHgooDgZue+1WrUPQF6KhSiotbt/NJIS4yA4vd
d0Bns3PTNOJeVqH65i4oiyJnQb5MnLxC6OYg+KoqEgSSilTZirSeu6z89/aTbe1CSCn0Jcm0GHst
T/73Mc6wTNehzF4MULxQ0Gu/8KrpFE19dVC0fOc97q222oNmlTdcC6hg90ViPZYy+5FWQry0HL2g
bCZxvP1wWzsEMBu5Om0etNZXy3n6BK8ij8Rl6uEZdEAOAiWGfRoVnIDbS20+GaBkoHooxF6lkPjw
zggasxlNRfFOiaHLO72J2iBJE/VYx2N/ur3eVvhl38NmB2V8Tbsz9NlzcpfGiyc0eSKVLy/hoqp8
e5WtF0juhLgF1/T1jKs0sfL1ugIROLf3jhY03ONEp/Iu6vT6P3wrJgxUqIxbSBJX38qlZSwHm3AY
pXpyKsIkNg7KOI9HxJ/7bGexra/lIKnLYIcu2VWztYhmp44MYqESq5AUtXgIEgchZ3VmXucUzR4C
ZSt+gLoBmQppEADd8nv+OmWgTmCe5Fxjk5fln+qsbXwEdJNTUjbqJ/Rl5qOeKHuw1Y1FSRK5YaiE
+XrrLIt9mNVi6ZPzAppLIVFN9mVrt8Fkt1FgKxlmxl3dfL29ZTZXJUYuylBc3GuVJsXR4Zg6c3pp
cqwOEyros2REdJJ17Dwg05Of5rnQ3r5PF8FOZpOWtvTqVxVO2XtzX6Y1i06NeO7yOX6faok4ZPpo
7oDFNo4EdT/NMPhF1BbrT6k7sen1Ib6EoxNr7im0ZfUuEiAn7wub0mantNjYqMSTBfsBK3JR0Xi9
cUbcPKQRh9TjQjrfq7gKz31XNWcrGZTGZ9Y67Fw6W5+PIQQl2iKvfQU75iXOed9j8QgtTgmSBC8R
3YyjOyPW+1MOPD4wVaywb++Z5WyvGvJLObCMdf8kRKvPp1du19vYtF+qXCtfHG18poy1T4mDL6cT
V8l5ivLxPGLW9fH2wlsfkzUpD5C+u+5LaXndCYAnNOIQ9koD/HqQ/s0GWEy9bYf/4VsuoHXa/sTt
q/bUpJMyoA6fXAy7iNsAjfyyCUqjjGmGFVCqXtyci37nXtq4J7gAuddRbAetsM768JzNlowXOtwy
a7G9XD65eHDtfMCtVdARo8Ai4yOGrz5galfQolp63lVmlQcxLe3Gss93ovYG9IzzxsjPgfhDYbV+
mDSSQ4l0NkA+jSQi6Kn7vnpVqbzUHMM0EKhW5H6TV3npazCBDlFkWvFhTgCaqI7R7nQYtn/OAk5d
SNOLFdrrwwk5ochAMJJeGGA9or7Ighz/jEdtzu0vuISXX3N0yvGOUrI7ydzt0ImqfYpGVCNvb+Pt
X0JndVFz26CMxd4oObkaBbUUVh1Mo5k8WqmSsKVt6V2aMGqfa602T1NhTe9Qblaf4hpPeVx02rfz
XAFpqB7bgfkzmkert4I1sD3nBb3eWsS/JJozVG1p4yO6qp+HVKn+w9Yj6yLyE/avccKRbICgWDYp
pZbO7y2nEu9ioAo7Z3cjUBhk/hquDotY3rqBjfiGPUXopl8Anw3HxnB/TU3cnkiVy537ZSMWwvgn
SHCMFt72ctT+ThX60B2dXIWMXxflDzMu0vE+cxv5rMJeKP0mznIwLxWmF5072sr59k7aWp3GL/Ku
aDUBWF8lKtHslo2kXXFR6L0yAAZuk1ZNcdLqMb4TlWmfa3wHjjqBbOc7br1h2pDM9AnE3K3LL/vr
ubso0qZJZrS6VTEdU0dxD7ETijOdqmInjmzMnwEPAI+Aik9IXO9QlFyIws0QXcTctBdVbWtsRLIs
yJpo/Oig4e/n2KWdnRivSJ8h69tZghTgyyXAjUNgXo/6sY0YMO/mE0+9OMJQmU9zO8OzaZvkwJfd
ebEbNzoRk58J9YA27xoNgud5gQZjHd7nqYcak2L1j64TT0Gt1tNBMLc9xoMafby9jzYYgwsDEk1n
0AOUletmZUPmXUSSG0HFNWQ8zpHDVNie7Sw7zlWBw0sPWgz1akMUGrzhwX6fWm0MBd+ywz4YnVL7
omkRtgWuO/xWh1hWB11gxRDUVaY8ijKMJDxrHYHaGvcr59zPY/RPoo2tiZtQWz6EhZhVH1mOKD21
dVN8NetCm87UUkL6DOHbH4yLqvjEsKv+jEVtYvLRUUw9TNJL3LvcsqfkkGlR8ZJDD+wOHdKQ8hft
cYo7tBzm49x2ZnQ3VkWkfdH1dvqI/2yzh5TYOI4oxkJNYbzLy1xPXQWSiRAck/hiybA6Zzg1nPoO
HTyplOn/0pKBzBTmMWScRL27/QE3dg10BBo4KNaRea7HhnGoVXU+MOTSy7i44CsJe3OMu3/oeqCP
0Uc1gqhiDzu/cTDJ3+HRYysC2nmdW1cSy5zOgx2ZdVF59GapHgRy2V8q3ZCo9MjyPEZ5HzQO+LN+
LLpvt595I4uhW7CYFgJjWsATr0NQ4fSpgBZKgoYQ+X2TOMlJlXO9owSytQqdFkB85DE4NawCfJnh
keVNYhmx9UXk4+PbHwqZjzvtxe1lGEcs7QgYp+uUrJm5HmLQi9Yw55mfTVH2I4+LPWeLjQIFbSMC
NgHtT4b5+p1Fi04NOx+7x9iznkoXP6KkMXS/QTDhUAzz3jx787FIZtGPgbTDJnm9njHgFOXlJNF5
q5SX1G3lh1H2e7OW7VU85qAedzF/vF4FYX+ri7jq6feh8n+IJtUKIiET/e1pBX7HwDq578jC1+gN
J4XGDhIJ8aLBbCO/1wrqrcJpoC0PCiD3t+9vVqJbBK1KBZzy+qniQtPTrAIzJ3Psz+oSRHZc7woN
bsUsWDawgEnLQKWsVrHbrisrEEgXMzKUZ46Tc0gRd3ucXdGgbDk6ByJKHmja+HaR7T/WVPBudJQ4
rlpIs+LBFRPARrWZAeZUqNjSzUr3D6zBr7ff5EaywoR8QQXDyWCUudqFQ+waY51lySWyy/5bYeUV
T5Y0H0eA0jsfbeuALUr7UIEZKl05m6deb7hJi6cz/p/MIWrv0upSBnY+f27j9svt59pcjG9GP3jZ
9utcAcK9qxjCxOy7i9onz0piP+tU91Tizn0ceRc7s7KNc7Y8FuICtPBpcq/2SjKbuhyMAomaLJ1O
JBLT/QyX9HD7qTa+FquQz5K7Qbdbp5ZJK4dx0kbMuPVkfjc2uOHYTAMfu2bYQ3FubH4bjA2ZJSfs
OtmyVbyDMECJLwxaPPOSqkKmB3vu6rvCVTwLb0E7Pdds0s9eNds7IX/rOYGOQtpgpkRdurq/cqPA
Nwafocs4yFocwiHTPoTpkJYHNdan0+2XulVzgicAmcKUk6bm+gwoMgpzu7Lzi0TD8KhNRngQ6ij9
1GmVU+/o4V2ieR8pFPFAtnIPUrIWH9xO7BzFjS27uLHh/8D1w6hw+fu/6ga05quwTvvsIvUius9R
wglGsOonK/NI0vp0L0fZ+MILiXAJcAvGaP3YulooZpU4+WUwRrVGWiSJv6qjojcHRwsnMpfEfteI
ODlMEBL/vf3ON44LID+gI2BVGK+tr4vKHbjMQzO7NBkQPz5waL1EqtPuaShtJH+A08j7AP5jXLLm
sOvZ3FoKLM2LHPoIZeIeaiz38TFvAPlVSHoHTd1kd//h4eg4gvlB6PSq8I3SEj20WssvZqg2D5lZ
Z/f1kFY75fXWo1GTwIKlDQfeZ/m8f20XcKhmKZQpvzAZsn41/azfhZojvnllYcCmiZByQntY7GHW
t77cMlKmMWIBPl7r4gJTAb4YxjldcdEdRe0kiG7qww5cbCMAMOmBZsBECAmHdX8spPEN9UgWF9Uo
C9UHxmN8q9Om6LGljHZNzTZOAg1pTh69aQ3jlVXwrloytF4JOQmh7XV3rjM0T0xb+q+Np8X5wTGA
Tgb47HYa+MtpLKzz7Q2zBQDmB0CEYnRJwbCuUcxQE+walynOPEJOmTtTqD44sfpHE3spRnyVVc53
PWEj9h0RZf8auNZ/nuNm/Fm1upvSW24jzVfgWoc7t/bGl+DG5ghpgLw2IFf4x6MhaPPTIrRU1cid
To4hzTsqH3XnNWwEQFIQJuB/otIVIUwBwm/TA5PkclV5sOaif8QcscMabbFeh3K9E4Q2XzuRliAE
9OPakVyxZAS7GORH54Xtc5Pa1gu5f+WecFud3FMyqsqMf+Ao1EOD5LN9MaRdf0BtFRV3p1NS9X7O
hHEHBh85y9tbYuu1U+0s7UBoaRhsvz7dShkPhTayI4rUyn4pyQS3XUHiIxws8+0wb974cgEsNoJX
zV9Fd+VIvoE+gZH8tkLTe3Trrj8ZNB8+vf2hmG1BQ6EFuVhXvX6oEcZQmOiWvIhJFIdJTRKqKwTm
Mn1yduqRPyXuahLDpHwBm1KEX6fQuGxaU5xU2aWVYfp9yOv5n3aQc+gPwhP32uCZZ5sOjO2baYb2
jltYx6GlffPm4+MRWBixuRTI11iVVMsVLy2M7FIZ2mAGMAs7cQDrtoDaJr3ekwm93jYezXoyiKXc
W8h+r99wIbreVWPQ5c4SNgsxyc+Tbf9A6NV48yXHSkwoyUchwl41x3tu9TxEfP6i46DlW2o431eF
3MPfXF9yrIIOE6qWOOReBUba5IPRuwmDCfR3P7FP1DuSOPHLAG/n+Gpsd8deRWN+56tdRyLgYLg6
EfjA9V31jAR3dlqlI6KEsy0/oASsw2gummd7Mqvo3BuJpp9uH43ra5UVKWbpycMLuIIrO0VNgWaZ
yWVIIpy2hzY7KKWj7UTYrdfJroBlseAgrtIuoyDYNYzrL00lo7u6KLTjlHXuc4K32olSoP2wyHm+
/Sgytkco90/hxx+rTCVOKFS0mWo2SXPdFyFHb/a6OKBROH2oUbb9PTAtvde6Wp4QIYz8Es54vvNJ
t14wUQ4g0jLNISl8fTJK1xx4Jwxz6KRn5zD2wgeSl702yHXfj6EhvEg6VTYI5XXYBt8xaVg/pJdS
UabuPCWmd6dweX+MdLT8Tnrbqyr891i+B4CbdAGT1Prl7TsJhCGdVp2dRNx5/aDI9kVtpsdwB8I+
ujcMRTsMiOXu9P62TghHE8wm/SuL/Oj1Kh0vuWsxqLnobjQHUzZ2L6LW0UOPop+pBOxy+6G24hrB
3KaHBXD4CiGXo+KCMw/0AVUjuCm1YeBKE7v3LbJjOxtl64zg4qgtCLmlHFttlD7TDbafA7Q7luWh
8ywg5miRwjBx7HhRWW6juzmfus+3n3CDpE1XBPLuwlHm2l/XvN2klINaUHBHVjWGgQvQJhjHUH2M
gLz+trKmbgM489rZisTk+dSKZnis5tl9h+eWwngnj9xft3/T1plZPu7CwCUrXlekGQqIbj318aUZ
EuOniNz8xez/g6Hrck3ThQJiCYR6XQsqrgJTo2Y04FpteHEGZFg8vZ+e7Frdk8z/MxB7nRXwYZHA
IwAyrrrCc1ILIznlEdhTkUjMXFFzeKyyIZv82agaMBoiwiYtcpD1OqVcoR9xE8yin3VUxLBH9OZL
b5fdO7Vts/rQ2lVvnF2HLU+Lrp1tf44LU/ORcDSYwYygYk9u61lHHHPK5qx0anksG9eUtBOq5Gtr
eMMUGE3PHEAbZ9BbnpYUTjCD1zX8UVOafif6b3zORbKLfilKVNdCqYhOk+spICjGwvuoddJ+kgiz
75SlGyeVRdjD+HwQC9cRMDKk3orWSC6Qi9oDfuHMBPS5erD6Qd25MzdiEOBcMCHLp7yumvRYlFO1
YF7MQdXQlJ+Hd0Orx0/OPOs/cnXsdyLD5nrLrJN9uiHk1Ts5kvkOd7QiEUlMEvsrOpzyrqd7+Q4F
X3fn3tz6XOhyUBdSS12zJJTS61HHiNGpq9WO+Zw2HmGotzurbH0vngctYjpt103uKpq1poB5eRkn
mT5onV0eCkXXAqhh5U5Rv0TO1eFbJMNJABbpcG6o13dGgR4jLiQAHOLamn4JtCaDjvn93djJLigV
N310cIp6adNd06qNh0Q1kXpqmcrTztdfr6y1GsNFA3EyjzaQdULXUzwnWVp/k6nSfr8dNDd2CSAl
+ggwvnila5UhuzYmpJUXOoE6JSdsHIo26ExmxrlolNqvc1PfKeA2NgrGvFRVzF0g2K0DqDCMOR+T
MrvMsVIEdp8b58Vz5nj7ubbeIXQC2hNL5/nKochWLDiJc5Jd6sakwx3FyQWjXjsAlLYn1bG1FDkU
MG7yC3rlq42C7lXnYTSaXdDhmn/gKBiFAQM5+2sCR+/f24+1cd0jCAPoxmJayoW/WqsnOJuphWFq
oQ/ySRuHqQ7CrNE/JKGe5P6oawVqqYXcicXby9JEwypOY8azfNO/unfdwk4uJ3C0tTvmnd8RVkq/
j6V1jEdTsYIa1bLLpA7ent3e1rtlCgPqExw5WerqeSdOyf/TiIaxsw8J/oIfcwPn02xU9fe3X+3W
UkvTlb76wkZcZ1KKsPRRZA5XQZtbKM4gMO87pSmP2WAAd7i92FZw4b4BhQv25lp1YsAiecps/DjU
wbK/NHLU0Lc1GufelrV1n86lcafBHnpK89TcIwVvPSgtZuhZvFTT0Y3XH9MEOTuZLVmF5UJ7KSpz
PqpVUp2SxI12zvpWdPl7qdW+kd0go3LUmBq7WXrKU7c5Ddwev2cjwXOoisO3j1pBQOMq+Kf5t5Ar
Xj+boTRVmeS4EHTa8Dsx+/BRNskeWIt7hv9mdTcsFx3bhdYQvbhVhEYIJWHMAGgqLGPL/JhR3syF
D1tegZfb6epJzknj+GGoizZATMfqghgFf8pliCVYr+R5Fjhap0xnu3LtMpgiS/0Hlxvji9NkkePD
rElr/ASy0Tqopmzsl2kW9W8BRSn1Xbf2PkbCyvM7z0Zu4my4lRYdmzgvGl9BoPsiNQ1Xdy8ToRrE
+Tj8ttXcxYGlcNWvmp17+iECJflP3w/he9Hbc3McMj0vD7Y+IuDupVH/qIxe054qLzW+urky9gdT
dFEV5NKYs4NkTOMdGqvqOx8TXUXBaHSen0fdKO37cujAug8KkPvAg+b6y2ooLN+HdNqIGaEttLNe
1g30x2mmT9sjORdMSSFk0IaKM/qT1TKSn4Et4ok4ZXnzDOEIp+FKurIkuyjGnxmCgyhc01sCmZJH
4+cxGsUnopQzv2s8h7mUD9ZfWv8iNjkiBdFo8bcmrZLhPitN75z1cEbuFX1ooiPZvJYGhlBdeQxV
KeyjmkUmLhJmpBvEtcRQgsJIk+cZvIA84PXU/I/oMdoPuhwT/RgpSg0uakjz/lM6UeQcZtfM8pe5
qJoPZVrZT8jrRZk/28NYv0x2GZe+rO35q2sJ79dgz9PJG/Gw8rsEoZ87RbNr55yrVYbC4dD3z53I
dfE0NEM/+PBPI/dAXTmQ3meWiA5z1sMdFd5gzncq3niRH6ncekdk+h150KbOrINysHE2LOlNNXdC
7bXMj2RZmYe69ZKHfBqaDuNv4X1Fg2xwg3bMrU+VZzW57wDWcZ90ZRguVqkNEmVhOL+BykUz3vVx
MVXIPriZmWBv0mSa33owpyD6lEN7kOCjqntNxDbeW1wWle/2UftvZSLz54dSsSvs6pg4Bw0u8upD
2c7W504JYwBgVpoHsssRVbQFM2p/AuUWvfQUk42fuXalfM7HWreDCHr1RSmb+YORInL/kmOzO/vk
bGnPpvSm/n5MqvpTPzVW65tla3wpK33WTgit2sVvLCn1LNAx09hrIG3cldSF9P+Y5JF3rCvjUowR
jD+IGFaXGS8AccOPXuW5vzJq8w9Vo/1bj+W0c51chfSFgIEEFBckyc6VUnoj3MGpYBBgpzMlQbNg
7cpESY+TYv28fXFdtYzo8KPWTEmKNiZrrS7kkba+ag1OdrEbXX5zRy/7JzJaG8yRl7ZfS/Q5z51o
Ck7eNH4Gr5uWx9s/4OpRGTlRR9F+JF1llLiK8GM6NrMcKnSjK6/4Z4zHCYfGcKBsq8XpvyyFdgbQ
bq6UNUoi7fM88lSIgOEAXzPLoxl6QmmddCXcs6lafvX6QiGbY3SIgs01RyGJZ8CObs68txqqfxe3
rl9ax6Ts7Q+0aONyQy6aQeuuYpSg7QaYn+rJ6Dm29TymXuC6qfVjkY+ddzbl1iVJwYvxKZC7BVz8
+i4229KYvJwCSsDUf/QSYzj3DIjHs22MpK2Vl4z3Zp9rx0LVxr1TuLVNcL6mLca0GRDKquOXV4Dv
aBFxChusI7PWrFVfZ937XGnbt6vhAqIBF4AuL9C1KzhNbidqG8/0UXUNzr/QCVFuO54bzEh23ukf
5OmrjbJAF7kqeaP41l7VNbqt2AWSrAy0U5kOh6Vh+jDVXvNzNnP3f3Zscl+pmSt0P6vr/EnYdew+
TWZpKIc2Vlx5CkeZfFPDXGVkO1DY3t5hV998+XnYrcFEYDZ6tcOw7JxM7EqzSxzWeYCnOvdIMw/G
QZbejz5yjKPrjjIIw3yPQHWVarIylQLo8gVCikzn691WaEk8RFWXUYaE41Ex8uwoy7I/W8KZH/XE
mvb6K1c7bFmQim+h71I1rCMh0sNVWMUsmONqfCkmdeRYle+hpMidJtWfQLP+6LBoKUwYRNISXN76
X+UXrjcTCF2HSaQ+h72vDxGI7VEfrOhgGm3NvRhWbuGTsSysyiqvkLSd0vq7LtLiHxUTp4+6lZjT
YZ5gxN/1HWLZfp5YTXxneJXzKWsae8AIohTfgQvIb1IPwS5NI4937PVCm49DZcy/8lFB7LPsQ8AN
CK5qEuu8utY/s+e71k+beez/qWM6dUengVTKlA2GvU/aY9NUA6X3rYoia/QpB5wkwGE09Xyuwr71
owL3l2fClvhQIwMV+trkDl9ub8yrAMvXgjdIzxoFPPiR+utXmOexPcY5svYJz3q057D9ZCWKeCuu
blmFLhjjTBg4V4FAdVLcr1SZXVTZ6sS5RHmqs2pP1fIaAsYyzKeIXxQh19OhJE2lLcGUXmYnTM5S
hsORfEc9jEna8f21MIilbr6LkzbBZc6av8e1Y7wbmFsfbr/Vq1xn+SGMAcn8IBHCgnr9Vu0hVOlk
MfdPhDkdMSMi2CsNs2nVGA/CVdiTBMed47AVY1iOo2DiP3pFreOkefMCPKEHEuX/i6ysv0+VyHV8
6kvnFJqF+R1+WPoUIsq9R7jbOvTo+SzIbvAHZMCvH5itVXLIyvxid9PwUKuyB28WYo3We3vyv5tL
IXJMS5XVrtRtUqWk3FugS4hRuzQ4lQimCmIBo5jdnURn4zO6KgNWVFlpytHvf/1UVBGRMaHXc5ka
rzhPpigvpXDso8aoISiruHhQnTDfWXTj+WgooQ4DbpIJ0joZqY3KJjOfswtS2+13A0fKc1J3becn
+uzsIeu0jeuBfhlSQbTDN0wvaZxRQfRsmpqy0a97S7u36zrzi0YiTphMqg9cPz3WonN/D4wKD2UC
5k7YanOXQqI5K/ls3dMFaxe1ytkPK3VPzWgjs2bcSzcIoSYVrOHqAluUg7Rx5D5JLAf4FAKPGcES
kboT1g7FR8yAmq8z+OHTKNCIQm1DTne3T/PmO1rGpBzZZeK0ipGVC9ylptS+zLqwH9TOesGgAmXO
IYMphcPJTi6ztRxzHZrBjC2vpQ1Lu8pnJk7ZpXQ15ZNbNAgPWBnKo2Uvj7MztePOgtcoG9qQ0Fsw
mwSjdD20bPoy92TWglkN7fIZHFF0zNoyRnfJEuk3vImGk6za0gmM3Js+hm3a38N1KnZypK2NT8sd
ij5V1LU/qD4qss5MQDaZ3SQPGewndHv7ym+VLNmJz5uvGOcs6jRyMcBjrw92JtW5csWQXVxpt0cn
Srwzeinyzisj56Gda+fb7R209Wj09k2AcSBSeMbX6+nxWA6D3cGHjeLmOytZc4DysvnJ6vva3Pmc
Ww/H9uHQMXFCb3V1YDrMpiMsrARaS7hrC03MZ63Sq3OBMEnQOWP8Hx6OKhtHTFqa7Nrl4f/KwqSW
CyeccUooOSnnOczf9944HhMsUT+//TX+vdLy5H+tBKpEi2bSoUvLkPkALEzQ96Lvhn/sXsN064tR
T2CNtBAirfWZ1xtcYDyNknBqysIvwPE9yabFVQr226f/8FQLZpRuKPy2dbIwwXvFjBd0VKrm7SVx
OOyHwiW+DdiwKTul7rLTVinzAtk2mBr80TtbvUJBq0ylS5ReujjqgsE1poe4dOedVGTr7S3CmqTm
1kbhNzR2YrbAYdGpno1P6RyL49ha86mcm70Wz9YDUeBQblBZLbPB13uilx79pIpBXRNJVIloJ18A
7+wh2DZyKzYCySvXANPu9RAEA247HSvcxiBsoouqNrFvulNzb/V2fIxd2rNJ1TdnEsK9ULX1KsnQ
oXCAA7zmk2e2BFXApYYsV5rA11CnO7pQIpCjKE63N+Lmq+SGAyXCwPaKutDYIyZTsS0vpNewnacW
Tc3e2QM3bt42ZFMwvqiJmQ+urlP0teOxcZaSI/S6Y9qkM41SNf4wGXN6IrmUqY8+Uns0xEynbuga
DIudYoebco0a5s5bWCnQF7j4rjLWsEPPk+JH4iXe6tEx1UN7pJeemqc+RYoAUImbwQpWINr7Re7V
3bkoMhSNhcCxlWo7y3ygBN09Ofde02trsxFz+GX0TK7B2nUfpXmoMwTIgUs/DHbFEMN2lJcsKX4O
4aj+8BBr+94zcti5ObY2AKGB4oE67Zreq4eurRheKS+j2ttPTjskX5Aq2ZOm2sqqueUB78BXw8hj
9f0xo9BzUWbZxUmc6FfWjdFXT2knXxshuQMhGn1vFHvu7lvHiEdaNHkWQOg6yLYmFjpui5yTlVnq
U6ZNWemHntOaPpAs/eftg7T1ARcFOJxBXPrda4S0XTfurGYsxo+BUmskQ3lGLyIkP65j84wmUPw8
VupwoDvd7JTaSwBfBfgFq0x9Ccmdjs+iXP3XHRmXMkKUk3jIQMl8X2nKv2KU3m+suGJq4K6vd0aZ
G3vm1Xqrr1nHod57ywi8lVov/Vxvp5/erKeH2690cxm40PBISGmucnDCP/TG2BDw9wvlSangKzPE
3clktkITAgwLkxLoh3mllc7XVJlbYmPWx3rf3yE0RCsJu3b7YCfS1g6KbSeab+Wdrftx3da5j8tO
Ig8ZfmNvHkcjWIV8KwBfyk8OyuqmVh1RE/zIGasi+25YAhdht7MDUKfF229rrE2wQCAm4wqyHh2o
oVkbaYvQZNdlxee2cOla5QXsQDnZ/yEzWD4igpbLoOIKwNsz3Dc6SSPORWfiQ+kI612cluHBGXtn
p2zbagctTUFCDU0JTv4qNcAGJFfsBlU1qzE7uCeT3v3ORFn8rNWqfBxTLTxpsqkg8eOhdoRC2d/r
Rt5pPl52xs7+3Yg/7CjcekGeoULhea+P5dTUpatoJMm6HUdfunrSAmso6ouU0XS8fVRuLwVQ6vVS
BTbH/ewBk4qnMAmKrqsOiFZlz4pB4Xx7qY1QDm8AJUP6MN6Cv3m9VGNgBtwsCXksNDBLDvyEMU6T
e29sxblCGf1uivewE9eRAOQScEH2KwUcN/jrNUc9qdo0r2mljyEObGFkfaRuVPc0ga/jKMuwGWkA
LXn5umQz4sixZo9eYt+70zGJEuOpGZT8ECq5/Zg0zZ6QwNZ6OtKGUILZtHRkXz+WLqrCmDXaPklc
an5TauGTPsTiWTd6G/wSxjm3P93Wa4TxCVCDoezSA369Xm6PXttU8FSbsHc+dIomnltVq3ZWud6L
mERhPMFI0iCjWZdRiUktbyOKcBlI/X+hmRueRBePT4YqdoTiru9cVqIAXdjbVDfrOkCYzLOmGPgc
lJLy1+zhmhQ4rWqd3XBkKIBu6b1lMXtNXAwjd47B1rtkzYX6QcWDL8XrdwmOA7axAaiuwFbpvhlH
7TEZyz0k6dYO+WsVffXFzDCOs0nP2ZFWq75E+iROZTxNJ1vrvikAn8+3N8jWcvgrLuYFZIRXCMi0
IzGHJY/U8VS2QT4oTupjYBE9JHbXnBv+zY5+2dYXZC5KxqsBN7uaYNuNoYUDrMRLrVWjb8cOEBs0
FJD6G8MPCthtmpJ9+g1jd28vjv2x/HudNdFzAhfF/lmK/qv6Djx/R0GVXYZ0asGGOGRQfosbuBb0
zEc+lpXQiKIqSBQj7C5i7JRHUPsYWWEG+YV8zv6BxKqofXfM0gyhqrDf2d/XzAJIuQxTObGklIsF
wetN5urCGhg2QPADC/I+EoU4DXUffkTDqH/EM3q+A+KFibXEUqTKXNVHs9kIor5xn2ThxDsH+8+e
Xr8xAD38IopiovHq51gqaKik7WHbQujP/c7OwjpIhWFehmxwa7+LrTw5YH6YTSdlKMri4I4ogPqJ
Zkg3ANZkZr4b1rYbAObFeTrS2jh5SdO6cYK2T/Ejc7IZ7FUSu3T4x7bW1Z1HWE7l+gm4k8lBCAnA
RpcD8HemXLlxkXh2dvGo/Y4mTaRTh8IQnFC3ftJD1H08iVDcVA45Gqz1npbtxvmyMNhEn38ByF5V
JJjwevil6/nF7Wvl3aD27UmzpHWui8kL6AntyT1uJLccZgP1RQoTOunrCMnhUvIowuClSj31fsKn
L6gs44s5ekUVWNM8Y5NUFiAQIGv3z1VlZZ/hQY1vfesgdDlli0gPChhX92qR2/jEM828x0n2a1Wb
2Qv0d3sZu1p3dVln74y5BgWmznLBY1n3t4PaVcLCfGqhCEPJXTTi18MVHszGKmS07z0FLkgBbuwd
s6P+idHDeMp0LE5pnu6Rr/9Ej1c7DcHsBUDLBeVARbRWNdnoerObqql375nIDj4aug1JpRmEKR5M
a/Q+IzftIvIku8S3a7d66btStX1c69P4IJD1ekcvT1Xu/o+zM92NG0na9RUR4L78JVlVqpJlWfLa
/kPYY3dy3/er/x76AAcWSYhQzwCDwQxaWcwlMjLiXQJnonM4B4n4mLN538smuqiz3sz3ZA/q0ftj
sz/50YgSILZMZRfRrSVc/3U8KFSPY1pI9rWvwq8xBnMX3RLJuYHq77WNXh1krTvDkRebEE4Bv285
PZgCNsFimHpFrXF8Dqym8egQ4/89CemnXdWf3roRIKMCTqCotgh3rjeCbQm51/F/vRZartHQSoLu
ndar36Q00D9kiFbegQRtD67UTTaEIwe+s3i+UrnVqVm+nNIxK6uet5FzBWw0XW29sj19Ql1wGBA3
fP37NikJQ1Gmg2VHMxGg0Sq49V0xiqAZ2XImOn6+jbqcuNPBgPx6fZztskFVgCa0kEGY0LUiXG9w
mqhVWddqSG0/1lPpanXAe4I5is5tWSkH22QTtNGnYtkQVKKnTDl1tStbdbCrTG3sq9GJ+slJivau
AlBxJ4yyuCmj07uSVRTv7RGt80nLjsrn2/iBTAePHbToqGtvwC2Vnjry3CrWNdPk4BFph/Qf2pYd
oxq58R1hQy5lx6qE//osbzcOwyLHxWVBgrRJ1ru6RTUejsU1tKT5koAv9pAXdc5oiccHG2dnQSFo
koRRPKL1sd44IhOoDmq9xLGXPwPQVq9DJFtn7Lhzvy/H9MvrX7Yz3GL+gVwPcHFO/iqNQK0wKxZd
9Gts1kPmQvdq/hnsJHo/FhlC/MP0ZjwU6AiYcywibf2lo/vyDE4NBDoqAc7VHnL7o1SVshuj+fgN
2DndHaX+9/Xv29kwi+Dk8vQnrLFvXg7X4ffHW1VxrsHyohvg2r6fkk551CSrcmtH6a6zrHXn1wfd
ZNLLNyJUQKdnYWuvU0VoKMBT5tq5tpnuiIvA6ax0nWyBfcygjJIrIo7SdyPNlR9FVrdHTsXb2MPw
wDMWVbclDK3WFC3WbjBNQnnNR58nW0vuAj7yoGq1Nwp/HXlW7nEO47Kz/rqf7FjTuqC1nWtVV/rX
Cg3RWxGJN9cdDTYLDR8DUAvc/nU5NRPNKBwJ8qwV5ZThpUY9dWVylE3vnO8Xo6xmzK51XVDnR1Rt
cppT5ZTghgNNdqk6HF3rO9MGTpg9yZ3A6qwDtijY9rpAUddq58pXukm9ap0dHASs3VFYGqDeKvXv
NfdrDEtnkMjo6c9m81UZE7DyYn6zbyGLQ7fKoo8DsYIL4eUWUISiZFWN2KMW51/mNkgvWa1EXmWZ
w0HWyguUv/UyhyNPXzAZaN8RF9eQATWrBnWMsExuBtt6tIpKfOvRr3hUZjmM3U5LkBiK8kgf3aHI
EFkDF6KmX/LegFIf9J0JEjIMwfXqQ3SHoAeOCzpFycdQSuN/E1XAAeFIA/ddmGTJQ2SiHuaHcSf/
Ty5Cs3OhaqjPVmsBEs0p6+EsGff6Q2hn6eRmOvVnNyGlxcRZwt/DAnUbeU4b9eo5VdpK/URSnsmu
gQZPf0J+3CLRTDM59osKl0AP41d6XZNVmB/MOcll3jySlZ6kQedmczrF/qXbiVzCXhDcN0k96h/s
qeNt1IjZmd1wqObpPUmucW80NYqR/WjLP4rRif8NQ816guIrAn+Q0Jt3TZxPfut1mj+nKZJzl5zo
/4hGUlD4g2mBv5Q7KdG8HteXr7GUF9+bvsscbzCMzPbTvgwGHDCt8FNiw6zxW+h3Jy2wh+4u6Ebz
oeqlsb0VXVSnvtQE2re4hYNBqV5bMDthIp2GThuFa6LDKJ0TJareZePQRN6QSMn3CMGq6C5H9mt0
rUapnTO+2GHu2Y5UgR+NEHuA/zIiN9apRvWIv5lS+cHYqqWnp1mlX+cGUSf0nOKvBbrwFQ6MIRQX
KZq7yjWa1jZdMwl7yYdRZnVeXPAv15aM8hHRYinxqwCysG+StskskilRgWi5gN9PNRgoekWTdm9l
1lg/SGo2NU+N0OTfeTErmpdUqC64fVXN1Qc1SJJLbBa4awhqVpIL1qX+X8k6994wJ0HsVU0OZ0S3
x+JptsbBco3Yqeo7SVWrf1EiSMNrzZAshQqZxjUiO3Y+mHGpyo99b1Ka4WHSvCPWIqEAEq4EjWWl
1g/MUcIEklSfxc8BvNLiQKtiG1KWLv9CQiQibxUxAhtMlI6I8pWL3finF0H7hVulf2vggncI6Apv
JVLnLVKnDGeJJjhuaTgDJe9jBKS+W5HhHGSxm29ZRiF2kcnR4gHc/zJwZX0iBZZkJree0AtSpu5u
oHnSu9fTgM0ohEdKC/TaAQLR9VylOmZUKTJ0vOg2tWK4V7QmOBlmXh88qffuLpuLmFciqemG1zNx
b434uqAL0w2RDx9qpnPfxX4dDEcmQ3tDUTGgVLOIvNEgfzltmBqiPBqlqMHPEv5JvNWAlUTJhXdj
c8By3xmKpBT6N7Wtnc6GrDbFYMSVdA3iVvPiqs7OZWWKd1rbO0dYo2W1V1cLPCXcAriN8TpdXy2t
YeIjBwgcTwy9O5mTnJyMwkh/SJlI3w34INYHOf7OxuDyJ0dDcH7pSa2S0hSqsFr0eXCdrWb0Mxwq
/IrAdFSx3B1m6QotCv5b8a4WdHWKXSwZGrmnn1ad4zk17u024iCuOaj6/4y+Tu7MKdP8zBTFfV9N
PzmcqS9mM78bSrXz2rroD47FTkpO3RqFOl4bgBDWiSM9JSxsZmFfG7PEukA4Icj+Sj61ll181yfT
uJDBHmFrdvYTg4IJX2xzt8zYgBA+pwCxrx1VZj9AO+TczwJYQCdZB4Fyu50oYi+NEJKYRbx8WZa/
EuNptpEVNEr1qgiRdm4oxiD6UstQp4c8bKIfxRAcaUJsv47tRFeeXgHtVmp7L4cUOVzcsemVazQO
tl+jm3kKVPDucV4dBWgA7evjwiA8pvj38pEb/EiJnPNkV/SUYr23qxOO0eZZlUVgem2IaIM7jaX1
b5Jjxn5O0ja2XVnPLPusFUEZe6j5W59V2nnCp/gXBf44CDilYIVG7tnCKtxEU5vKDztszHGiLdTH
CHr9iK9yQYaHPLCenKVmMD44NYbDlzSf2u8pkO3fSpxkXwxnEurFoTrvXGWBm8A7jZClexnNaC5U
Z1R/mW1tNGccNIZvFuKA012JKpB1CqgE/pNj/hPBW06b+dxqaXqelaGnG1gXhnVdWOPlWXHiyfbN
HjGQe6lrSFUEYju6b+hp5HiyNHQIVeACE5zCYgQqrJAdfs8gDRe4ZGRV7KqQBww/sqVWdWvdqT82
DYRnUg0bOAPifpbiFUFHcQFZeM1C/buvQ5e0qghcyTEn1dVTkSj/jFlhFoDgmxSiSqLFP42ojgKP
LCD5n6Abpp/zyHG+SaUNh8UReXrfKE5QX2oyncJLdbMJzx18+59JpgTpuTPG9llJyi7G9yAqRjeH
lJa6hdZp74Z5HuZ7rXRC8eAkkt17AXiub8YQmeSxoYX8dOYk830oT0Pq28i5tF4v13iX611Q/Grx
o8XOr0Ai0FeiIJHgaWvlO9tJk95DYGbS3XgU2u85zbLvSdtq93irFMNJTcXYuJYVi+ouThr5DtNN
uXU7JwMDMuTSL9VE+tBWauP7NDjSXdKr6c+ubqpvdY47A9yHZ7Rzii6I9Ls00JyPU6JN8akR5Ken
JRrCXDazOHfDOe5/s+jVQ6x1s/IBkX/TPNlq36VPuF9hYtrDfqz9SpWmT300wjbK0r6/SPEUaSc9
yFp0GcrIeUTmSargnw8RPRRzbk+ZrcbhNe+0oPBIecrvaQop2tWj2mjPjTPLyZ1lBvrvYiydyufV
KIFqC8l8/LSbYbCOiRGcK1mUuae2ehf5edMJtoAsjfXkDsrYPAfQ+Bfv70Kr3smCh4Pb5o1h+YMc
aImL3SCk83GW2juzT2fnjtYEwo0jBrCPlRTqnAZzeJ6LwHloCl3+OIX0Nu9K0aaRm/Vm+pkeXDqx
mrqoT1Vr2+LSWFrzHVoLxK4SOmP/Q6jzoPiZUym8PJLJqC5hBDEgi5o6cee2KkIvVOxy8O2yz+7G
SClrnyCsPrdKaMzvHWls/qkL0/lp4Ucg3eMGL7f3YSh4XkgiKu6H0Aztk2jjAbjPqKWKCxmifawT
LYXLCI1cukwSilrwiwPnM6Zr4/AROSmmUo3Z4ZxPgvxjQQrRfkQMNGqeZjVvhNelvG1vrIoKpH5u
vwYolRkXPZ/LT2VRV7P/eja4ufbIORc0Ea064DebbNDOUOqGYUbDv4q8EbojYqydfkqjGm7+3Jin
vngzf2YZkmgC0niR6VqTy6yC3iAYBmD22TCc2wibjLKpQ5/6RH21Zivyez2eDp7qm6xjGRR04SLY
SWNvnSTmZfFHlBpS4NgEXzo10Z943B1pkG1uvD+jLPa8QDUo761uvF7RIqyNBZSJsco8mqGKBwW/
eu704kjwa8lqX6SHf4aiwLpofqHwtLrPee5QB0dG+ca10kfu0JWYndQJ0EVEFgK3xRcIbFORnhMt
Et/+w6b507KiL071YzV2EVHGazogVJhnWV5Tthb1dX08pVaLqMIYJZLHRSB/f33UnckFu0iHknYJ
9ZY1cCvLQvQ2hkUFo4zsdykm2W5lSfF3BFCPCvp7Q9EjYQGxI2IxV5U3qL9tPi6TO8964vUTStuK
luV+hyXFWwuWlIFRQUX/gJxz23LS7KDRxxSTCzVXHiMy3/sa4YWDpHuT/JEcAedZDp2D1Of2zQcm
OV+E29Bbg6gl5Lg/2Qa9mKjKddfhKX/wlthOIAVmeZE+oJNONXb1lhjkEKf5Foa+iNkRrSRr9wiv
zp6A6XwwgTvftryVmTxS262astUHEoxY/O0yUWV3VZInpzpt20tVyKWHOMlh33ZT81uK5wQuXtA8
NoErv0xrQVcYZhsNyU1vo3TyK7QdJZyqtfQpk+K5/q0qCblRqKkDbdkknD7kI65PfTgpijtNMdI3
BpvrrrMWl+bXj8g2yhHCIWtxNhdh5HVQCPQw60MdK2EptRuMrJTgqQm67vm/jAJCngWm8bbW83G0
mnJIYlP07NTSl9DZfk/G0v96fZTtFuJgLLitRSqM1tMqyBgtRDduD0QemjDANTEQLpre4ae2G+sD
2P/eUPgjEkgp6SPbtRoqSPArSKBO3IJWjR+mMTWegmweRrdNxiE6OBrbNVpsUqnx0GEGgLoGmMCC
1RwxoHSqmonsDVoYnTWlPqKm7HwS98+iesZNhO7wqigymclcUMWPcdSVvidNnvmjlKlXNEiHg92w
HQln0gURSfsVpYV1Ub/vKqMrcxTjdKOY3wXV9Cu1JgzbI+3NRtnLjoPhu9zftK/W3Xk9HuYGidIE
qXZIxH1OhRYum+SqYXkEi9k0lJeh+BiKcSCSN3iUFkyXjBw0t2uBPqPoausfB8bpOUVl82tRmOZn
Prm/lpGAfCsBQzt4rW+JKMsPALBIrY6GNha+L4NM31tGUZTcQFNrVeMlyyPTcbVKdsqTVQZ54Gr0
6aynGrfF33ZbKonfOnQbsPYMkChIExtNmzY0LVcokvFmXjc/jt4KeB0CwNYEA7ErR2sMCpW6iJVb
OZv6hYK8dCkw+DyIaHv5KeURlaYsImxs6JfzgLLTRFrHQuC8C7c3U9L3Zm4m7jAAAXHDgC5A0cxH
kIy95QcwCvJk6Zdu2MUtbgHIrSObj0+6cUJmgUg+VOZF4z1+aenKfUbzevaSIbwo4ZFt0/ZCI6XD
YYQSGTDjTRC3tAHPv5I8p5KM4jOeaZIrkLJ0g0xLEhf3HPmgqrk3x6CZ4XYBP6H+t8zGX6UhfAvl
QGrhN4yGEXzpQyF5OOYEbtIO2UNXxvNS9ygPEvJt2OAr//+gJHQvB4WcT4iMI1IspMovBvrg90O1
MMmrQ2X0nYgL5AF45BJ44RCv9hAY4KqzYfbe+lGlGEJt91EOkqNLZPkr64R88dJYxDoXHc1lWf+a
RS3s4EkHfBANMvUZo9vs3PRG7qGdpStuMWbmJQ6Hb5LSHPUNdnYrOkXgbLglgchuHlQVSMpqmsSt
StT+p0D5ama8WqGvr4LXddEMc6qnMres/2lTLtf3SJjGR8DgnUlWYaZQG1/MZzfiFkqvVVCnc4EH
uDmB2wzFWZeKI97jzihQURZgEQFI2eSV7VyMZLrU+mMUCu6dYQwNz4pL+2h37o5DGRHdIGfxClht
GRAZY2uibQdbOlKw003FYwoj8OAM7GwZAI+YElHjN5eezMsto9iJqQ6ZJF3VLss9erQOtt7KTM2o
Ut/bZax6IZryHwTIsbdnPLwOzT+MG6AY60tbNUK5jxA3vkUiQKrOkIITyuy234k5PIguO1NJSZbD
jvgIzq5r2InQ+kEleGOZi3DBh3qwlB+Q4+KDUXZiGFUMfiJD/SFnv5zKOaqiTuoCcSts/CRPSiXU
30ZiOqj9jGltnyGslOO1ELx1Dt5WO4Hs/7Gx6HMBkVpjz9K8rwtbBaXRDlTLnDCp/WiaS3/MpfD6
5pSYPNgmuKArC35oFWIGpYlScGzIyJcRdqe8H3IwiiI642+k/ofP4kJYmmrAvjb19KRPkDoPLIGa
oehwVklD826Cg0pbOcqHI4POvUmk6cJzCgwypPdlE/0VPIfacGopaqJbUnG5W+gz+UMVGL4dSUeN
nr39uDxKwepZZKzrGo2tKq2dqjNv4TwQD5QXp4ukDf++vlJbWDUO8ACZyVgA1dA8Wn1Q4dTGYJK1
3XgdladYS+onFKOwXq8H7TTGbeXT68WFNJbMUxANBsqc05uBMPyGRRgBPTfkd4jOLyc1jKwulgMy
80HOqmuqVcpFG1BTr0QzHeyWvUnldC9afAoXwGZnSpEjxzliqkkatnf2GE+XMbGjA1bp7qzCQwY9
Ri8L9ZbVF1FQpAMKg+Aml4rqh4VqnYs5m10LGrzXyV3qDwiKeQUiNG49ddlTFehvJi8tswobBLA9
sm0bKGQ0TX0q5DKCSlsU54gCCIDLYnABvaQHs7p3KnjHEzvhwwO8Xp33EBfssmtq/NxHgV1YN1lu
PY7196k5RDjsDgXLG8gcb6tN9lJZWqgbcMxvkO7jk4oqmq+NETzoSHszbBV1FUCWHA6KB3BTVvWT
RVxMc1Ilg2Pf1R8BzlhfECZBLMExQ/PgcbrM0CopW+AUDEcPHR2N1Q0rcbotPUfSRUrb/izLcufO
CwVbrWPpIuel/fP1c78zjYzHcH8waJtjL0tdLFQZzZyunLMQ8WG1fafxHPsAXCs42B07Vx7iMctQ
C3B8Q9Dt9XKAs7BQHmmTx75BruejkODkCCckGf+DnsQXBG6tj69/407WAj+FGwE8DMTVdf1LNgqt
RDyWzF0t5lOtlhHxTU4ftb6R0biNGxpTnfyYp9nw9qyFQibirRBWlkrN6jyMWSZxSgwkENph9A0R
hj7eiOlpzA79gfdCDXsUG8RFnJHXwyrUNOaEkleKqzgdXr1yrcgcT6WqjOc4N03Y+5panTuzsG6q
BPDKL8aqM+8rR+u+vnm2l9SQkiMF1e11VUpGJFJVwt4g6OqHUEoaj9obvd4k+J2ouPnKONf44wjL
7PWBd0I6A5sQYxbd881Wxplem0qTV1OYqc4DVHH9oS3j6PT6KDsHhuI3ER2NJ64Oe9nkf138uUgr
7iiqtyqNmU+K3A1nVUyLlsahyOnuB/011CoW4BXaWyPtx1s7lqbvKHPqW3J3VDnaOR2LM7HOi2zR
F/7DKfzrg0C4hmWzPKaTYch+QNsVn1XoO5eSnOOqx3kUwyA0cvq2Zpd/fn0yd6Ldi7FX50PVpr6W
edre9CTLT8hyWbSfKJ4SPRQ3Ym4PtsiWS7/w9SnPUJxZUvs1Yq2o4mZqJESlAH6KEBCBSK9xm9hf
KV7hAjh0yFm5DZAfX54CwZc7qfbOEMX8gGpgdgQC2dtLi2QBpXk0iBFKebmXYn1m9bHku3H1o9Vv
0VV9MMEylK6uDd2nt881FHc47poBaOhP/PhrnSkEjpoDrAFdofJ7To/tHMYIK0NyjPxUGd+MFGKm
USpZ7hVC/aZ/6aBgBDp1ohoeOeUt1PXGiy1d8kNhGge1x70dzIuUrJEHtrWx11bDKhhCDTddrQZd
AVw0CJ8GqUAzPeyAvAyWoIVRR2Yw+iCNkrfvYbKPpehKWNjmPOARptFATvAmR7MJVKf6LU9I3Rhq
2T3FVpwebOGdPYMgC3Yu3KHEoPWVogyaPaUgj2993bcfUI3S/63EUP1T9lJ3FFF3x1qYpRSUzS3E
zDboBnUmQjqtZYzv8sA0rgpQtGtnQK98fXfuDQXXg4TcoAGwuSnzQKb3oBBWw7YP38/SMJ9NkfWf
YqlSL68PtRNWyXGJ3PBYqJiv07kkH0y5COjTpKMRfxgBBt8B+PgP60RaysypMKd21img6VzZ8tJz
qsJ/pqatvBbAzkPfNdrBB6k7B4AGH9ctzxkoMeujLSEhFweoPNwGe7YkwMulVZ/wRNed8wjEJvK0
Oos7D64ZOCs1t8yfQa4j8BvXmvy9nTFm5mlSTOA1DSX51GQj/0jYDibmKFLfoOObCv57a0wGdM6B
RNjKMhtRqw7tMPzrp7j3nNCRIh+3ITa8KDLtN37WQ3yWjQADgqi1Qe68voo7G4bGypL7Q4Ja2m4v
Yydors4ZM4gMyKhWJxhd08lBcPIxbIYPr4+0N7sYRgIHREmDh9Ty//8VOCU7CZoaOXP0V1SUjcFj
XuzRTC54NBR4tGWZp3VixIsPC7zXR965HoEJs6j09RcO5OobO6utg0wt8BTr4+wUMx9ulSTDJW5F
62a53B986c7JAOFKu13nRtpiTuh1T5g2gYHuTF2ciiKYv4Gsdw7S8b2V+8MXXwr4O7AINQxnMIzR
LZjh58W9OjxLA8JkCO8eZf57Q9H8xr8IBCnv/PXSUSc0hJApKNRm4VeRqM9wRFI3gax/sFZL3rd6
uNFVXFDw8Ky4zJe5/XuXTJDuZTXAnUWPpeFitlr1TZUQsfKcIojO2RhnT9BMS/EfzsGCJUAPjARu
09uuBsWaRWwzbggwEL7U+E8WjO+7wKqeX9+Nu5PJrQMsiQxiU0egLwsg1jCimyWJGKU5oXuojere
pBRHSfbexl+2ILVsKhabS64d/rQ/pgjtnynzTLiyP9IglT3DEdM7q6KA8vqn/TFFWq8e2v4kRvCp
2S6rk4aXmAm2EwUgawiNbzQd1K8VyNknGVTrV6PMwk9jWmHOE1l12KPEHqj/FmAnPtoQa2RP7ixp
8sh38Oi0+iq/okXQTa7d4Jc3YIDanrvY6n/0RmOXtD2rEZrTaFSZX6uFca/PuX5kpLfTYaF2wIeg
Z8R/rMuT3BW9jmJMfMs7u6fRLWW/St69PwsrrntPn3Wb+k+tjv5Mh+izNtjNfHAp7cUSZICWstPC
HF2fh8awR6uuLJj9s1F81UyQZUUixgMszd6pA/VEb5uVWxSgX546SEJtbyzIDqmecoCKUXMZo+yz
44zVHWDh2nOwS757fbPsnQOKrgtOnA7W5qE98/JsAh3wRW9JP6EcKQ9lEod3atp2BwWTvWNgL3xi
UjCKT+v3wSwoUJBwgY6ZZem7LenKD61JE4Gu2Vy8G5r8SGts76pzgOP8ARzCEFxNZ+jg12Eai2N3
WJePHInJcyK8pkrJ1l25HNovWiNNpzRl774+qduF1ChmQbQE8r8Dimo0iCpFQaRunSE94cA8AJq2
x5ONtaw3dvhZVpkRHuye7ecyKO946JAouW0AenNFBhPHeHZKQZvfqZL+czAT3UtnoWJ0lBqPTVAY
vor15UFdaActwciczEWsmp7F+nTYk6HV0YCliF6UyTcarqnhDtE8w0LEVuAEJRm+c1wniA+0jjQQ
dwznS9A0xfsKTyfVbUhhVa/p0/Ao9G4Feuh7QUdYmBDaDiQL/XNV5VHIe8aIrS9gOXJwTMioB76h
9PlvDMYKA3aBFD82U5v/zMRMQqS3qvZPAmh0dukcZunBJbcNJvwm9G0g+/KqpKL28pgrxVhIaUcy
LWdde6f1yJuaNZzE1/fg9mBTVgC9hTzBnjijlce0vgvSLSfIjFsvJXbolWkkqW6nO9mRq8ze5uMJ
ByKPYsSiuvXymzoli+xOIkQnYSTdZ6khu46cjicek/Ilk7Xp3IlCv9eR9zlIVXa/k8cU+GSESzfm
OdBOYD52QK3ApEAH6EFO1xXXmKSgufT6lO595KKnDeURdN+m3lJpTZzBpCTXE2F2DSGARF4eOJLu
26mU4wY3BfaXKmjK+3hGsvVg22zjJ60X0hVU/RY8zjp/FrEwY50VvFXa1HhTGiVPlrBCdy6G+KKr
SXhw51l7UYyuKtVtxFEWZZ6XawrkaYqqYvGo7rX4IVLboYADXOYtRIsa+XdsGbOaxYVZ4c2FDTk1
pWP5w0qcxj5ZdjcWVygaU/2MuBuMkVmzYc+GQzS877W5tb/20SC1J2pmcfYwW2pBVOxA2fi87wzp
rjaTMbjgPBwlbhNMiuOHOvZ357FyGu2U9WBckXIN8salVNFpkAr66mEw+7jFKyowUf1SleA+S3qo
BoU9m1/pRtvClcMqX+gyhf4QlF0oe+Bi+xJSf1s8p1aEqugwSlpxQn8pi071DD/CtdKampngXsTR
Qk/7BYSkoTPW0/iT+OiogHQDiB7LrW7SRnSbzP6nAepW9QdjtOhw1n3KIY/syfLyZsZKVjXaGp5b
I+WDP8tNCytj7BPTLWejV/20CUz7rHZRqLhpKWcj5zfUy5sU4wZ/7hDDr+7I47TPWV7K3UMG3aP0
q7GXP8h0+CO3C8w+9Od2ULTn14/AzibkWYB651IGYE8se+avh8FY4pGiltypCZZmbkavxZuqQX8f
87t/mcLqP70+3s4exATBWEqcjoocwwoclSnF3EpVFN/SolMlT3feZShapm4gC+1Xn8vNc9bb5cFN
uhdSFmnSRdCNTvV643cIWHA9gymYYqH51K6wXiQHvlRD2x5kCrtDLd4sBE10ndaHuqUjX0VmCqbA
mbMzUbr2EJUJ7hsM0l+fyZ2VQzyGRwjCDMvNsNxKf62cAUN/zqKe5i1KFprb1Wb8zEvLvLSj3f40
KvkIxb/8wZevENRGKAdTyKSUs8ksW2vuAUZVMJ0zKzdcKRAVtpUS8eIgLO99GdxzCuELiXMjiiWb
nUmvBPPwWY5rb6Dn7HdK1bqUHXteMNORWtremtF/g8tCkZvcYhUXx0BHLN3GKkiT5/KCZ1TlF0nf
PHc0cE+vL9ruUCh+8XTEF4PS0MtFE9ymvZyH8c2Uu/5eoIF+U0qtOU2Tqf+HncgrgEeOBhlWWTtG
5BNQyjQemcU8109Sk+huJcL6FOpQFt7+VUuli/6ruZQYVl/VmuaohSVq0VM2ojUoDWN8h1ZaEPDI
RM399cF2IgicWyT2qAH9Ud16OYWRrkyoaizOfpqdeNrs2J0LbLlzkaEoLy0q2e+pYxyBP7ZPVnqG
MJE0wLO8Wtdxq0wLZFVl8qFs1KOftKWqU6Irle3Wxoh/ON2LgH6MCdUKmqtjfhZS5xwmv1tSLpgs
/nFUkulaoE/58tMtuebe4f68wTKzKEnllfRecgakVsuwSt8hNmNnzwLCco24P+h8Dxuf8nMmyxn5
RYQozcFS7BxUUPGLSdRS4KWJ/fL3jEqm9mZUoBI+Fqj9oTDp1nGhukZYJyezDY74GDsNssUWAlo5
m4zai7yaAIebCRweKVOoxqrbTs54V3Wz7cZlaPmJUSV3plWUZ13M4pTMc0yxuQtus40h6uubcCcW
4lxP8ROw/kKEW/0QpTfkKLO5NuM07e6swIienEwPzq+Psvu9lJFpHtE2R01xdbBq2p0oP2OQEtsL
3sLOnDPG1ToO78jANL2dXy2nhL/PO8irDfRTRAOQR6fAfnn9l+zELQBYlNXogPBT1t+LXl9RWGg1
3MZpFD5yhgQTI5k9XMSPql27Hw1khemlC7L0fF/uqqyJgiiDZnfTg0rrXblobAOmq1r/IkcsH2FQ
xp+LqDPujHB6N6CMz1MvV69N2BzJ/O+EmqVNyGcTqwGur/e3apKczCVfbTQS3Now7e/pbnUfzC7q
LjzG6y9UHcajyL0zLAIGcMu4juB0rstjom2p0FFRvSr5iCFhMduh4mmomJ5r6Eq5B5Md+aCmtJFv
fH2Zd0aGP0e3cKmN8bdWKI3SEo3Zt4lz1Y3WOqtlnl+dwRovkg5FN0brB3OZ/EiXa+csAZldbFcW
ZsimGqihN2KFOYNG+DicwcikJ7OnxvH6p+3sYNy+aMlQnaD2uGZZAVC36ROiHB0DXfWlKhZ+rWvn
Bgr122MDLn2UoYlFFMfW6YSY5xCoIgGxBHXhjlqtfmhFrB6MsoOoQRKYr1nAiAy0fqFjwWq0mKqg
8YpZ2eANbSU9x4rdkDENIpLcuStN/UEGOb8wosoK4dmwKcS7isJO/Pa0hqUjQjmIRbBpV/sGbdnA
CuRW3AIei+cC1YLPQ2IZbmjNR9KCO9+9sI5BJXMBLInA8qj/K+8l603BvIHyNnPMVXMnmCfuOUX5
2ajZXHmx4lTtqSzn4GO0aEN4edz0j05ba79e31D7P4RskQsJdsmmr2lXfdh3ROgbGg0BZlJF5OF6
q0UuhbIABmOjnJuwnDw1Uic/i0bVVQPd/P36r9hua2YDpY4/jE3UjpbD9fdsVIVRYnwtXTu5RN+Z
34NQlG0iOmxkBydo94PZaEQIbmC2nPpyrLLI9LAXhnRNFqMyTxNVrLlRoeEKm4KeuENWQG0vRShL
sWsFvRGeM0PUNzSQ4TW+/tk7lwRgR76XwijEPzRRX/4WhnOS1jAEvbMmBLZdlObHGJ2395ko+//F
khbh4DTrz1NaT9euQOb6hDmorrn5HKLR9fqv2SaHL3/MemIUmcfzDGNEzeX8OTQsFL0GZbLeVXE5
eOmk2AgOQSFzbPGhRBfs7aGAVAhgKycQ/UTEjV5ORtWUWtejfHdD0RsFBp0M/w8y+ifmDaR+aVI6
76e+CM5o+S0Cd5JzYy6k/CAKbAP5AjUnG4JWaC1eay9/RqyzGYXZiVtiWO1dZpiT5M1p1HQH42zT
Tv42z/gFt0hrZb32RWs5oTQosEn0ETKXFYPLNIruPBtm6CKKJj29vrx7Z2zxE6G07OjcyquaRYhS
2qw7I9EtKyW/GcvxUs995yI14hzwLvaGWnh5gGf4PN73L6cwt3uR2wMxJTakyBU09Xxhzwj05Yhz
HGTvu2OByQQpuPi3/BFj/Ct0WLGRZ3meiFsbhw1kYECRRiOPYMuMo3bb7lALPcDmRUoTZRWl8gQA
wRia6N2mcviEmIz+OTOH/j1mX8631xdrbxMueGhrweuYlONfzmATSLivmzHsLb0fTnoZSGcrSbOD
zNzeG2ZhxwAlJZmgJvJyGC0TRhEMU3B1om6Mzlaky+3DBCldfGgNpfs/zs5jOW5cC8NPxCrmsCXZ
ScGSLafRhiXbY+YEgglPfz96NWp1qct3Zjkeo0kCOOkP33JRVkZUe4rp89T18iWHuVMcUNRryihr
g9aJCBBrDoYvKD7X6zIU+3SiVxz2ctV/LYLQGXbJ0g6IA4m8xPdFVvZBkFmoeFIrncshc9PfuV2I
LiQW4UKTWflSRK2ovCmWgwbHUXlOnkUmzZbfDUR7SgPHWR6xJ1qSkA5RtTz0Sct21tHDlNEcmA01
YyE875j6em9HU5a5DSG1svZobtQ90najK+JJLkuwo+YvJ7wYwBLd66byvxRGudR32PhKhKpRxNyt
doHN4oBH1rHymhp8iNdlxVGVrvXsVpgBhEkzpsmuXKZaHbxq1oadIVsUOzu9q/w70v31mKZodYab
9ssHS2vBRK+zNn4VflUnp8wS4hflbZDtNL0r781e9qgszTXCOdAh5biTYMjRfUpy1CEFkgZtOOhD
+kTBhP5EluI5Gw4mVm9h0xgr4lGDoG+Wa3b7Qu8/L64EigvnADTQNjTVDYcO6FnukuSMg030b06F
PVe3xHXcfKsUyIei25xdOd9vpxvUwpsxDKEa2Y1g+zH/Od+JEK2VNiK/Cdw03zFPWEL0wlVcK13u
UBiIm7pCS9DLri38tooAOUMHYuulORAoz+LAaLajJTw/u7H1svxa4LzwbTbmAh1205cnXIWJxbJL
3SvPeyEK48bm0KTZ9Nih6rx+Xt/KkrEvbbq8WTs8+LyUI6rzD7Ptq9sisH8y1tQOYploxLdjf+Xi
vjAzpZ1HexliELACdEFerx44yrBrOeY3yIg2AfpaU3fAl4m+1CjhIA7Cntob1CHNIUSQpH4GZzQ+
jlZAMYlcaxkuhrAOeTbOx/fvwwtbjk7FNmjyiV9vANRendYqFzqoqRYXTUIn9WMxLvHCUOzK7r70
3XE15NKlCiCsnG24HPk1UxUiQ4kod6GUqjGqgvpf3UrbsBiDYMfM+Npk/tLjcQXbBoyUDd50FjCz
Yq2r2YeoCHPf3HOBGKcEUbK7QjOuCX5fWgo5UYpIqvNNM+H1Fy4l8DMSLLa1wbjVYfYTT8KYsMRu
1sP7H+1ChkM9zCR5ky/drF9eL5XMgQ84xSaIFWtihW0VpHfz2E6SsXshDznUMP3K6bmwJOPIbR65
+VLSMH69ZIpLC457forLWJft8BhwPjN/SvdBhiha6SzalQNzYbNsQ16GFxCy3ra22sKa6WAgkZ0H
JiF6XJ4aUbXP4LLdSHFNhs68rv/HzQQ4mTe7kaWgmZ7dTBVwcM9dAmrHvB8jMZnug7Y2FM/LUEXo
Lsto6bq/Nm/kKxouvWo0rFCKd88WdZEw9CeXnG5xWoQSU1qSXpRwILz/4xNu2Qg5KjUpMLjXn9BI
hxalN6WdLEypQwYaWWQVrR9vOnKHNq+03fu79EIORFMcSs+GJKYPfLZeUiZ14clFO4lSdM+e34yR
XzrXNsr2t7weO21MZDrvTNPoip0fOy2fVOGVvnaqhsY8zOvYRK1q/GhohfP3x44JIfwcl01JSX92
wtdlDcYqYCnbTNv7WYPwUVvB96Lo/R3entdUnS4duf8sd04oLcAwu8yHqd2zIA+zzDEOq9XI2Mkq
cwc67Vq7/tKbBIxGcHRo/nvnOmPSyobVS5bgtNpqDhGma2/QLbWjcdLkFazupaU29jFk500H/7w5
tXbQOAyEL0/DWm7P0nZHu1t4iyNs8vd34Z9B1tkGYYdsADTmu2/7MIPgbJVehidcYzZHF6nxEVBB
MZ98hvf3i56Q182lCModNtbFL2GPYg5nWs8AlcaVE2lbq6+OsrFQ864ont0nPQ+U/Ixury13Nj4y
eoQ0fdLHdat05xHTNPPgN6XzrbBlO0cO2JzbrGrcJ69VzjfUUMndXVdV1geacl6yJ8y3v7rKqhHV
nHx5n1ALpT98Es81hPeBs1e+ACyLFtPI8tgDw66Hs5b4QdjZQORDZP6l/2NQk9R3sFjT5xyzkjWs
nFm3T75o9DlKcn36XprFPB4QwnG+0o8jSFGhoJJvZYjX2ZqRluHkDSvYg9Urfte0zpkcvf8xLuSc
tCH4d6tfCSTbvvhPzqlct3DzDkXnzCzd22ouk3g1UFrfBkQUHxTNGiCRfysovlfO7oUdR9MV5hAE
e6Rmzq+JwSCB0nHixQ/DafczfyKusoF+z+osn95/yEuNsA1GQIqLkibrbbHtP08pO02CM7O0k4Z5
33GltoUippUr+TU7UKtWLSR4zZHIXPvBbqwXtG/6j+//iLfPi5kL+HTGEzZDmfPGX40T4ug0QBJr
2QWRC4w3SoSnPluyVFdC9dt7fhPv2YZ8iCtDljq7FuvabrzUZVQ9Mxg6kt1qx6rsx9/vP9ClVXzE
mXyWuNBlcRQYnq4hfcfU0bhr19k+oWJrXsN8GW9vXeSWUOYBfOJuANmzREcuPVpE4KxA6/njRwOI
y0s5LcqNkJGrpgiINS10lDHkA9Ws/IK7gDqsObTYXBnuC+TV/GcxiwCwsp59XrEROM5s5y/vv4w/
6I3XlxptVkZOqPCR3L7pb9KuqUy/mbMbBKyHm5ZezRrqY1b/njQ/PVJWIDRoQg28W5t0ou6t1eda
lfOuKzQvdiZP30/e6D5MmatO7/+0CxuPaQ3SHIxrmHE4Z7shG1W+4AuDkLo/TAccBsXRSbC3aVyj
iv9+KVgDQH5N6mWEyl6fM1/zGYNVyKpIbdRjvRrxXGj6ZFdZ5VUZuQvbDzg6TAzCCFjO8wF/Q1oA
Io58NIX0/TLRQq3DljZjeUiscX5x0V/sopHiNQ17JxkfgL9MUwjaR764tDXknUyRvljsYbKBhNHt
iRcVmD86IF64L/uQZUJkWNWyz1Jd0trT2r4M+8kaPuPemH/zRT1nocWY97iaS1HFRZoYW+ulXZ4D
BzBurDvj+NhtWOzYchWi6oNmoIpa1ws6ZUbqdA7kKd16kcxgaP9WrSPCiRjye5nbzA8lwvouA4m1
6CMT75CEbnSbP/WZCq7hdy7skA1SSYVNN5qR0Pbf/3M9aky8yiFDV6X28ykyF9XsTGDbHxervQbd
2Tbb2THZhvC4IjBxwBrkbDOOQeVYSUD5p5ri2Rit7KA0R0Z+bYnY9Af9MYANEeNGr4d5I9cr+/Nt
DQMfkIYD4z7EeBhgvn5QA8SBP1Y0hoVV6nEtAhlDQ+6jNAgwFoYXAqyxvybNc+mRLTL8zb0V4cPz
Q5HOXl1qyIPfLHrh7wTzl5N0hw1LN87JpyZJVkApSZ0csq6lr9CPAojw++fy0h26kZa2PJl5Az3Q
1w+OVM68BomZoHotS/ZdUNUnxkBJ8HvFucH4GdBoGsOJwcdJgprMj5g7ERQVY3RtJxrbfJzLwv9q
qsb5bc/tjJyiN9G8V7N2Dblw6XUxjAC6T2/oQl+mt0FxeSI51a7ye5AT4MkQqc7JATuaV24o89z0
4O6oRRw7N830L0Y+2P6VV3bhegFLzU4FLgOuWj9LGZpcpzIqBemJFazRbLrVo93I7q8pGRRIbEcY
AxtT9bwik2XpDei1a6e1y/U5drQg+7SkKIJG7doKc4++dvf5/b1wIZyy+T3ISZBp3nZF0oocsxxk
crJKXD9joXXuYainNdiB0wmefIb7X95f8cL1AlyV/b+hb6BFnW2+wUiAng9pchJciD1J9U5a9AuW
qqyv9M7+9GPPrhdyeRTFkDHdhk1nAcgp+6TMV6md5sXV7u0sqLyQYlTpUd4tyw82nMI4ACwSCOSu
qddTWRj5j5neTRNrTSde0Oi3+hC2XfBv4qIfHdqaa9w75ew84g+yzOFg9IURKUNfEL6sNX3Yi0lr
nJvV7OiaeQMd9H+NAT2XyEznhRwg6dIAN4NFfBrnHC9Tc10SYG+l2X1x8oGmKkVSVmOmQim5m6Z+
AoKQjPIH4xakksxFsz9PhmK4JLqgedSYlJ4C+lkULFKzg09kJfot5mWGEduT7bb3XN+L/MikCpS1
Pxa1ihOjAvc92b36aJNya5HfBCU03LrRxDEvG3Ts/aY3slgzhY29Gq6KhwA6avWR1B9Aj9muaEUI
P1icCI8AT0b5aOoj7tfd+NDrUtR0Tz2Gp1mlfxnhkjyNyDqJUMu06T6v+i5FdIYrOVIL6Ma2Dvwn
y6KgArg9eR8ssGBffWNofYAziE7Heev19j5jagrOXRWLihullj6sxcSwC3PLVESS9zKFKsWRKeyb
JPNjP3N97qM6qcYYO5pijGFD6BWCLCqAYLK0FbwTM9X00Cu75h+YEvgyIalafH1/s78NMXh+QnH3
Ybohn3pes09COj6zP+ek00zeSc3Mv1eoM+/1ekJRcnGWPfYE1/KuCwXO5jTKrqeOg1N8HmMySTHj
OMI9raiLoZJk9zY6V3a7OswkAfiHriXSfyth4XVGd9Lnk5iZWKtbCEvlcOUVvD3vr3/MdrX+J51A
hoiPo3mw+8s6jRvsCHet25u7Rb/qqHfhbYNxhq5NX4sR8znR0nNrDtZs2ieDmzMC3q/fjE6b1bhX
qmCvOCj30kJd7P1vfOEBwZWSxHDJbAOT7Yr9zwPCzJP5WE/WaeLaPCSu3sdIG8DNmK8pzV9YicIc
qAD/8JTn8q+5dFEpL7CQGcFux710ik9Sz/TbfnSy7+8/1Ju48EdVD6COs8HYiA9nDzVreTeZaXDq
TO2T4rXeGPPwORhyNASVlV4LCpeWMxmsERB4wjdjX6OxW2BJBRaneNTsVCbtiGTCiIIisSK7Vtfs
N9+8yW2ytlUm5J0gIs9FXnEKyZxEV2D0Eq/+kkwyAV+lYXHaNUq7Jj/xJofZFqNhhyQC0ehNoxWD
wNSpkBU8OWWeJ8cGHJETVY1Z73rTHcZIrT1+exPuHCm3ZFY9DKNqrojFXXrB5Ht/WJAOgffseyqT
cQS2pt7JZ2x9n662Vx0m0KY9uX3V3HZcoVcyiz/aPq+iL49NOmOhsU/F+aYks7m9a4A9wSkrfXc4
9sZQqdhihgYxGJrCBKgKz5DGyB04cMHYWLEhp+TX0MzmSXoj5OXML9MvXZ7N4Bu6oRyg1lfyWs/r
TWrHz6QBw1gXhCy9/rPjq/mK8KNhBNsDY/xsotr8rzdZf61Avq2C9CFUMaCfZN2vz1NgwlbDZwO/
16Zfnrt6dcFYrcz4UxSSvrx/di890UYTA9JH++HNYWqtYE4U84wTaifLjpx4vM273IzfX+XSEULo
JIBvs8kMnR8hsru6plhhVxdzGZV44Rzor3ZhEtBTfX+pSweIoh5cCLQVIulZHufOA46LANhPg9Ho
aeg5k/W9I25/HMc6+VaBSsiwO0oFqWuygOBzGZusVyqASwcIoB7KYxuNn4d+/QENTK0wylr90wo+
cLMDpW0AGWyYChq5jaafMCO99twXPiStNE4tJYG9KX6/XnNF1JzU3HRPlDR+3DR1f7QQ/T+9/3b/
QC7PDioVFnkKlxMX4vlYzRaGrxU6Zm8pBKtuiFs1zGJHflE81QgKyF1BIevHxtAPEusoFwlPPLcq
8YiCKRAalTttH+GAojnPAmOkxzHBCCUEIp6mkW4ouX4IkMXJPiRe1n6XrSO1WzUijBWtgZf+mmy7
JsfWGrVHbjcYIt3BHsxONEy2RvwrMLsaDKs6dXObfJWNV/zyx7J8wgXb8mOUfVb/aNr4BEWz6Kdn
3VvBmCz2PP+cpd1eQ7df2PSbADLQj03QgZ7B6y+iz5PvlTPGZZ4vxMHQ02HfTJa2b2XZ7N//LG+S
GfohjOaI8qgaEhjPlmqqNROuhgn3Sq4dAQYJwsHOihhSiDo4Zk3JhIzY7v1F3zYut1XpWDLrZB7/
BoVBC7fsHGQTT0j0aHvq8oZygPnNU2sYxk1OKplGDTO9+2XqnQc1lPW9RkPjQbplcXKnAA6JtE33
OUCON7tSz104Dg5vHb0aaPz8urNrgMDlqKKjF2Bqbvsz0Rz1cU2X/v9575QTcFRMCuLz5LmwBk/m
vR+ctBaNugKBoDZKqswWdx6EhvFUaEP7sy9KBMXff/cXbjlSkS1AUBBs5OnXe0uYlehEMSUngMmM
egIZxGoJkmh1i2Y3F61+I5cq2EkjXT5h1PvXKFi+PO0Hkks2uP1mv+HLu5Yo6wckl8546mSQR1pR
1cdKjB1qVkZ1J4J63A3jbO67yjGvTCkuPT2APOYxASkZhMjXT78ablEZfU4G6Pvi6ybn8OBYrc6r
91DrM4Ym7o1qCCkg52jx9Kvo6Av3O5aQhLNNFIZfsJ38/2TxPO/qJ02VnOyNvYtc3tA8Fn5VGLEc
lfm4KFNrqBBF/2+h5oyNV3r/9E5m34LomA1Ek5W1HCWDzOcksUlSGjtPHxfY0d2VbXLpCgrgnG+8
/j+iQK9/6CpKDK4nUtcmF/3zYhYeYIFipQ6frXS+EuQvHDmwbpDbmTpuNezZkfPSZdFEShlggmpl
Uiqd3+6ij/+8v/MvvHvqJwACwHRp1py/+yYzKl3TWgJQqdwjylvGl2yVcq8ntqZHsv9r+hfEXuZh
G6IDxd032X9pSdHNIgtOc9kkhwEh8WLn1aOor1SGb+UuWAiMqWUC3mI08cem8z+bSplIcSQFiUtj
SFwzKmN1fXoQo/WMp5bWPgXJOv0YTBtxXAKBfDGr3MbBJbDpPXtN3t0UXpdPf7+BXv0o8/UGwtfT
w+my9zHLFOserfjko4lh8K7XE3UlcXvbidheAGgFIhloKJKL12v1VuOJttP902In42HOwD3lkHND
rw26Y81tE0G0sEKOTI4z6UKTamyq8somvnBiuNhsuvxbV4TA9vpHdEWvSq0byPAJt/e2q8FHE21y
g2rvNTe/S0ttbDMmlOgQv0nzm1GJ1anZWa0t09+DnMYdVuXyq+e2n98/MxdOJhsXrP5GIOfGPksP
DIdOWg527jQ4g72rk7T9pIbMu6Ilc+FkssYGiAS7/LY9rHwGl44g60WKSn3VM1kcZ/yaHnNedRqV
wej+eP+xLoSBjYK08fwJhbSkX38rWdTSS/XGP7UDMOXQm/v8uVq8YvmeGTWQK7sNshclqvHTUkHR
jSY0VK8dkEu7diPF4uiDEAC6fGc/AtFmb+ib2Tuh/Dk/M5tLDgJz4iH0J6spwoQSIAsh8zWKgYQQ
t2AE1M3qY3Vy5fy8wWNQaGytJeLxNqU6v35XlaB9NerOKchof6ajb4WGM5e7wkDluO4q+XEdlRY5
SAldCcd/4u1ZUQBbgjO76ZugEHh2aDwsd7w57d2T73We2tnLYO97PFL90JxMa7pD5LIToYUYxLEN
rORzJr3kcxF46sM6lMm1I3whGcarZkMkc4ls5MbX2yKhxMqqKnFOZi0GjI74PuEM8SF2kUXZG53o
dn4t1Mv7m/HCGUMi0UNJEGDwW4I0Fzog+b52T/XoPveqb27hImRXOjMXrgwUpcE8w4nGcuh8BkpZ
WUHw5tFkjsV9rS89uuHruP7Ar87td+8/0cXFAGkwfQHgjdHK2Xss0s1he6UfXdTtqUG65WYziI2D
Ybb/PlunAw1Ok5H2Nu85+2RCr92kchfnRBcHdEbdyf2qO+WVE3Jxn5K0wiYnLCJSeJY1L3ptzcla
OCdlL3258/WmRvmnropPSW8UMuqVUdyNeVuUEY6Q2YexA9oUNsuMI3Kj1ygy//0bhu69+Y0yPX8z
0g68dhiqtWSnmm12O9FYasMZ3l0Z65Nvj1dC26UdCnsFeAWAt7etRXqV9qL8wT1pjPciySwpwge4
ulISXdo1kG4B3EIsJpSefUobl6GpaVmFMT5kPcuZo9Lu1z3om/H/eH0Q1IlnGy4KqcvXGxQpw87p
GpaCD1CGVTAvp6BYgjhJhXFlqUvvjq3JDfoHNH2edWa50FQHQfSke1p9M7EeSMflmmXbhWCC3srW
/GM+gEPjecsgoFXiwwfnyOV18EtipZ1EiZJyDpW7InVsAE39RY7konFUqwqz7rYpY8ueaWq9vzXf
BnN+yQbu22RkybbP3u2QMjH3c8M5eYCo7qeynEBWSjedMIn26jtzlea1+uHSkhv8aTsJW3/pbOe4
IFbzlBTxZMJUO8Jb2hRhoFztUyzAbhZrvNbNfbtVaQ8AS+ej/rFlOAvdNNGn2vJz7wSBYIqLWqR7
+knOrhEgCt9/nReXoiGBcNzWPD6fLluLboGQdNxTpbk1rGkdzzYkS/f9UOhXKKLba3odjHkqZj5k
0x457LmQBBkYg2YM1U5WJ7ydnizTfpXTi5Ev9q4sPFqimZ8gndVj0LAW10F3Gx3uzfrUfxu/33VB
c78+lXphaRnwH++04EwEBiIVTzhmGbf6lOAF3BvzQVmiHcMS56U8tJps/oBszTWswqUXzl1HNwzI
ytsycYIqVzh26p30waj3JuSKyLbW6miYzOvf/7YX+mAbuJCvS2zZOKrbb/lv5daCMIbz7Z4AXSOg
igCY+bMqspWixdc+VyAYDppTB09CLO5pWRrs7kdomneq0udb4Vv9Ycyn4pM3lsvv93+a7Zlvvwbb
GwEZ5AQRHj4/x3bh8+hgPk9JmQbTC+lXZ3+cncrQIkuzvH5vKxcFMw/RMvMOVo8EKb1q6xpuCmvG
fskw8OzCxumR68pL0IDux67TmqG7c0rbKR/J+Id819f89eEkljYPJ6/sf4Nl89t/18aV6b43QLDe
Sb0pzLs+YLr72cmpCMIRY3f/xmynFLjQqrfqn6wKhiZyBxvdOM0JVux0XCstXgD99HM8WetoHTTP
qo2j9A1pRUGXuHaEvveY/Paw2apBHCyIsUVMstPifphmgUQp9PQlntCMJxzZ7fhSuVlR7kHkg+HK
aoTpolRDXyRq/LGWMfktM4kBed31ISvMica9FgxVOIiivxnXfE7CHE7CEiLjj4Adckjmo5+3TFDE
0CM+U5arUUemlQ/knsCjfZBGy/RDOO3kRrmZjVms9yP/p8iT7BHpvH68KfPeSI5p0uvmDhc7cNtD
GszD13K0atONPZrj3ouahZHuG3vwkl1nAezeLX6+Yg0BhlZV34Bn+N3dUuRGczsXztruRUVJ8GNu
60WPgLe7U9Qspt3u8mZEIKpF9lN81KtOq9AZVeuz6J3GjmF6VE8SFXrtB77d7Ye0LS09hlXfOPNp
UIPRyXB0U92+r1a8aqLetpa7jRsFmmKSzg9vNJ3k0XAHut0o3PXfHLefyhh5YcBjhsxAYcGsNvUQ
pTRUf9Ed0ScMrxLzK7T+7F/DGgMyLnNZ7uoesubB7dg+nyDg1i+MOLw+pFtfZiHyMMb3NTG14QGy
1mKEwsCl+445j/XBmVw1oxZlF79G5Eu7r1laVeuBfvN8h25UWz8qQkK2y1PHLMJiKtchlI673GCS
MyX7WbXTV6RgzCBeTW3+ZCSOc6vrpfY1WPkXzeJ1JQbnXh2Na5b801LWOaEuknKKZ7kqFBECo/GC
cMy9TEXQTNqXmlluGtl2Zz0KmhzTrYv8HoKGK88YWvVorVFn9VhvZdwvX7y5kS9y8EczDuqCyYUO
Xme8LRNRW4dSy63xmE9j8y9Uq26OG8zCf9TBWPZhGTjCCjvK0b2Sbv6SIxvyXHv42IauXiGhlWpz
8CUfMt1g7lUaY5hO4/JR6zRywaLo8iEMHIZz4di7ubG3AXYGe2QO8XzRKMPjJUmYsWaTZ1Dj5XVz
kniUr8fSqruEH2nn9wWOr7/k7Bt9bBjd8mVMVzeLcejxH13045opdsVieR8XI6ntyMqT0dkzXYeu
IOwuk1Rno6F/swaE9U5V5abtrYARkWiRcKW3xha0aYB9mQPSquk2PKKwPerreciCBEmM2SHzGy1L
++TZXe3d0m+TX2rJnO/FX8sKQ89hTLJ7QxSG+3Up1vJIsgqcPm+zAaRuXy2zvF3K1EoePDPPxX3h
dF4boTAZ3DIpl8Uu1YL1vgv05cdUKHpgEAcwHSiM3v7YZaXUHxUyTQFXIdow3KSV/dNgBFJG8FWD
5cbyB3s6MIgc7hYaAW5Y4aSVhi26L6hIAuWWj3mxgKRMph5HRAVJJEwsYwJ5Jorm24xXI4QHe1Qz
9HJ6c49jN1QfNHTdk+OUdOW0G+kopWy6enWQf8vbT13bGOCOV95Y76j+aejLdv5qZGNS7VKulwc1
ysKD7qLpz27n9w8I6kobectBN+B2txJWK22pNUTdWnmhL6X36CGMZsP3QZnszuhQ2fgIg09+V0Lj
fFipL+6Fy97eZ8QDwKKi9CPdhacToQber5Fr4b4VN8gart+wvyrXfWoBZ7ttlZHjA5Muefst0wZp
HGwY6k/ZuDbenm/rBx8I9usY4XY2PXRJmy4RmMB5vu9WDygaqjCejK1cqBKpCBQAwypfhzq0ez2r
Iq+tpn5flaab7ruGdJoQZ4zVzjIRxCchMdq9U+NuFuXpBPprKk3n52gv0gib0awQgKeKC2nksXlX
bMNCb63aTwvIlx+GNub/ep6wHqsa7RjojE3xKx/E/EsvPbeIuykdvHCGWaDH87jaT3TKC5CphtIh
ybD/vhGQhzoOxnb9JzD65Glyl+G2XZr19+K7C1Pjah2/TNTd3BPNImWI+2H/bTZVhWlupSmxr2qj
+eJZQ/dPlxj5E73kDMObsup2KF8aGGLkk//slPSMMbht8jJukO757frMBW4SPZvakzE2bRbPU6Y/
tL5W9if0nfMPavRnNypBlCehnPCZixCUyr4gvN15FCXs6qjQvbo7SeCfRczc213vZOs63zIgQQnm
EKOnh4h4L79nn4kNSloYR/mQCe8FAsh26AgHleHKddI7u2q6MoTVkqHTvkoRJ9PAfeaUnqIVLOXA
JwMe+LFm3sKUU6aLirSmyH+qLlH2jqICLyFb2sPzlLZG921Z/Pors8VZg4rUIsrTOBk3Lc5Kmnca
1y47+ThNtNwbVvA8T2v308bFxt5xFdX6P+u09M4+EYmBV0O26vZO9l3zwfRq8Y+F+h5Bfjbl/agJ
8zv9BKkixxrGJbQm6pewNfn7Dl275m7cDwuwl1BWqvNvPLjSFtywYRJhKaocWQhk3xA1d9vm46zS
xaH1XVdjlAx6ciKV9L67FHtlRIst+ew3CNlG/toP4pEU0iS+VHkHazcogjZeNU39bLxJd8J2xGQl
FkAUqB09d7VuFmn6RQxXfzV2i1Yt+sGcHHEcDOk5sdYWU3ZXmZ76JKa2tw94SLLHgT0tX0UFnjIa
pemNUeYHZcUX6Sm4SwE0FyiSg1ke+UL3ASM3tR4d1EOp+dNEfZFpxlMG4Go/1W0+G5HtzmgnLqtV
axmc3ES5vxo59OLb+2nv21YoWJOtP4bM56bPela8ThOnwc5K41R7tX0qtWKcY6mXgBmtlRIoTPUk
vR2QhL4rRs/orxRgF0oPZKIQyCLLBKF2XsTDFtcrIppxCqpgS9LS/BE2cB12bnFNm+TCUoAX6fWi
kM407LzW40KuK01yFyNcPccpeVTkJclwXGX314o/PBCC+DR1bIPu8nkF21p62mZz75yawXJ2Cdrq
+3Su04/vf7kLPYBNUI3GrUmX6s1kt5X1qI/t7JzAEGsqhAjTfV24k56sZBZ7F+ngn+8veOkNAmyl
fIMoDqH6rFqdbNHWcxUAyCSv3BmTNO/mxkPJqyqv6Ype2JWboDt8DqwLcLE666cuE0RBbAdtrp7W
6HcKTeld0q1Jc5SJNhxQ4/PxOZJzQ2zsjOyaE8fbV7uNJ7YdSWcA7YazJ63LIW/StgUQKlN77+l5
cmtWYGvtYNJjxPTWKz1dyt8LtScmyHQDUUIBNHd2DGvSfDX5ponEYKa9dAgcJng38CtCVwmrioQY
9TKSzTRNkVv7ugrLYRju+sTSwWU1uADu1hTaLS4mmEPzuwv/xRzwQAoLZhxFaKf61MdCJ6YSKqwW
K6JeD15WSyj02TaJqrjyyhRDW9uU3+x00pZvc9ObZdTZjfN90kubi0rLS4DNqnMRbk5I2nRUxQsc
2GsYNUrIjrxpQlSGYqDLtV1pBjK54W9J1G1nbzc9mb0h4qxjMlMigjv7Dwm4k/XT0Ht+vtOmuvMP
S19lj6LTV/tZGNZiYWRlopNOQmmkUUfDD0WYjACXxlUXaHWoQ1BLDm4qZoqjxBg+BcHQbvrSm1vW
h6I2xuUI1MJE4CNvFsYsfa25ka7LZIzt3EJQ0y90zTjQRl7KeNJSx93nwWI0MUlQMyLU4vbtsV88
Uu7UNIvuw+QaCHnAZuiLLx46c1roo7Ga38Jb7rud19kdokPYhGPNZUH/+GJTwj+oBYx9VLjSGqNu
LJSKUgsF+dAdwDfQ81n1x6X2p+oeOLfzpJygaKMsgLW6m7LUqHdGkLbYfSP8Dqic4YB97KZWvSyL
Mr4mKPsQiuuuS+80wxuakPkWsceu2xpdlbzOxQEcX/84Bht0C0WSOiBPMpftD6LEuDOxwoHjSbM7
C9dEUz5TwLTTdnISuYw8JKPoVYxOMURNFwwfNcuviQzEMbnXZM87iMp2tT43nVuNaVgH7ixDWY5V
/6FO8l78LpRovrl67lI+OPbq3+aGn94hI4ptJLVUOUYgd5KbXpTYvAaN5qNAqVftcFfP/+PsvJrj
RtJ0/Vcm+h6z8GZjZy5gytCLlCF1g5AoCh5IAAn7688DzczZZpGhOn0iWh0hFVkJk+Yzr9F767Ao
NokLVO3qs1eXrQ2NQ7dYB4AAvozTYF8IMevevl+0HHJ1lSwXsrS6xheZFY/7qcq1NZS2Wz4OGaw/
hAhHM/XLuTAeBkt4T6Q5+cPstfplQiNSCYbUqsor4YKS9bumVrwDDPnhujQX6JZTsTr5Abn8Pg76
gkbBTpY5gUMFGLkJ8dwchM9SVdFbanX3pkjRNAKUXKMl1rdJLQJ7rJpvpolbHkuw9J7NpEon1s0q
zIhgS6UfmSTQU9Al0NZAhwhjoZrYjPeDWpvFlVoi0QCPcYm/mFW1Vqjwu9kjMaJTBnZprR89yuI/
x7VV16hNyvljsc5i2CvQzSWy5Mb2nfmcFbuiG+37ZJUbY0N1JIWg2qpvxFi2DY1Py/hBCrAq18vk
DQ9TjbKrP0JxVqPSzdoCGs/iOPvYHTLKPRXWFLsGrMaLUtpigeECUNAfjcqoMBWwlnsk79o6SKkx
6r6BjUF19ETd7bO+8rxAosjdBOriJWpACF/Vl3MGUA3dLTXjZQ0S4vHqDUbjp4oRR1khYs9XFbst
dmR0BtkdbtK8VMXaGVM60N3Q4vly0MchD2g8zBWMYEFL22nk9HHMOpcWp6f3H/OucfQQWIFtB5pF
9kXnqcS5GdOox6RPTH1vtckcxvkokB+ji5MGMunVY9EZ8xhVXacMQbGAbjrOeoIbgTbG+R05t/21
0oe0O3NEvO2qIOoHt55KNVAuTonXhdNSg2WOMItxXLcSCq3gPtTHxDtXn92+5nVFmmEAbHHoUXt/
IwWjOTVJSZubR5CxQ+5PVt/fenVed6znqX6hq17fLn1t7YsUcVHfs3NhbxxSHelEI3/6fcDxNgoA
PIuYqYrkH6Hp6T27KwbTDjWQIxZHzZUXk58quj5cUPdzPlDiy9FR9AbfNati//uR3wsAgMz9Qpy8
05mTZdvrTt8bx77T3Q/zMGvkGEu1Mwe3vpm0WDnTM3v3TjcPaGBaqIiehlZmirrhJFrjuIV6fuPJ
JnRbI9uVcfM19ir7kRSpolbZjbvf3+jbmA7pdAK6DWgO1eY0AFfyEVKiYetHu0xWJLCsIZz1wqWq
pS5nhnob4jAU5SsE0OBtYFf4egZT2ijy3EqMI3CHNSyrPrmWbGa3iHPnu8Kg5Tnajh38/v7eWTab
1STRKnV9IPvbg/9Tv2G0l74Z1lw9SrNtj94QP1uLes6+4J3ZAg2Fx4cNI+5Lp31cMaZNhsC+epw1
abeBO0zVd2x25TVa714b9W5mnWG0vvPamC1Qd/gDhugU05rZAwLoibEel4IdVLXSDBmlOtsNilud
Qay87ZFtxs0gNTziYIq9J68N60V9bKxBO+INskZrZ+vfN2mxPZw286JDkSEgv+sQHxjI8pFPPbMj
vfNskYmyUb9A9QF8xcnwWVqUTkm75jiiAhd1IxDews5jwtI1D4bJ/P9YEOBStjD8l+DGKT6nKuiE
VVJdj6PeqYFYiwYZyGw8WtZYngGBvRXHAzzA5NygNzxgtvXXk7Oz7Km2Bls9VnHDylYVp/+2yde3
vjal3bNX4pWDMJZRCz/PPSUPSPlmCVO0024G2RZQHR11xCZ59uq/nFxyaWSVCAduLfbTx2C2srcH
Yi+kSTPrvjOM5bs2znkRTq4wn4VG4eTMSn1ne2CnBxeF8BkOJ6edwbaE5Wc7BaQM0BbHUe3ncFkN
DBktMVxs5ofBAG3197vD22VEZXMjkW15noVS3usX0Hj1rFnrahytuJGRNtX0lCbaDB6igH99KEYC
WUy1BSfj0x0eHKWdxSUnilZbMd21aSj3qMXYS1QMCAWceZhvtz22PKhvZOtsTPDSXt8YuuoYwSmu
flxH8PTUDu3rVZrWma3h7SsDxQYGFQ4aQCvAbK9HyTHlbMs2UZE1UrPrziLGzfTKvrIW6MSjqopg
MUrt2+/f2Xu3BuEPDCGmXWjNngyKjmTsmJmqHjEIrC57sy2OjTecE41779ZYnWAUqbBswK7Xt+ZC
o9FNXCOPkIjcWx2YA0022d8VRWJ+bFtPjf0lBal6Jg54b1g2OQA6zBAHS4/Xw0q2nmzNBvWoGUL9
oGQ5gjWlle1GmmBmoBXQE4gO8rE9M+47aBpIKTxQFgPiZEya1wMzkXRzhMd0pHztbBSYjs5s2bnr
FxT1wdS0U2fFYU8IuhPZjCyYJqsqLOreOWfn8nZNciWQc+jPb170p+eNIuGfaFVLBLqsxS6moH3U
1d6KtLY/hyF6ZyiESqjSbZHB26OtdqTMqq09Y7biJs5ceVNoEsWSWtGjvzppfx0pNggszAM5Wl4/
XuhmfdNjZHLU6Qu0oRJb9MOsptLOrMi3iwPS7WYhu4Fa2GxOpq0+p2VWYexytOa8uQLrX4fLqKtn
9rJ3olWCAYiQkNpAsJ7eDbXMWrGEqR7tmYMANg30mt285Lm+c/NWjIElh/z7QgWNVnJfF+cW5y84
5UmWgrXOVh3U2QfezBHIGeaQ2ItGVEcZ0u+RS4a9UtTk/HQeS0FGu0yqDyRdv0fAgjY5PFHzGY04
79GzhfGsFvP0GGOLjjUPvdaboaVkH8zpJic+0b38WhiTPn7TtYF6Ukf73lcHYLRHA4GDW4OE6FuR
utaT0LO0DTFaV/rA6Z3ha2fl66XRF1JBuw6ORygWKjZnFus7IRGg3e3A2oSM39jfWLnb9AVgv6OB
sQG1thlxciWh70uqHcAzGw6/n7ynywRKmLs1CFRe+gb/2j7/UwzdV4ZeuzbkvGFMOxpndOpNpRSB
UqXieGYone/685v9xa8FGgyAEJQ6m87rsRAUq1yKkjP7UE7Hr6egd1MqzqzfrAVA+sDrZnmJ4gJm
BUqSpU+gJ6fhAu4YanqSlrce5FPTNY+5GS/OTQsEOOjAIn+bY8zgf3RW6V2pk+zV2Xfb1LYpFE0W
AoajpRUhwhVWetuns0WXvBNDE8ybp1aQlHacQC931Kd18VbcC1ENlbu5VFFG1UXbzaHS22UfKBvb
ysdfDEq1unZtchhmdf5iKXoKSrayuSFZuW4Spvkk6rtpmvqdNctxuTHjisJFj7SrdzAnLzPuWj3J
OU6TsUDjhKBUHCnpZcm+oR5iH8DlLLj1uZR5P/3+DZyeQLwAzgGNXgzutG/pkUiqlArrYDhmrnAR
fEBdbW/E8VBejnTbxwNVRv3Ra9I5OccEfnMGMfSGRN+o7URIgMNev3vMUnRTUezxaLhdUgRuKnBR
Sqcm+ao2hTMGKY4hyoUtUZQ+alLRPrM6UTSvyhV0/F9+CgRqLC2VVg5Q1m0J/mnKO0MOCp5q+7Hv
4zFskFDwcy23nz0TBIMtKhGYTp+c2bx/3eDJ5KedAzIOjBzY7lPkLEYBFPpEMxwncHEjKbnt3WoV
dThE3iZEzXJzpvqbLnGjXldzAnGiTVpph0ouejA6WpKfkwU8XfoOekLbeUI/iyCI/79+Dmmd5Rlq
lcvRrBvvNhmU/OiqkxGubV+c2dVOjy6G4mlvE4AMQH+D5y1hjZLsTistnyE/mLIqLwRwu/3vX+x7
o6AXA6wdfS7kv0/qAVXhrbGij+pxLYcqTNcCtnFXnuOXvDOVDepWv7x4eHhvQPoWIk+TW7BFZxig
b8riKrqAbh857aCFerFZ00OvabL20lNa+0ar6+nMpv12HXMF1MyoFqKPQYf39Ztrph6cjrmox2Eq
4wMIu+zQQsDdZU7sHAujW4LGTtYzgcGbjHZ7idRZWMGonZI+nsQ5xojAXTkhroiNJXgcPXawpVXg
NKe7oZ7V4yiK1qRHQXlX05ceKT5TbS/B16USlT96MamTKA64SHRSzlzbGzr+r2tDWQFSA2fLm2Os
TDy0OlK5Hkut1C+bfLK35pHbfndWXGoAsYzVjDocjZqw35oUYIC8tT6qY2emARDrpA5AgSIJtYip
zny4TJV+6CTRRaBIrDJ9G5GvLjAkeUkQp5P9xTB6e/Y7gfRMOOhtf2eTVM+BCmjjCU/hXqCr3Y40
TKjkf5tY/bdzleadH2/hi9/Jtqp9NVGnn9hYZNQ+pZNnviVpD/gluPo7ExX7J3WQ4pxx1WmAtz0q
eAIoxvCa3oqBmraIM0/267GztPhGtWrnqsoTXDTMtfB+1KDwfuJhPHQ7p+nsj79foe/sgpSdqcEg
B0Dp9U2sDINM71k/6xGwbtZEzqJbP4sEbQrfLCpn3sBV8W2bD3kZ9GyOdbgFDV9KOePdoJmS6vjv
L2jLlV/vyoaOQgW12S0AIjd7vZIUiASmJ6V6FFXTZLsWNYcROSz82DQD4WhfpgW9IA2EVxUuppGB
1mUSncl639mI0Z8n4Gbzoi5/ejTMplIn8dJNR9F0ORAGdYlUpYgfCPzEmS3ynZ0DxU/iL4r5BMen
tE6zj2OC+3U+rvRkbltZ0FquWhFMiVAvanb+sCry8l8P+b+e5/9OXpq7fz3P/p//w9+fG7F0GSvt
5K//vM6egcE0P+X/bL/2f3/s9S/983Z86eTQvfzt+pvo/8a28eObzJr69HdefQUj/ftKwm/y26u/
RLXM5PJheOmW+5d+KOWv4bjm7Sf/Xz/828uvb/m4iJd//PHcDLXcvi3hsv7490fHH//4Y0Mx/Nef
v/7fn918q/i1oMEs9Xv2cvobL996+Y8/FNv+u0tax+blAClBRIKTbXr59ZGr/R1mFDQtYxPPoIrF
R3XTyfQff2jW39FIY+JsGS6TV+UjCt7bR4r5d+infIQNLrIrHIX2H/+5uFfv63/f39/qobpr6Ob0
3MzrGfpLOgtaEQVagBOsFPPE+gc/727x0qba9ZEpr6rPzb28sh6Te2237uI9xbxg3RU3WubPV93R
3YvjGordcNN+7e6hHo4/i4+t7lfBxRgBX4+W8NMUPlyJAFzvXvWFn/r9MQuyMPZnX238at2xEe+K
H3965P++qz/fxa9+wP8u9v/cxaZgvd3FG7OOCb8rpwEHvqNZHImwO/Z7VGJn1dfv9CGYP9s7cK1h
eqwuzfszQ79O6/49NFAxqCBbVn2a+iABtiQaDPWdvl9381NuBOWje12h2rcvLougovMHsC1c65v6
DArrnZHB3jIu8S7MulO8UubC2nOHvtqxAe5qt7iaZmevpfNNOWpn7vLNUMgeoHeATDheIczKk4Ay
7g2D7jgVLcctsOdVfA9orZofms6Nfv88mdl/2rZ5nCcjnYTw9qRm5tpttTPjfjIfyvnT779fe71P
bgOQr6AAjrr6piPzSw32TzkC7dFM0gUudmaTp+2XpSf73Mma2fPFLZSqvYFh3lg7S1nj9ifIltl+
sOnaiGPRl/38WRDS246PFdbSX4pKQeK4mQfHCcxFmuPnyqsNIzLHLh7+kgnBr+tmB6EqzG7ALu+c
hMDq3CjCWqp8l42flurORuq/FmdSmbcPn/Wz4exs6N5MrJP6cwmKvBp7xhhGVo11YTXnVF1OQuxf
t8E+aNM/oSu+QcVeH8uDI3NEOONsF1vyh9DqyNByv9gAR/H4iYPch1zit2YMVOHMHH4dEPxn5E1P
hZHpS283/6cXr3a2k4wqI9vXyf1yHd/Ji+xu3k9fzkywt2tl6wRD2GRbR+XydFlafV9jG+3hU+p/
bX1xZfhqMAWko4EXrfvko7fvgvpM40DT3ywbBkWyhq2Argjc6dc3V3tODGK4BNW1L4/NjXWQh3i3
XuQ39kE5asff3+IvoY5X2y3GL1TwkHUgY3BN6yRLUZTCqgFsZrspsPfmhXLb3HRHM5j9FxlNuzEa
ozWYo9g3gs5Po3NdEmP7+rfDI/eAOBCEw1MutUN1OdYzPdulRwBd3Ox8GR/hyIbyMB4AsF0799a9
RUCH6qQPgNoN8pf8Rflh3Lk39o1z9I5J6IXqpXO0zjyZX8/5N5d2epwiC6NOa8+TmZMoTaOE+d1T
dd+7ZSBA3Hd+1WATB0bQrx6c3O/PebIZr7mJ/5rlECOp+SMOQJlxmyh/muVO3cw5SNJsV/nJwdh5
obKDgRZMBzcqbpRH5TG7lMD3YAb45l18a+70S+UIPuqq+djcdRfmYfHPkZjf7iqYp2zb1iYtSTP4
dMmLRjhYl6c7qul1ek0bscPbFxGLM9IBb8fhDMRukp7ABkJVT9ZAo5Qx5KuCHbIZ5jJcSp3iHPtd
Np85o7Yvev2S2Ygs1DA4eXVw2Cc3NPWAEaepZaDEfLarwQ1G1kowrKtzZl2/2UuoFNNSoq4H4dVD
8u/126TUp9SuWJQoaZU9gJJI9y6gNgRGfe6E199MnG0opK5odxIPAiV6PRR6In0s+0GJEAS+X27k
rfJdPliX3W1x4UXubXFXR+3t+mme/fqr+t09c6MnDFPmrbO1JjbzZ/DXOjHN6+HhG3mKPuHqJHfi
2B3jizSAVUX4ROfqpgpF8OP3e9jpZIF/rvMfcgxENptyzOvxNDuDEbitE3Sj0J0PcC4Kfz/C6btj
BMOwaGd6W6+V+srrEaBB6vWQLtmOmk3g3pWH5kyt6M0tAFOHVgby2FRJ908fWaI7RussShElM0re
qbV6vikncWayn45CI3prLRLbagS4b1qqSmEjL7NUGtSLFUPztk0vC4gwf/FeqFrz5slDODpN8pqT
IjLC3eAfjaKM9FYR17mjxfc4SZ6z1XlzLxv0hlMLOT960QAIXr8Sr5yQ0VmaKvJ6pM4HtNeD1u3O
wRPeG4XSAzrXdCnpzZ5MLdGu49zJuormGBHdsOtZ34Eu0SA4s2hO9yHOeaRGaRu6m1Mjr+n17cjJ
85JY76qoHhvHR722DlazmoJs6zr/fjLTTjgdbWtcsVAIDNF2ZrGeBKBOMWZ96cGrgiJZ3mDGCez4
1u4xonCzsK0ESueUVuGM9sJkPlpFsvbhbKEDTwksnz6WK3pmAMg6Vd0VlgrTDvHOfqTRYySQvpzJ
/gkr17glRKV/X5dS3Sdo8n430sZJI3VJ1LvcNkQTUmys3HCh0bBzVWeVfo4XU+KbLamsXzZmkwRy
0BE8z1JjkBTeR+uj3aVwQfPO1Q5YSGJXCkgWcrQnoWhHNsZZFUHo0MeQRjN1vXQqyllhnSIQE+ql
2s6fc+BvdlBhkjw/GJRgwRCkUAxlkBsbUN/F2AXfBfxLBi6kGD/0AC31cAVsflcWlA/3Gq7LMBGz
6aNbLFyooJdQ+elsconz2JXf2iGBvtO7ZQdkH4rLPebT1nUbq7KPSlg+TjAKR4NeOpS9tudhouSd
2WV8i+wrcF7eXi1C5J80EUplXAa6qWL8YSTCcHxPnZwbWwwjKvqTmeNoXmf2h1HkK8rS+apWOyvV
xpIm2Njc1FyUCJBE1L8g8diB/08T9JZoX7SZn3VSTLts7oCopzhkOYEmkeEOVieb6nBE/PaqWVfr
jjbUBHZ4kWvrr6xFkNGmjtI+6qa1uFhKEMsI2CcJjIZBFQbdGbuGsutN4muLdVmmH7TFUTuITKXz
UwejIgIHQGDjD84g1WDMe8gQ1IYhYsGEUpagyDsF8nimxHfFKmMZpfhkZNkR/2AvyfcdOM1vub5U
6PHjEJBFDjTXNlh0Ay6rti7zNfwDtw+nlgqqP7gA9sMhtxonwrXAU0KvG+entFhrxc+Rzu/C3DMI
4dy8AetlDM0cpaKAM6+r2JmEop7kEuRZvcS+XlXdp0SMmYABMBjr1YiTcO/D6BfZAQPH2I2saZzL
KK2ZgX7bFmJnaY2+X6p6cuFbUHvAyQ2EOtjqOmlZTavxxaH58JmWWvlDdyvrm9OojgihslZGIK2G
nMph7zlMRqY9sKZX69DZRq5FOT/9rcIvtwsUYDrPQ4ZEjw95c/zJ3FrRaq9jSKBr4+HmXBVywplH
71VY07RXnaOsTbeEy2ogGpfP+KH6YPnyJVycXuN5TWr75FnNzPSGIqxUkOl69xOof5ZXK60qCVpR
qPVBR6wNgcaB3Q2GOCpaYQrC4lKU8QLdzh7xT1gwnFivjbEWtznYTden/1vO+wT7x/RIE21TDiRD
ee7zKksitS2VB5UaPvUmVPUU2PiORWl/zWMM59bUNYLWBqsWSC8vy31m5IUI4gY7Px8KhZZFee6q
T7TxdJ3nMjuf9Ckbn4SViyRMFFONFGRdx6BKjHJfK+Vw4zqoN7FYK+vKqqx8CNDxlZ8GQx/vXRqQ
Gs/RBuPcImDV71szl5e9IsrVB6ipvujzgGznBPTgJhck+6GB/sIAdR3Y+0M6D0pih1pMV/vYprqb
BfmS5T8Lwl4V42NzikPmG6dWq3vjEkKdrrrIGqxFD5s5qRAKyODK+UvXmHnoqUMrwrhCXUbq84NV
a8oHHdWIKhwz/BeisVGsl0SpMTcUuA13B9eTtgGXoc8kWDDNrKNS6uUc2jW8Lh9+vk5ZDxWpG73P
RBp4tVeP/lz3+D0VRltvJJ9Z9D49w9oKh7JjpuP9F3dI3HTtGrmNqJI9FbNED2WOu13Q46ZT+x12
x0pkpiIfjk4aI0OZiAKxUaQYl8BIvewrjCdMDz1TWaubxCmqh5IVVdBobhc46lM3TAEAK8lm2kCc
CdxRaOxKaz8nQY4+ybdkGEwrmiuzNC5RNWj0g9li4x6kInVfJuD1LLW874YQg0w7h4DaDSBijBbJ
nDGz1y9eLzwNrIDXpgEuGeIKfVodTebKLRnZLUs8PeASTNcTbZ8iamdNIK+VuBoUjWoYlXBwDQH8
rPCynlvXzccE1rUVGNOQ/WxzJbUjVnoMhhtJ24LO7QjiIHc7tvZpHZCwwNEVbcgFiOWLQCJ/9Vtl
bRQf1B6s7DRXUC+KTVYkEMPM9nOi2x/D5l0ckMuMHTQO6OWhnSaujoSIy9ZaZ0PCsQeBZGUxOzBg
9EVVUr/pS0GjT/WglED1aJ5sJ5eGnxraPMIzSuhmKYOlC3+ETXvJhjIyMUSFOIKvuIXWwr/JOm98
gnQ8N1EOMoSDwMrlEIq4tYvN6zR7RCKajSeekuZHPKxJzbFWCe0inW0XqgsoEudAi1TPoSCX5oeG
gtTH1ds0EFcSwB+5Vw+XnotFkE8XvYJbZRuKzklQTbejK6o0EPpk/FhFsYo9yCC1DfJ48cZQy7o4
9edqyD62o9rmvgJIFqK60U/wsqfE/FbRNntZHC+eGTodHMKZBDqbN3YEEE46Yz7bbv884aUBXHx1
AZaoW1jSQwbT4HZj6opIsViYWlWvaVHZsHQPc73yjgPDHpUn6Whr7IteK4xdCqXmq9I4OLrrYLZF
wIzLH6UJLw7CdEvMYYLT+jrO6IQGbYsMIXIvNDRGG/YUFlOqBNVXmniRtRB/flHE1Z/2qPet70xm
pwc9RVCEOdRVPiGuUQ2hogAN8kmgh8+ljv1dULkoiYRWrnUPOQetFtlqPj7E8+CpUWyiqBbYK/uc
Q478zczibXFgzGSyGBAf+JGrM0o3PY71sKk9F4L7TZeNs7vn9G363UCd5luHhu0aGCyp49DlgxWw
sVpfysLMMNWWMr1uZYWugtN56/3iJDVSBpO2EafT6TmzJr0LrEJ2dSBzK75vyjlmfseT8zGzrSVU
ExSudhn+ZXJnwgDVD2uMSxYYlIxaL3o86fB1bHkgH+pBdX6uVATSqDfsSg/LCWj2vh9HODFNPBn9
fmWvMKJmMswrr22JB4GTW9Wmx5GtkUpZ4ZOHwMq6NyAcPhaDJB1Wmz5Nd3RUYwvdmJIWsJGsCO4j
YzPflaPp1kGBFtVzsvSrDIUyizK00NT52QIGYi524JkjWOM43Kl5Pl4NmpXjlbpU1F+n0mKLaw1P
XpYMfMlkH3G5t/OWHvwqPGM3JYX0Iqs08p+xKzp7lw51HDWZFMuuNAmGEKUiiFm0pfoMW2fQ7rIl
V1Afi5epa3/KNlOWT1SxjSUPCIywiPEaD6s3pXX7XWYIq7hfDTlO4UrwP+0V3V6HQ9vMvf1EniPs
mzRuxXQ91qorbowqiYsPoxxseehTqU/7Aqcmw+/beHpMM0rysCpwPvJl02Ez3qIMJcO8YAUGednS
f0+nfMY9ISuc7IOrdMSOSOKoKu0GbfH8HA2mKtSNJH2mlOu+wKLkZErmJkVxuq0K87N0anReKsdU
n0wuN0FpuF7Va6Ml37ugfJ+ZPTL7UCA3oV2dGTDIuJ2vsriYPSuoOLSvVgpLBOZlXo24fo2ZYtph
rlmF1rGz4kAYFXa2fB/12TOiFTHsr7JLzM8G5XSBco2kyYwoRatc5zn77cGTU4zG2zpYGiIoGqf9
jECB1CmyZGhq7M1N5ORKiEWbjlCxBNHklKz5AyesQvEKTd5kr4u1Sm6hEBvTQTFX9mwifaeKusGy
V5Bo2ThdoHjWjn6R1G19YSI3UO8dESdsQWbsleytsfdRuphdPtZJvTwqBoWFfQwNfL2YcWt49pY8
w0QqV6fpYMejmQQ9VMwRoxHcdq19viZqdmxp3QAIqVatiXqU+7QPVL0wqYIi3HrRqCvsJarskGx2
3DEpQ6cuNfM+r1TR+GMfo1Tge4hRvehJUc9IyBLtXNT47pUXMD0R8KhrjuhbE6NSfQ99UrceWsvp
bmarnN0PCro5JsKcCnZjvigKJCVd4kT7KUNFk3Broivux4Sk8rpXBzbi1hiQdeqmecCEeFZUbLvQ
CdEjqgPeRkapW3tX6rWZ3AEUTTexq3WYojJXoVGhaDQXkTrVuCTnSJ0nUT00RhJQFl9YUUbflAHw
/a7nyaJIQPYn6jjo8mXBvo1HlXw1AJ56vo5/WH+/uuZaX1muzNwLtVsrLbArpTFD26idh5p/uR+9
wb2bh95o9sANu2erctbhAuxEUX7YvOW/tMngKXs2CQ+Cqtc1JTI/ldSuB7UZ1ah1ZvRgFCAm05M+
LWZyKEa9maK6GvDQScxY0+5lkdVfq0bPNIQvsDbUslWUEDRIm256lXcXOrxf9cIpoALspq5LtNvR
6QoYNVWHzC3ruwcRTGsQbZhQESkPS0qrltDYB7cJJyK1GVJoUv7UykxpLloRwxz1EfIRE7o3SqaE
yDgIAkR15PRNFmokN7bRyRLZ3J7ZJ5s0SWBzuKl125TA4i77PF1nFG6oweIHmcE+pnbebJGPGmso
oWVrNcQXhl665ufGVDkxSxGP383YJjYBwvU5VvATC7PWHj+BRXfGByVvavhOC67NCKsNJS5Ybf+s
Ky6M9LRe1gtoskqxB6G7PjRiFG1g5mnyIlVz6kII86Xxo+qbMf7cTXn1uLQpDtfrmolrL1t1FOEB
PNLN6iYSGJOqwg93kXN+rNQ6+6n3K+5ydSqs5lFvVGMILTdx6sum6pQnhRDLO6JDCWfIWkU1kqJk
g31ZD3PCEteG4pNZS88NikmfujsKQgjUWOjuXWiFUxZHFHZyxa8gw39pwXp8GUUsxx2ZawvQxVLb
OAQqg+TcCKhVIac258m3x4l41LYFgNdty6pu5Whz9OqowQN+g7NFXjfr81VZsZ/4aY47KTpqwuPe
+mIE1Fs32qe0YosIFL78oVATQoC0sHp5bWqzXT/MvayzO9Xrav0C7rzsr0aFHAWhZLv1kiuhmM13
yHkORRYpRjuqajKJMKnE2vggu9d61+h2+qEijZB+7UBW35nZmlsBNfEqD0arw4GzbSe3pRIEIdLv
EXbRr+FbLNpllpDDPhO2Fd5hacHvIsciRnm1wPa+G8rUHQOs1m0SPER+zMIflq5+7rvEvrNtHcfR
XM4ocTmdrv2kHAOWnBNRdnvTzdPUz8EDqOE6eBY7CqevZCcw6tIXm3tjULXGnF6jezeKKDXiVjlI
IlHI6zZhjJ8s05iHrhNvGhAkpHcL1LD1qhxSFRTUqMCvf3LSRHxcUpSqDogHknPhcl9Y/rJYan/h
JDKe/EURyeSX+gI9nyAe/16c61iDsx6LNnTyBM781rn+2ksXQlqnEG74czEYn6c0X5/sUtcfJ3jj
CZrWuYZMkbqwwBRML6ZDnqRJFiA/tpZ3y1ybrACUf8LRWk10+018mEF15YkX8NCXMozRTlsx/plA
aCYkV4Y/y9Z9RoqR9Zu0VXKtZwPaEX1ca0s0tDrC6ctYWHdxpzhf4zWN7yEHxvGlmSoF3G16K/sV
u2J6VEPByiuMwnV9Upy+3nek9BfgGGd5AWA/vctAKRa+NdbrRZp4QglTu+YFkXuQRQuetQnUuKfK
Nw9r9xGhsobQrK3VlPC6778mdW89mKOzPmDPtXLh2uz2ge5hwU4+OI3fhCnm7wbqDihgULockQPK
+iP6o2aJ0yWLKNLipv0kHEV9MmLeXdTrFjBbgbgSP+xA4fezZZT2rkMpeLxyu7KffBCEIAZ1d9Hu
DKduXcDALcdkjxTFw9Q27ocuSavbuaa073cI+zx6iwH6vUfZCj2QPu2BqsOouhNGXuOJaTjJfdc6
Th7i8rz8qEv7/7B3ZsltY9uaHhFuoG9e0ZEiRYqNJEt6QVhu0Pc9BlGTqonVB59bcS06w4qs58oT
kT6RtgUSwN57rX/9DX6OxRjqh7QXaQIM5HKqYxS6fowz8q03KJMiwW+TXsDgIIdw4Vh605xGbeBw
x3Ob0eQyCT/jMKfFMiMlFDxCpGTZxe4/i2wphURvJyYDjrugwXvGI1Eax0cpAjegSwoBbNpKqiaH
9soadywfuJr8cHaWtlCN2AGDUu+1vjVCN8WiEU5nM+OgbuoxZgNNYUW0F3WYmBuZMiJhm7Ii+BnR
+IbVphQ5dVGGW3VB8Oeg9VavZaAbb/0AC8jFeIyHa+pj/RNWKpteUixF5+ZyABYhd134IxnU9pvV
1Nik530U/9SVcga8lsb8CcuB6bWOxPzBwiqv8oVR6x4muRii9Xxqf6AoE16HfsRLIS2TOQPD1rVz
ySjgSas63PBxu0AS3cj9UnFSCz3bgz5qiFqyMZr3ejCT+QQQK7qxlIm7OA1qXPuzgHZcDgLzW400
FpA1jpe9XteQbay4snaZ0moCxNa1hOqKZVY9Dmyqj0XpUcYYJYCuiYPn2+orura0hTRRn6xBSWra
p5KThU35rZ3TYnYoxiR2CoQVs01S1Ywxqq7XEs9yxuDSmIYCnTCiEbxvh8TRTbZrBzO7LPCWuSjO
cyzmDau7pHZuaMBjdwhHimrKnT5yRtzmop1VDvlVNoA1+kTnwMebznhMQnV87Hs5n+0mTDSvp9iU
SBXHdImeObcE8OVs+B7h3OsKtYHpI0/4K9oBIEKqvuQq5YGMXLlWdzoRLD5ZGlFvxwODIzssrUAh
MFUfvxiUdAGdb5I8INmwXkkyzH9WwdhuZVlQeg/AuUP9IRoCqlxifeXID3W91x3FqsaHkkbtcYmQ
DAO/BfedNheaTXLr8IaqcGl9fF/zHQZmxndNjDOsh2NVKfdqUrHJLGWyPDZmJ+7DwpQOwihWnSMI
2fJdwPI9tUFu25dwmfrXsh9NMDMhmb9a6TTDt24MhiSxqiX3dPkZLCuAZ/w9FBTbTmIt7VcEnSqL
1lCmn2t8Nz8t6acndMYKhBkmXr0jLqL1rnYDC49118BRZotc3KVqyzdViLPFkcZgJa9Ts2DyV4/G
VenpbTnVqv6AWdlCnk9GMWGLg6FnFNem2oBFlfVdhhkdtfXQ5N9NsTaeSdmzYAlgbfAYi23xJHfA
HHB4p7x1jXkyIGXH2Mo6E84PkVuonciUJI2DYzc3rWbjs7OagmSF9WZFUWEAGgXAHMoi1RfFiKr3
kPoJr9UmWdELISl+4KY8PRmz1bxo41SwMtXoB/AlWxyUa0zhBos4qkRcim85Y93CRqEXTLZa4Amc
SENSe1ZdxE9J1OLmKpaycVHDhPY4XoKu5OWD2uaGoplJvmYIqy5bHw3DLsxRqbyqxmsepIwawekr
Vf0+hzI+eEZl5d8XUBDW6mgsspNWSchpbkYF7iVNpLCUgrT9hnx4kvl8Q3nAUUWCjwi6LxCIuoRY
lsgSXpd1EEPbEfB4bbxEtQoqnJSzXNATmTWny8NprCWqorSTJFZ/k1tn4mLyp0WsatVmEQXvU8+4
0TYphHumXQb2RNAUxQcyk7VXVV6LMo6zXodtIo2aPTJ+beUJG37obOWEGskx6drqdXQWhTbiZtas
ogLxeZLUB4s3yni7uRMJzaJdAi/wnYNYy92Mm4hPY9HjPG2lrazg8xoMOm5H8+pjOFRR7DGKDPpt
h01vi5Eo7ciB3V//LMJdvp1NrvxOg1E4DCgLv/NbdXHI0EtDfZp5lWF6U7rBseJuqR8w19y16pMu
JRvs3H3G/V6pmi6J9o6gtV4v7cHpjpJMmpZ6VEADGU+7Wtj72nA3AHk26nSXm4dF+Cyn4Z9GxBaD
dUVaneDJkvo4uR2yDAREYBAdyVr9JDABO2YFTh5/H9r+eRUsIBjVYjW3SrPUG55KbXaDZPVd5i1l
HbysBvFH1RAE/+9XueU5IP4hMRSZEbR/GWRlfTa/MY6SFqGutGiJp2H/+CiOzXAAnSBalQLTM1Nt
/Jc0n1/Xo9M2YSmKcOpv59AduA11VuJVSgNoMCeUrhDi7P+HbwXfkr8JJQa69cdv1TPvhQGkJnDN
xdUTTai2qkbZqoLSbCv4sO7fr3dLS2WOT2Sgjqs8ci0J/42P15sJmNGMFCfkfN3XJlU9iqNOAU/j
QNMtPBD4En7yFW8XDZfEUJFvZ7INqUgkPl4yieUs6pnruegjgm0p5ODbXau5ilh8ZiD/56V4D+Hd
okTVTF3VbygRQrvMuj71uHDKVuGoq9i4wXebwXf22YO7felNUSYNDqoKIbvo0W4vxealzx1fF7V2
BBgXNabuNrVEk/T3B/ZP18GnAW+b9YUkE+rj3cNuuAytIFbddFSULVlwnVNOhvwJL+bP12INyCXv
iN0bPtGt10g1t8zF4Rm5DB6UC9u6QfEmyLmfRlH61mcF0xIFueonr8afXw4TCiY86BMkwkx/sbV+
X9OZKQXjDEZV6GXlg9FglKxV0Sc7xz9dBWshuMwiFCNLv7mFccJRYyAQdiOzGXZarEKMHJt/u1/8
IrStWyB2LYxXb0N+tCmN5AwRmTvA2aGfFwcnS5pp8/fX4XYX5CqrTymWK7zhkHCVj69D3NE6IelS
XL1ZJgYmgYQd4VzYoNWam4txffr79f7h3iF0UNFtYOAhIz79eD1trLUR5JOU6Ezq/UawhotRTtOP
v1/lz9cP8cnKBiRfYj1h10/x23uwlJDBQTgVsFxdfohRgG96rW4fg8IQTkvKBCoiE1X/5O37c7dY
matsFQYUajb4m3tp9YsVDlmksBei9LdC0NlAxby8GKr/Vi//fwHTbwImWFu/PfVVIPVBwfS//1f2
o0WWBWrwNct+1zH9+ov/ETIhSP0vYl00cih0WLwwr/+vjglBwn9hRINigBAOcXU2+B8Zk/pfOkJE
ac3KJBVGXrWd/y1jUv9LW2OhLOj4aDqpHP6Viunj4sMyB04/LZBl/qqlIAB/fE1H1NY5wpH80kwi
EUK0s4toXocRJkM01eYnS30tMP6H/vufq8Fux6YDTi54x825qYOsTZho5hcjblM/P8tL+DDCASuV
7lAqUbySPOJPzoF/uCasRR0+FUIytO3r7/+2EPMEanOfT+llmI2HKbbK7dRNm4pgEpykjE0sp/sY
esJv78HpP1/pd1nVP9xWFiIcVrT0ZHbe3laIOPi1S1l2kRdt2WLee9dN1pdOMPdZrEve3y+GJO72
vuJXwbnNBdf7yun98TtyyhZmkon6xXrQBt+kEIldM/0O7CVNTJgxnNc1uyhe+vAqJQ8JJJzuQSm2
TEibwBFDMGQAua/WwmzY7aPvZvjdLJ+m+kvUn8SB9PefinpnJl7fuV3kZ8mj2j7o0T4znVrzYnxU
8evON2b7upBbUYQVk1lHfuzRkkWuep+cy8ible9z+agO16g4ZtHDYrzqwgaGgWluAo3m1a3ks6he
TA34jHlfLcv2WJ0pIPFddHtjG28meSuEkSuYhqNc8KBUNsZOIR8BLl9pPFjPy1csrHKtc6ZsF7+q
X9J3KAEpe632LRPyQ6xXTkWKQ3ka2xheyQ9YS7N51cyvdQK3ZOjRBJ3l+p1AZrctCU6RfwzBW6cF
dmERmOhjZDWUhZ1AKlHql2A5B4XbRr44JrbWg0mAAwrzi4FOVFK+CPG+mXY6WC+ov22Rb1TtqEbb
UxE7MpMDwSmJNA8tn3chRHSX7pHtGONrLzi6ClPLjcs741Olyz+9JaDqpNNxmuO/dlNK1knYhPlo
6ZcxzmtH1wOVSfscuLOIO2xDdKpvtrFyXxCVCUReP5bIsv7tumAxrG2Vvhbs8NVvFuNMrUcGjq5e
OvNrN3cYjI4tJIlqZOIHMu3+fWH8sQrXpccGybJX1kV4cxoysen6cmn0CwmfTwF0JRA7uIDFkNzD
hes+udofG435K60PQSPtDRvqzeYGq2IQwM6zxwlpk61Mtat2xhPD5LtuzPe6FT8xJvnMGudGlMeW
ylXN1SpCxR4MCedNNQOpqBDV1EgfyYuFHrON8sGEaREQimCmtUcEKY4/kT55bTpuVzZg2FfRI2K1
M158QM1wq+7yLgW6jiHITsnl74/AWO/xhy0fij09Eu0tByFmOjdPPMbKOk/l0LoW1cGAMQICBM/S
3GroXBUHdawqbolaIU3qThw9omIGCPmVJ/xIeQmxvcUkE+Dr2m0TwUn8/NDspV19p+2MDbB4z2Sh
dqyDDm4cMdSyG3ITMKYdXQYIDIvBqDIbBxVfhOkMmmoL34X7dldutcrWj+17eI128r55y3ahH20C
r/YwRYKnKsMJT9zgor3+/W782oj/vBuIbeH/rT5ON+8IgnJTm+vUuppPI+y8byHsKhmDcUdH7qU6
JFXty6cMx8MT9jMGbCtSFtyq8WsSg4DXnhlKCrVTX6vDuE9+MAIELWNi+9lbZf2xVfx6av/zOdfq
9rdDs0GLNS5DZF2Tu+penW3Q1Oiu8ct9uRW2wFhriJetvKRHpM7n4UV6KO7nXe8ZBDAfU3kTRE5w
iO4sYqsc+aLcKaWDmiMut1bvlRkotZtFbhWB5t0nqmNOTx1op2KPNfi4rYF3abQcdurhE21sDSRq
40k6T5cZ+othM/EYa+jxkKvdut9kuq0sD+q0XzS/DQ5WeZqDr2L52nWXonaUxlZfsmNglz4G4pvk
XB3KB0zey2tzSDafATq/7Opuny98FcAjDS837EM/3rcU+648iAbzGj9jgPIg3S0PyX17zI+WrW2F
L+pza+dnCGtYugNsh3g7dPbSEj7sC5JDyOj4lk9eVjgm/MHprhlPTbOBclNITtM6/L2s2fSmZ8T+
om2i2oO2biJa6N052dChoUzrC1K3PMY87X2y10hyeePcAdkTImgFLDo/e6uvwq6/M78kb/oX6TAc
c184cfAotZ2ck5XTBs5px9eerBr1ag13keayHrCEh+0nlL6QbEZyXgcvg+cBB52J7ider8rHDo09
jbePsDywAe6lhiz9412cE2qcHBnFNTgEh/i53yl30RMOqG52D4VUnDwBOLX0o9bRCwfeZn7Q73o/
2xf7eEMy0plQAE/2VV+kifwC0JodPhMQScrH/g6HINpiHF/Y0mjuZCg1Hz9jBW+wRuc8nzNzE+eb
UtpBPTOJoWA9hhmu39Me3267tbw8vAvDXbXy6c/6cE5wWLF2+rhvq1fVejIZxmKTEx6wMhMVdw62
SezU3yrTDwcGZ7vuJ1FzDHaY/J+hjDQA4QwhvhPoZX0NT9VPWff68imcX8zmQZo8fl9pnGy2k8iZ
R5x5PQ3C5QiBym9KN5avC3TL2p3HXZlAOvMaRtDxJosQ5G2hgFHbRI7EsrOUh6zcDeKTAelmTjAj
O1T1JlqZAxQND3FCwE9xhLjq9IblysWTrhwtCw2AO/Q/+PB1t4FznVxMFAHvLeRO/Zr2e/zySlhu
8HHm95laUS+2BVKXXi/s2lAwBqUO0XDqX8OU+DBqyVizoRJMnAA3GPZIRXN4RQvG1mICe9Nk1OMS
JwciD3kbz5bpYkSnoT/gQOwP5nNsPMoMefOEuzX+y1JGAyGjwGep02fTQt0s9SCXW534bvHCmKax
R8gqgT4rXr3i9UttfHJy3JYymKDgq4MNBt0gC+S2uBDzhOjBOG0uoWl+bxtKNwV3aZuhErSgSv5E
zX6jKeTt/iU4/WVBLkurq9PHt7uLmfCjEQiviZ7XyL1Ido6L4hsixLXO3+HxLzpko0KdUO5D0sjS
MXTh1zVbqzJ2TakEn9zsf/hATLtFGlVKK9zabpWwwphggRpN4gUm4ZdmjDSfwtGODP0eCQnqmzDY
dAqHqpCfrVQ4xrVx1vQSxUoono1Zzf5lI7sC2DwFRJ94MdKM31SW7E3oBUR5uQTNuFEXso9UEiCY
O/vE9DKlysvA5hZ/htB+hHfWx4I0zuBYxjQMmox10+dNsdIZZtmLlz6uWk9MW+Q8UtjiqsSb9/dS
5baaBbWiSKFKIWiHG3+bHiSEcFXCMu8vXY23Yxl43WQwHVuiiM7yTVES3U0l1f/7RSmVebF+P0C5
LOuK//E9ueyvo+G3wmNqZGYTVSVf0nRXmhiJ3UXqdytTyNs4Lhmcsm1vHY3wawGJTRkgti5sCuLR
FA8a3MSqfNXqR7W7BNVzIZ6maV9M17l6ntv3GrZchEYkux+791jfY9lCtZwW+3TZmvO2qA/zsiXZ
RCKUQoGmoeBFqObOS264XU6I351Rb1G5sPnR4ZkPS+PFy7Yhr6o64whbB6eiP2j6Nhdf0XpxBgvH
etmq8yEVfpb0HAt6hZZI20DwDY5e9UUPL70F8PhcG3RCW+hsqfmADEtWvmXlszZ75XQk8mXUt5xx
g3HGbN1CU5y7UvHTMhiVtveY5ZlY11aQCrONGEOZyXbs/IvgWcIXM3mSl6McXeiwDd0N+E4xd1HY
yeqPoN9ohP6iV1POcf2Y0d7qHVTSTTRW7jDfJdwrGPdi4xrCfbyqD3LTa6AXKNqB7ND+W1QKjll8
lSTuqfaGbsixQiKsNpnkYIlctudiptnZIg4utbvK9GQCAZU73Xgc+seIPxoT5N4o13Z2JvO5t3xJ
8WRlC0ZB7lAzrXt1W3lKsh+1T4xf/ji1KctA+pH8Kqvvi3ZzatcxzB5DC9RLFIcZDbsOQb2Cj1OU
zJ1nTWicWKo+c2/9o5pGoq2xZlV5teHDXPTmqtESjv3ELOKyRpoNdt4sDs7yIgxTs9wTiNsKR4gJ
pGY6fXhWul2o7IJiIwUHtX7ucp8NpZ1eBdPPDFwQD3J+JF+HjNQzJLtaO8/S26/8ULsCT6BobHYj
FjNAO/puTk4wGV0l4c7Ou7r0B8sddrJxX9i58kRVt5yCwNGtszX0HtQfjA41RDuKLxPZKSCA2C1D
gUhjV4i7qf0RMmLXPKaiKE/0DaRzfsc6D+nhCP2rGYnEfSlnzdYQ9JDBY0v9/aKeyci0jebZUHZY
mMbNQ6b4eJoV8Sezzf8kN3zcOnDmlZTVwQv1G7ORj2eW2dZw1gpFvsQKoblrRzXcZ3cw5bDRwFEO
AsdhGezmRTVciQS9GamWTfyxPQRnETJ3Wdt+Tks6GYeKtDuV2FTFWRU7cf686lcHNyvspYJET0ii
Y1GxX+djiVGIcYiKw0MJ1pZC5oFDoeKvzNmszD+mofNS5QWWr22U/HJfMhWXKh82iZW9WfHXOTlY
YD4WirrNHF8Z+8vTVnivTlJ7MAQXJm84MEl6DuanAVGViYZRnr+G6lmpBhqlg7psBP2hgj9AHSDi
YJ0jxqmah3n+avb3VinSMF2EuKePvsdHpXaC7sJQNh5KR+h3BYKmGhkA1MnFbfQN7MM8fGy10gv6
9zVuE7kDGYyPooVYDmkO/WCfbkWOgeYg01wn9PBQN9AmpigGDXd+lu57+VArG/KBdPGoxpfmK9Fz
0mnExGMhuEQ4ZEgyw/pBC45BMrrxsNGa7wp7W3SQya2KieUJRu2+aE6t9iyFwTYlAFqucGXzvmpp
5Gj9ezlp930X3yFRho2FT8z0nkhubvwQdRhTeQX/LvKlclPgsrXUvtF9Q85m5AH7uq8Y5doKBc1m
XmRPb9gz09kW1Me8gml3Rx5W1YPr9f0pVDBa1d+r7LumPMKrG1xh2mgpadzUzFuEm6HJWUCZTw6Q
/cTD3BRvz/K7UPnRsskDXxTd5CI8QZCRvoeJb9K81MT1eBZmNqnXTIc02nAeDOfuiEzInHx0bq3L
QZNtors58QNjU8JyhehQp4h+3eqpS/fAqn6W2Ys3qRw8qGXwH7mvss3oaCERSV7YHuIe+a6vby23
9dgfolc0ZeVbuLf88ph+FU51ZCN0HC6Th+vqlvCq9qEHS9XvIO5ElwhWJ/wqW9zWV/hww3lWOcuc
+K7aJ1/IoQyc+dyorvql+KTn+2UedbN6V48ssEmCEemgb3Cikloer9JCviRNYnoIFEUbFqhDgxjZ
mNnEbi9ZXiIWMgsUXCvMehe5zT7TAXagqR8jVXpqBeO+FdNPzozbbnTFD02MNYhvXU0Jbn2XrLrJ
kUb30yWJSN4MNbnEBn6I/21FyVdfJ8cG7qW4E5g3Z4TSxUFtJrN4SWKqikrrn8VIPKniQJO/fCWf
4zQm1id7JvSe23ILrNIkaIQxFHeeGcLHPRNukCAnySxd8gxNgCOS9StuAaLwIc5hChYu+PekeLqE
G/QxETYR7+mC+O0Sg8JXd+YPxCfvbD8Q9oAs8Ew2pAumvM4kvBp17UzDMdbYM/Zz9KPXT8v4Q8pf
jHYvZu9Df0LgXybPxfBzMX1TAcVypAapOupM2HNumrjI3ag5JVB4ew2jj90k8iFiYuVqTV5JJZXs
4uauMNxpdDGry2KHFUNyG0uXyUOU7UxgZV9z1K28B9DAyEc+tx7NpANe6K4ufRIWI7UH398Lj+Y5
eCt/Bk/pz+ql9OB27Jmj8OeYGvm1p3vDa/olf5de6z2u9m/zWeBX7TQGDuQuE3ocXShijtItwu0i
+SnaFGE7F3eKcT+N52JjQn7J34f025wfJnkvDr4wHMTkoVvlSwX8X06aajto16S+F8uX3C3qexb4
IvtxjVYBzaYnhHdZvC3wJko3q3wuor2BdOjw7+EiPtavKeZIr9AiiaU2wDsldja2QJLfbOM1fv97
rU6j++fLg3W1iGspCMif3cjcmRj9ZP1yiSRXqbeTvk2Se1X1pckPLI+ikv+OBEyO7xjB2YRj8GKr
bxYsbNUbqsfCeO/LI1i8uRxgE4IyqtIGCm8VeRHKjdhGrgVeHlZOe8lehZcqd8pj61Bcr1l+tn7t
Am+U3CT35IfgOr/oGelkflna2ll9GZ6ln9GleM55G87oJbZ8oF19iPyUH2C9ZaM7NXZ5jwWEb3h8
xrviufqqPQ+b0k8LBEFOemW7/4mykLxPUGVJh3bs9hUEY7vaRg/GFtN98SvsQmOr30G/bqRH/UH3
q130VpQOmb2Z1951P0ECOTiJ6H7VDikf7aAcNA8OnZdv0o3utj6pgDaHiSP6jUcHI3xNAGhYUImj
vIG1iNfgPoAaBt4B6iN+l+/CTQLGg5I0setDuRuPCtZd+veW3dorffld/pLscSDQzkSYqY81oXsv
rKmi8pLFTVNvnHcaGKrkLcVWZGY1fK+M8zzczcoVK+CNNt1bkU/uIb9HHPR6KBS2cRFfiy/pQX/t
R5uQtPCQP9WoOhDKrvGPHop6XdjqpU9qmEQ6ge5g/44EmtBUVHFWux+EvTkcylEErXtp590Ihsn+
/j5sjY2ZO1gMp7E3Rkh33OGcdo70NH7XfgwHGZKkSSShM5o2SexLigsDywZHBojZ5CT7VbpptY1M
jkV2EE3fUF3+cJk6hWpHPyLVJlkI0S0GxyZq1x7nvF1guU2yV2CsSn5AOI3km+UuGs9wvZtwq/c/
1Zh66qowIh62cb1p1UMZOEr7MNKaJAi3EEVterLOq01Zuh0pDIK98LoE2J26DBFRl1iM75hE2n9f
b39CIDoqU0kGbSKpCJfym/qWHNAc5Uu+XPLegG82ssKDGJFDijbAjVJj16UXqbnX5f5UlJ6pwTMX
+MfJRQ2IV0k/ObH/QKT4OBwbis4k8VeC68ejo4FZXI59JF2kF6wMcOfVKiasJWONyfzknGLU98dW
A0OSymBNi8PW6xaNIDNZGVLS5C+Tm2/rXX+c7sdn2Ut8yxtPLA1EcAvKq2jXT49V6jSyB2O4fJJP
6uMMw/8ESp4MpyR1EhBzVJYNnTAsI4I0HDnemIgevi1Ps2g72leyuxUN9iDWo/B6XbDMlnf7JBvE
7z6QeTAOHloCDqg+8SY8imjLOhuDnZ/rQn+YX/thqySPoXpE0aiwPZ/mU7WXX5tteJffd96yCzfx
xrqkGwy79vMJFtwGbPULf+6B7f25+DreV0fZH9mXlKOq2HVyNHglyaKBJ7rgI7Gb402XEm90mtJD
rvI5XPWEVTWIr4roMvcChfGXJxhniSOHXG3Y9poznoSndW88iCc+fvhWUoY/iSfma+KL8lNgj8z2
4MQGud6vy+Iyh6EhYo/RT8pFd3U8GCVb85d76ltftTlvXdlffjaQ3i1beCrercSpWofPmz6NrDvM
xH9wo9etZrvs9Jfo0pZ2/Fg+0goJu+qc1SzQoVhPTeu7dRoFZ1XFI8qq7fZ9YNNilIT+RLb7n6VX
HOqH+AXYZGce+5211S/Jj5Dzedw199mj9m3eoVx7txAysGOdAIX5VZh2yZOiMFZ21Z4W2u6kvaas
S3XR77Ph3AZ7sz2Oq8tfWu6yYTtP99Nw7rtTrB7IQI4bvydoQHEr6Ggmmw7bg5thJdduLMUV+u0S
b+LIH3E5mB1Mf/Q3AGu9ZeN28xaVPm+LnX6xCntlFgi27s3dqeoPsryde1+eL7J6SFsn0p2W713c
C8StYhzXBU6qIYl8rsJd0NrGJ7juP6xZJhWQkKBEGnCAbwYrZg9NMpi65bIsefUgKHGxH3JUVsEw
qR42M/O/3iPgQUrwIME+SHi4HU4npT4n4yiklwBA2UHFy47Z1LtSTL/PJqHEn+yQKyv7Qw8BuEPN
Ia8uaCL7xA0kbyWVMvRIRi5JG1TuMufvGkZyyMRIR567b0ibg3imS4q60rMgPuBJUaxRtRypRB4j
a4Hbz2mlW7Ow6Yjfc1Bsdr4Vtt/+/kFvHwN3HjRoRddF6N+yfIOu11MvJh3uO5dqQYMhND2vqa53
Ls2Os4xyf/f3y914PBObyPVMBSM9DhCo87+6gN9A1RTJBWqWLL6Y8TLus3q+n5LA9FPEcC56qW9Y
i9TenCixN5sLg5bINHyg4cIp1azZDw09I98HlxZCZrY60ixgvcq4r1CI/f2T/uKG//4E4bzBn8CE
klOFe6Pd3JkW84QgbZTlKr/1qysMtv929ig8qBvtSgLjLvfKM/PS6Bruyh/KF7Z6hqLxW5aSzQNe
i4GPrycntfRzCrCC3cST+mMO4BL7QuynpPmRUR24MtCPhJGucu3VozpsrUue7ENpjxRdq/dUeXXm
JNi8zAycfLTDw+JpCI+ijBgWv28oInxGnyjKBRX/tkMhA96eheAyUu4nXlyj+FurlnnP/1XQJ72X
3nyucXIi6QHmQWuDZAwKEImD5g8nU5Pz6EvH7gfHynDixIkSt6EI1Jxq/OQW/yK93N5i4oYY6/AP
aPvNHpDqkgH8monXpWru8T9PXcWYNCeLOCix2JBtVu3XoeD8xCtg0+YiWpDgZ2Kl5R1DkdMnD/xm
xaIRIMpSxOUUz2QTMvPHIoJWONJZssVVRl7PFCd7UFVizYP4m4QO0C6e5qHcJuNkfbJVrD/3403g
uipGg7zGmHj9am1+WxGFUpHZjePJdbAEv5MgdVVTQlC4Htg5/riAWXrr/f2r/rHo+aok3VK5gSQQ
ULhuXr9dUlAlxF5KnV+TMhm8xtiTQhvQ5FHNJ3nq/+uLrQsJq1Vm6SQL3aAJUzhpcaVp3Nekfomj
ggJbMX+UUv80E2/5ySt1W5zx4wERoDZQDq7Hyg10o9TIHkQlHK/BkgK5FS21tszI5u9f6ddhcfPM
yDAhnoj3ZBV73Ly4iapMrVTrw9U8ALoBvdrTY0Ris070FMufog+dFMDz1sxOGlp40dOodyC0Fk99
fFcW+yS6CNZDNe0rzUuCTYlviZb5mebJuKR2Xj+5Y31UmseqdbPQldoNcWaWum1TlxgZLdh3kmfQ
KFr7UPUQkjbL1go8S2NE7Uo/aSeZWk+USp2DMj5+zB+lZwNbD91T0IMfqb34/ew5xZyoRBnpSbVD
wApiP5wQS0aG2RH7nC7eTvkxMXxMwWjil9AxBWeAelMj2/RCY5Psu3wrBpt03AyHYtN/cpNvp348
ypUvh+MH2wMql5v9VxWJOIszsb+K6YKueXhgxocJoTw5Q9e84Nv0EAHn//3B3hibczxhI6tBQ+Y1
Wl/WW6p8YURjkaHNvDIcTGgDiU7I8a1ERQS3a2hVV1REIKFh2hZCF3p1WX02Xv7zaxu0VQoUbcKo
VePXsfTb2hTDJcSsZSqumaA+EygYO0TgBE5SF7WH4ZjsJuXP3sA75O/f/M8tgS0YPqZMQWbq2DV8
3BLafk6beKia66w37a4zNwJcPC3CTkcKhU/wxX+4yyhhFBQpOo7IBjyzjxcTOrEPxqbkYqN5rUVp
26IOZyTwMxpPpYB7hoAEmdx5RkhZVX5SCP7D1WGernEdsABpXc2b3a/kvCdba26uQiFazCyISy3C
g9KTRYcH5mG+x7ggYQgYPjOZe/m3txmxFulUMlavCE1us2FlNa7wPCqaa5u3+7qV6WtEi/0CXedk
tZ/uU38cLVwNWEyFUQ/l/BbItkasKOZaa68w77stQNbY3U0YANu9rD8rMpYfcoEYQ8KY4ZPX6Q8u
KBRwviWPeE0JgJsif3zEEd/GEComYHk+Q3JrxMcIPnTRX/tO2KO/ZxXLjKSnziCGggPBgSFqemp8
p1shFMwqE/1uEX3cz/Rry5z974/h133+sIED75MfwGnPYJ9wq5vDPqkyATJuKF7mujOdcJp/RkPd
+uikcBfALwMeOUMkJVZVPt3EztzRRNfRly6WGXapuepjxFR6uU65VykXWcvIx85hvFXJJx/1j4UJ
XZX4GMIuWJhU6jefFEeMUZ8KvbpaFfztpWViYqFndgI5/RbVMMr+fmf+OEBXTrbO3APOhURpdrMP
4GDZSkVolNfZmBQo5fBWMgIIP1mD2npAfrz/azwyghOFQcCab/fx9fg/1J1ZcuU2m6ZXxD9IcO7L
M2qelSnlDSNHzjNBgtxBr6s31g9l/106lOqccFXURTvsjAynLZAACHzDOwx2Y5atyOLHGrAaGqW+
eDUN9dBG03lUx+WVY4FWC/GgJhGpq0sHMvjK1zLzWknnNtBD/64MfBxqJ+A9yrUveicdbio7Ni9T
g5qCM71YXk5rt0mcWz/SwA1NEjMc8dMDyKtFwQ/4SNo5j0G1lKKwyNSNX9tUuwvfwnp3BG2gE6h0
lnaB01P54OfFJjE7FgAJjn3l6u29pDoaIMpyP7nbLBD+A7CC0e7KO7fuUF6PT4SnHzMnDC+AIcKP
4XriclqsTBtjbC3bLHmcOlRzQoS212gflhs3M0qEAyj5xQkOHFKmdxzmT9iwoTKl+7/1Tr9OYaGb
yuq/YuWxnhrqAI3wm92sSH7i1hbLSjzEImBIcDfnOGzmOx6ubC0KVK68In60sZHbm0OPFnRXon3f
d2I1dmwnGZSgCapiRYMc6Gknz9oaoRDIYeW6oRBwFxaveZWh0eDHV7nbd+epJfdx1rZXlhZedoFx
ip/54c5lC8IE8OdrF1KAs0jWTVk0WmQP/Yzo8vcmm+KK3hoKS0DXPR8FnsxTcnP8Q/tsTA7IOd6Y
zYLf5vHdPT8IBM+E1zcPIul+Tln7O4+yr1mQQlUPuATpe2n6KaomXOQP3x3xPoPNVCt/PlEOVweR
vkY42LU9FPHGLK4d69FF4NZQX4piFTZyFRovdn4ND6mrL3IHzA7YzHjFrJCjhuuhrrdxjBgZfJ4x
X+twMmLUlk0ytXYEVxBMq3ACiiF+uB3w3x+OKuFTXTYU/OD+iP62FykFsbOkWI35g1A3PeieKkXF
8K5DaW7cFim5JonQlzarEcp+zo0fQ71tad9J+9zyd370B9hvFlEZdPYBFfXcenbKM+9r4WyG4sU0
LweINsYKlFR7Z3tbiVjSAOCHNqmDQPjaR2NFqj9a9ZBSHc/rTYHZrXttObdu8xxQv3O+WpkF3/02
5IGbB6iffbmrEJ1SVGJvxmqDNaH2yqlLwyu2zwN3584wU37UNi0gV3CdA4TcG9WJY/njLTBb0XgQ
ZSi7E6MtzssMT8JROoIT0jRBTiiKm0F8gy7Suhz69MTW5Az+ZJvMX4LPbQBr3lpsE3QhZrKrNTxI
azeI+xLhkOm2RQ8JFfU1mgt2RqHAfnG97351HbCIZfAYdS+RvGjNV9P6bVi/1UCJq7oLq9+Zdh0F
K2SDrfTrJPdg3mR5Gej0YJ4N73kc0VpPvoa9WHfSX/mBs4tpk2nJGnmstQJU0YMZGdLzQD4MyHGJ
fei9SB+IVPVLtM16MqlfsEKtjFHLSVZdXbGfv/rBxRg1Kxs2z+DYCFFTV6eSgpbZeR9pWxNZ83E9
AKCzBknpZKAoR2E57bDsBh5BL80v4TPg6dqN1CRxNHLo/0k0ajXzt2H/irVqVRh3/osimWrgfWkA
+QuqBeFLXeZ7FITXI/Xshj8VUJiGQKe+iuYKCknxuEJvBcFMGtz9q/0N6sBALb5ZJV96wEpIt6Eb
VT0k6S+L5nEqUBFV516EAjauQ+F93LyWzoMOYiZ6KcHuOJc1UiEThCKAbnnyEPAw6ED75V5Wr8Cn
gDErBOVBT7Bj5R7Jbw9cOpXo+twTq+lLyZ2HY+YKNQ3qLPTR5LP4YzyqaEMH3LAAd6VXAqYCwlM8
cLSV1b12T1ew/2Feqhxt5k28L1EDaLYDJ0K3Qi2wpV4Deg0la5B8XJL6JvV+DOKL5m/LcEsvCEEZ
tEglnhcoekcbR+7d5Cwr9j65cXARA2McvvktJclz4Z7X4y5pdsPMxhsRLdKukrd/rcbbrgGEDj+u
VV/1aKQf9yrLV0UfFxTuEG3cLwPqLhvaedJDx3ZNg7YRT356EWRrpOzC7iX0zrPpm9t/n9iZHuQV
dEPeetUy2qacY+wTuqI+vs9bNB08dQkenqOQv4v+qtEeU5BR6Tk5mRIXaQZw4CqX26RCEJHVaH+k
cz9ZrdIWAdN7i4fXql+9cd9nyPI+JjQbW3sLWcRrzpFyp1X4jK9OEdyYiDuG+yi/sMJ9kFylWGxn
F7Wc03tzOgMdWUy3RnHpGKjy7HL7YRy+QuQz+2eUEPNzWd6O3l5Zuyp+alKogQ+GvJM0/oOvgs8D
a0nb3/reFUD23D4TxRkWqhEwqAuHhmR5otBkzbf9YZwHLZhrbkbBwXFfAuH6ouxQsR37h4kGYAy2
NEMD0MVtYjca+mOSZAMKL85wa3XI4LR5eFUogc+gH0T7aJY8q6WgLoyuKx8CiLk6Jfx1e7Nbu04O
jiEPaKGspN8/eUnx1AVz/1aUGC3ghVTOQLACsFaXR2pfq5AKTF/pO0RM4UL6erq2o69+ZxorhE5q
0LI9vBNv69TdOs4c8J5TuU97oFnH7/2P6Scx0ax7Qh6IYQ2kwMMrGP83FHwiLXsUgT7cOVG/QQVr
I6wAl6sedWqjh8zihT9QEkUeTg/lqez7w5rwADM/cOY+ztn3onhlSwOhPNvOHknerKuwuqMaMO6q
zvoTo0y36jopIfdQHG5GNeBpP/2CNE7PqWKjH5+LOXc52B3zk1h4zdL+8V1AP4dTMUxZhNsZOmNT
pr+G9sTdPZJxlYS6e0fc2D7n+vERP4an85AODjVA+G3Sv0XyX+Rm1k7CovTZDt3GK4thjYb5T7Py
vbvcCiFOSHHuNEUOHrYNUM5ubhslnkwuw4vaG0H0OflzKHD36BCXJwQqsCPAXcMXv9GnBSlReOrE
LL2hug6nCZaBR3RK0A8mbRlSo3AVp2Ncp8Dg2B+9UUT7XunYgQUSLfQh7rZV1k8rEZIuOaB1Ez8P
7zogFiHtRllk/c4KfWM/6rrcC4nQTt2W61SGxi4MWmdnYy++99yZA5NjLjG1Xbtvjco5G0tQV4ij
/hwLt0VxM98Po9BPvJ31YQ9YuJxxSECzgsaxdERsx0oFJbKYjwJSxWrw2qcRS8oTq/4hnkF/5f0g
i1XHhSEVIg0A0rQ6jY7JzZEabypwNPxieTD+3FDsHHxY9mXmxFun9V9qeVuorNolGJjsMjJuYxC3
yoMfNPRAvug6rXWgDLjDIL9XgfJFtzja5YjWgN33ziorhJZQaS7ubayuuTv+SsbHr3gupguqWJ45
szEWX3EVe05kR5P24HQAmzDXmba13lMc8MLhPKpIWhziAhle2Wou74ZhA63WcwBoDd6JJXwr4S82
KJ0LB7Dk3MIgSz38jjvfQpZ/KLUHWWd7uzP7fd0xi9pknZe2gKQgEGqbQOVZqb0Wxmje+nFHkABP
YhvaBGF2TqclcU8BGT99MGOWeEDoQTcRqTh8sKIaiiRrGu2h9vGXQFn5wZzqc+IDjOXUAPm36F57
GWxUwBqipXmpU0dYuyMoqV5T7drUoscyVy/H1+6TQ4gsnlOP1bMhtrxRN9/lfo1EWm8Mq/AxC7zi
ZiKfdUy5DzJvuMS55dwJ/GaDD024VpbS1xb/1dpBQujStvF+0S5VeWXSJbX0QjsL2y4nVnD+ILY5
7uqx0NcKXsTbA/9P6KtUv4vHrvn9u8Mh+v8DW2iH2/c/t4X+P/+7lt+737J5r6cy/y9/+0K79r9m
WSc6FeRm9tzT/reeiuaLf3GnzVJ2XDgUG+c/+rcv9L/oGOFci1ca3qnmDJ76ty20/a+ZwsfmgKfu
ufY/8YRe5HAzTpiSr0cbw0TqhR+22PuaKmVE0KRtpxSeDKx8E4RYk/8pbOssUz5dqL3MvuM/lLlX
nttvkRpddao8rzW5V7XYR6LZ6mo8fzeBd38dCv+5Gsn8VHyI3GI+WpcgMZb+Y1mJU1LtkwlI3avW
vUoLsjC8D1og9NuYhv7q+Hje4dHPgLSOgJIggjC3BAm9Do+AYLKSnqPBgSOVtcivOoWd33TORHu1
j1LwwqFpUfAZCs2Fw6vLhGA4LbTH1sBRa2MELawTFdbZjZzGGOfPMEBuU5cEcXCTW+3eqKPuK6SD
oKF6kaD1SnWV9L9GufOlUjhRrMI+mr5GSWd/06SriOn9kUICOlZD8li0kPRIiew5/yvjOtjNb4KJ
TEYddoVpkR0hGK+Dbar8BuV5s55XM0sKenf2JGCXtXQ51uWYTbtKGb29jycvpKkxJjYQIZlZyONH
wF/zUHdWZWVitVpmxbCPqXbaKyULUm87n8FJVgSwtEgKes9ZP8jX2nI0WCnU5nZVkGDNVhoiazdR
5Tqwd1MLp7jCVj6wLD9ANs0PwxqbNiOfdPBtZYGNRwTSe83VMP308GcgxQza2r9Iw8qucLcDybtK
EOGHGB4O422LrUW1dTCvgdVrJuSzk5ZReOg9N++2YeMPyJ9Emh2tpabZNFr1zH6WUw0CW5We80Vp
dWGth2wwurNQpwxvaIKg6PhumuOE/7jo3jaT579duBTPCJ7nS/ndwa1hRZKpHIKjFZvtuaNn/o2D
5UW1KjXsy9YBYsPnnUb8BSpYovmiI3D6t9jVT/W/Pjd7/7ihDWPmeqNiCRuWMP7wGVoRVqicotZS
Nm49gjRHanA99Z5ILia3SNkp2gDiM1B6jaY0EXB7KvSYr/N3s4Dmk0VHn/WxUenDvnLxBFM7ghOa
Un07xIP5JNO6vUOWddiMMm+u8Pgpzv0MflZgxBSbg9i70gaU6sGL4mxI7W4T9d0pE8XDKHImtYH6
ETwR6G9qmzZn9PuFcTWniokbjU1kBNm1bzXyFond5vn48n86iuOTt1EYA9Iw//m75acmCENBAr4W
pipANkNzyWhB/LMMcX6ZuTPIIgsYZOjDLcIpYBhdUAa8DEYi3p3fe/aDbLq5qoY7Gz4UN/7ov3A0
WxuCzHbd1Wl04pRe7LEPT7B4UbzT9QkPF2MzKOOPa6HtULbQoRK4GKVTw+IP4awlRBu3xyd48X19
GHdxZwVjUlpxjE1pjzPFxVQ52kVSW9/qCFvFVVfV1Q6F3vHXWDgg4nK9HO+Ojz9vk4OdzcyjYaPP
MaNBWXQx81qBNU9oaTq1qTrcBRb1hSiy5Z2r2uzCBSXz4/h4i3r8X0uN/TVwRGGwpbxFdy9GrzMQ
k6NvaMekW82L3E2rV+I5ygBkCRcmv52l8BorrSdOtNVvaKLuI54RgGKPP8rHvQ2HGyyggBNISGMu
vqBS53AeLdvYBAl2h3xj4sGqx/T++CiHGf/b+/KF0m5xmV60ZucN8O4LGrzSMLHkgCph6clTR1R+
XqTKfSKT8VdjyQ5fhVEWnGg3fny3WfhHgG+Ye76EXoejSkwi06xiO9sV+ghJROVx6hELO/5u8+Y8
3DwwapkhxPAMfl0WzcsytEeWU99YLmpcKlf1Hg315io3kuz1+FAf9ylCrz5imKADKKwtMegTWv50
tfEcROZ8uC7Ivb5oqpAr8k1rW1ZhcgKs+9mrubjnAdilYU4D4nACNaXsAis7fVPGZQ1hW0ONOB1g
Rak8OjHUgn0HrGoG888tDjJKAuslKBAdhabS09DZdnUL2DE0CgcXVAxXfphjAA2vdIATrAyv7vsN
UgzDmdBxJN+MYV2NtAsrnYpfWKu7AX8NuU2rTreuVeyO9PMGjTv5+EosZoanJbKmwklpBjqeu8Q5
yLCzXGrQYosjg9qY+BKj8Z2onW7ChDo+lJjv1Xcb7K+xsPWeIbSkCG8R/7uPx5hoYhfpKLbSkfq3
YVLJ7BZot89NIf1m3Y4ziXZKo8zcx0rhdJSGnnWBRztECA+dm2bVInmmNsir+99zPE+9nZUGKIfn
yrSe2jZDpMahLW9tJojpxSowRiRjj7/EJ/M11wlAGAA1mnOBw52Upr7CuSU2t1QBvCugefC6RTNe
un0qH44PtThr5uniNCO2x2Db8XADOByqqKM2bRyuZ6vDWmwyrOnenoKWwDJp2q1R6MGTXSfyxAn3
Vo1brBIIrlkiBJ0xUJaLhKOUns5WzE18cOL2IanrAOs4ahA7owmg2neN0eM96SJK3qXKoI6YCwo0
SENii5iaiPQjtN4Y7soMJucidhLK0BLbpD2cm1yu+9aPiwtKUZl9qcLMpQhuezWkoq734N8YiTds
jk/j4vB8m0YgeGgwc36ayLovptHrhnbQyVJEE3bXvqx8nLim6MQo8wmynDWuXhYK0Q0OtEVMicHD
kFfKw2ixK7IrgLjOr9JJnHAbd150gSVLjd30MIEStvwnycV04or4ZHyfLxm4ElVIj97n4VtibyaQ
WrQ5PcPiqmnMy0pYF5Fb39RO/DuXFswJz/2CPdzP47O7OMnn2Z0brHzUnu3iZbH4HupCEwhB6PY2
hzCwTaemPdcrvEidvo63nUbP7fh4H9+TwpMFOMvnCAH5u9idWBgCsNJKsU3xG4CVb2aPVh4V5ylp
NI3DODJR7BDa3vLpLbuxBY/9+AMsQx7emNSfbwNQGqEWZObDmcbN2YqFi1pnHg3Bo+vmIM7pbnc4
cPodbMHScHuqEI4x0FZO8TvG7SGmM+xgI/xcox56Sj3p4wafmQhsOaoATM5SzwefB2xHG9Pa8qeY
UtXFH3PysvXx1357rf/Y4NDC4YFQiUEqF7MA/lq8tmtrXVtUmHHqaUIDCkMH+2fVRobaeOgw08jj
cL+LC8Mmd0RZR2zaFL3F/aAX0R8Ht8lX2kmgPl2pJvCROdqrK9yi28vIn+J2Z+JSDdHMKdFdsKIp
+9qm6ZSfhakHfAON9hmu4BonXQMWRMC3t0IInmVEf4rDzlpsJ5zry6qILSyIs3zXhnQHROIMK0Pm
zs9JTUqHC5dp32IMRWh/9mjkdWVCN8/AsnTbTpVYW3EBSdbT0ufjE3540fBk6F7SWgICzsPReVwc
KL7GYoNpdbHoioFodB7m5YISzr0XGvaXfziWhR0vfBFERCm6YZRwuKWlHOrWhea0cbmZoeGF+UZ2
E5xzF9nbfzoUyYKjC5Jw8Jz80MOh/MjqxmmU3oZ6knmVqsFF0SZCusLN3BPJ0IKewRTOiQkVTIel
tTn5FylBZoaePlWMpWMHCxpX50BC+UPmhvvTNyl4eSY1pLKf5E6XvriInIRGWJ3CCZZJtcNC2DqR
H35Y1Dl851LnZp2zprdi37sISGAfaxqty9tr1rhrMa2noDc4514z9v94og+Hmg/Sd0PBMdJFkTFU
HJXNdqSqgQBAxkHZgYQ/vqaHgco8zxQogWTNIu3AIpegLOEluR9IHA6mQu/ver0Zv5SYXj1MavTu
+zY0NmlWmCcuvI+f7jzq3AiGkwWOY3njNWOBiEqfIJUSDi62fwlAXGUl5zgVibNw7jkgl4OqSDSW
WyduoyvO9PIucuIGEEMjEGrxbfr6WS3++SKT1syiYpSJ8S9YfE0TmrhpkXbuZvCUv6tqOpkKY/Ad
juj69vjMf7KfKMUz8XQfwb8v8/2hDEtryEH65lOpn5lh61wjtZje6KWbPR8f6vCWeVvkuZ/OsTTf
MxSPDvfTZFR1yZfNUK3jQvbgRNaxzzyxaw8LN3+PQvFoDngF4yxGcTS7qSwzcHGaAGqxE4lhv5pt
WADVSWDs9sKXt05ZTHDgg/bENl7c7H8NDo+QyUQUUP8A6m3DdEKoTbqbiXbWBZV0uQvT2rp1ciiQ
WR75QLds+wtlDYAqbp0hKNHE30MXWOGJaTiMcv5+EgD2M7Kbatqy96EXYYAFHGocNM6z63YK0p+t
U6ubXHntmVno484tRfXsDrqEYiOLEyTxTz5okNN8U5z5b1f+4Vqn8QSpMtWcjW9r6jLXdPOLsmSw
S2T3ROSPMxHyki/H99enrwx1BXAnF9CHm9gpnFHzFBJxqsQmLPUFNTuS3/Mq8rQfXK/j5WQZ+Zeh
HdU+yR31dHz4z74kSkeI5ZFuzdvv8JXxp0sTX9XuJvCMehd5prxTeRpcd0LIX8eHWrS+/17dd2Mt
jmYdZn/jZUC7ehsbO1JwG5RqayJWLuvL0YmaMzdF2TnIpv7edofgRg9V+lqYpXMt0zH6L5wh1EX4
tnVM2OkLHL75aI2hjDFh3uhjPWy6mnNUD8s/BEPqvznS8mDUwqJINUYqMn8EiCasbWHAVcx6vd6c
mOP5Zx2EqzMn+N1bLeKMDEcy/K1a9Mkq4FmTk4dbLIPFbWQhOuLUydbD8Xyd1S5gOpTa++tmGNCD
Qvf++IN8uq/mjIHaJHX9ZQdfUqi0uA7gYvQjOjl2MK3F0JnIe8SnYAyfDQUricMZJD2V0MW2ioJ2
NLKW48uMlLXPms7eiVqZm4zyztnxtzrM+v7awewXPDNgF2N0thjKzyoo54rgdChoL+LEWnzz9UZe
wqDMd1Psdv9IN+rf4xFaEBaTcS6v1HCUJAiyZDVrw10DP4DnJ2DSHX+rz44gNEg5BKjdfYTRu7mV
i9pglGky2ot6mLQbM6JWp+kQiJsiDdd+F5voRJjFjTkM7YlD/7NT9/3wiy2rzNZ1m34+9G3q9lkb
IYeROqAjBltfp8TLawpFyf74O1uffCcmQGn6/ICzzGVB2+5DvdT4DFhJ1A0zq8jOcehMT4zy6daE
l0zYS+BPxffwjMH5Ma9QIXY3OGt4e69Q9h5gIJI4wSkC7aeHK98UBQKq5RQ3F0OlDfFJSp6zSf2M
HaLV1EGcuFNnWSo3BaIFWyXAxE/WWZfK6qW23ek7zXR93FbUc0/sqE+/Eygv80vz1suvv7Iat2ta
ZhezV7HVh6a+tnLTv24Ts97IoTslT/Dpar4bb5HxgCIuFM1+Xj7yq3XdhdZKMN6JjfrZKJQGIT96
yCFw4R+uZpDjn23qnK0tbiDo5CThRhsi/fyf78z3o8x76l0C0xVDPtvD8807U7SXYenu2mqKt8dH
+eybJ1CHMU/1jDR48S6tonpZaHzzcVYjB+OGsbZK62R47UfaZ7A/UAwzwc8LhG5qw9hnAnnP44/w
ycdBs8VCrY6V4+hehB64gplBnxce0muhvJSRRE0NN+k1Bq7Wl+NDfXLEzPRgymc23KgPvXdHxyZZ
aSVDCUhKfYZA7ETNqG3L6lvDFbbLykDfHR/zk93CmLY7Y4Xn5HB+pnfr2KoR/9mRMcMY6esoSYwL
3Yar/V8YBWs/SHmEyx9uJLdHQHxsMm8jW3wDPVH+gUt/imT86fQBGeCvWRNleQ1lrSlHx2ClYjN3
sY/QvXSLkZD7OrlS3FJfTu+HxDD/+edG+WJu63JECxK9wwkkEjdBWTNqTW3imnqrdZlGJzu58+2y
CJiwV9NJpolSyKwXR0crpljmmsHRMWBdmkq3+dopnGG9KEepSOu6p2Qypz2e5c1a0wexTysxnsOB
TG18NOpTJalPpxqFYdBngKupbh6+dI8vdWm7JNEUd/H5HeJCIfkp6n2G3StHdz5cj5YJwOf4Nvrk
OJhN5v7fsPMsvdusURy5GkGTu7HHod2Kqg9+T1rlbtPOrzd5WCfjyjUbODkeHgOd8uIT439Ss8Ll
jvLQrNniz8i7wweIWxV2WRl6m6ZQ6RcuOJkj5QgmFQ5f6373ehtSCGr5SO52uvFUisL6jr1zhMFB
jlT6tprsUKfE5dKNOT41C87xWxAG0xWfWI4OQqTlZdY5XWQqFGeg+5gAR+TsAC26TIMuIj0c3TXj
RUlrn7Qdii8Cy97alvhsS2d8mgbL+o3U/qvrZsFaS2LrvPaRctVjL7mNnRihSSy3+xMlos9OHlp0
9CU4umaIwuFcjnameTlGiRD8ChMlCTc612eT5+Pz8tlOhdPq0/NFu8NYuujWUYFoh56wYhk6NFU8
aCgfucGAEneo9n4xCuypSg21rOPjfrw2cEWEgw+EajbmXMq7I7WUJK5PFuEZ0AwiwD3bxo2yXdJV
4eb4UPMNdHg2MJRJYwlgEhnGcuWHpNKkD+Btow9FftcO0kBPDBS5Aq7k4XyRmnqCjrDu5t/ctFen
EGNvVi/L8QETsdt5UXAm81f77qscKjnmuRcGm1QG0lqncAl+pxhEzUQw4ERJJnyE0KXuXNlJoaat
0w2Pmp7TKm3NFqcyq4gmZ+vrMvc2VjMlw0poOcrZrVPBgQjsLgn3et1b3+NJVViGT0HQ7bghxY03
hshPCzduBiRD9OaB0Fzcz4XJ723Ya/iZTxn2KXnRNvA+8lrdFl3SnqQhfTL/gmIQwC22K4Xqw/dH
s98TRUK6ldrxsG1LN3loqHL+47ol5n4zLoNvhUtrGYdU0o7t0IfWFzWSrk4x+Tt76n+nIlcnMBKf
7SfEzDjf6B6ygeet/W49PWCGEPUZCcxqde4mpnjW5YSkdNVQ5NOUrP+IsdsOmm2e6gl8PBN4SYTN
MABGYomI5HBo0aVWnttUjUnq8F0aFOYP3KswvfXRfQmGsN67ToXvjOe2uz7mKmzoVV9yqAFdzwGN
Qae/t6tguD/+iX2St8zpLVnCjNziN4sosGtt7rispwA1tjbierijPzrAQZ/oA1k3yq6QcJ1SI/s5
hqaG9nrnAZ6cPD5CSKYa5le5I8d/XAfkmSxylznJn3vLh5MVB06EvcTobtiV5Q3Ut2AlZT/9Miz0
OvHsmTJEwsNTCJrPDrbZY5KmJg0wAp/DURsR8RFiprGJp3xYh8JGKr9xfxnK8E4coQusDlcaFKrZ
/8PmVEE7zlq8YBMYre9T6dzUuofEMXjlVWWq8IHjRl7FHt7AiC0M4lvWtflOJraEKupZ1ILrBDvK
vPrp1Vb0q1JCv3M0VUO0b5FWPr4zPoQk8zOyMYBD8a0go3E4HUEYalEFgG5T25m6k3aj/QxwGPze
ps6E4lkRR/q+ciL1R/JoL6OY2v3xB/jwySweYBGKNXjbRbZVaBspM+Dmkf+MndmpKuSHI2EehASM
wBrZAPAah2+ZdK6Njh9vmXjaFa08+KhmgSCsedXY/WVn2Q9225yID+bVPbhW5jFBwZJzUVfid4dj
DrWFTbcWaxvPIcpcDWEecuw5DdlsvY+LUHs5PpEL6uTf2w1/Z6JssjA8zw8HtGFd6K7mopaIgNAm
lJgyJ62P7iz28c0f1ef1D7hsNuC+vF+NNThCJz+VvH/4uuaXftP9mluwbKjDZ1Dssyi0UcmKQcmu
Ig48OqC6fSMrWT0ef99PN867oRbxFz3OEMAMG6colIW5Q/Qw5UZ2dnyQzxYR/pjDP28Av8Ugo2v1
Cra9thEYyQfbYqomD6q8p++DvNW/KpDuf46P+CHgI5tllnwOD+CS0BkOZ1BrxxEUVu1TTQraS8PL
xmu3dbP7TIUoWk8yyXbFZOcnjoFToy6OqjTocKMeG0xHfL/cYfPt/BF1GO7q1u83rmNXV9rYBieu
y48ryO0CKHAmCCHzsUQH1uk0OSrCwcRKYvcSwpZzZRhhdn58Qj9++4wCNoUQxye4dBevNnC8eJPo
g03mG+PKj3pw95FFxzYeYEcDss3DfZ6OI9ZrCaLtxwf/mHFBYfaQSkMNGQwNIebhcqYaIWNWomQ5
+iK5aec0a90XXf3kmO2VqPFsK7K6Oh/byH108Zv8Toqm7xx6+Rejh2aOVXvZ9vgzfTYhhHqQrGAD
zGDJw0eqYjtuiqYONkmDVL1RlOmZck2sSxoDVVtLlPZ1XTgDuvZiOuVXCTCCn748FmGJYBboAWX9
AAnFxxpun9eH28jsvMtwRrWhMFVOSAO4FfRTTSf6Kd3Kvk1CQ7UrslMFVSQeMtRm6pmkH3pag3uo
XTv2vpBVbEKU0bOv3PbRVxqwaB+ZqLZUNH+sbdRGjb2KUrPAfzAo0UelID3G2yAuLQQ5pB/tlVni
zeSXbXNX64GJJLJmDPeW3eu30mwwKU30vJHrlPJFieislqWbuvV6B1PIFLy0zE1ASRUm9jp+Qb35
C7aF+lOAvr/yUVn0t6nbJF9VZ6PyXtDlpc6uJuvRrMbySwMEZtbNH+svdurq10HvKgz2MmS6V7Vp
82sRTDSzYBhnqDIAeP85dUpEK9vptA5t+QoeadmUlrpw9b7vVl3QjNgClkOlKIbH3ZmfZzXeDJOH
vH7kVBBeNVuMwNj1pv6BjV0Ybpx60s+BqsivCpB0su0qE3V3p/LK6F4b8MjLvST1nlJzbNJ+Ww91
gxg00t89nh+edoY5kg8Go5CNMW2qKW9c8WzQKyIxcnk/VGQ84AI1xid5FTzHoUmLI/b08smIcMgz
9tLtspzGIIp3SB5FuBpaQY4vkhGlaDjpgZs6G9uRRoNZY0SnRKt1fLhUlH5reppf60T3UQUxM0tN
kGg8lCQHmQ7YXdqKvH8yYsSbEVJVv3v41fcVDenf0ZC6aNQ4uZ6tMy0MW8Qr2mz60np5OOxQRQjS
s9axcKadJh1VKwVHGLqJoTnIDUqPsK0e2/7RaAtKOUZGMWtTtTZZq0hrV6wys+mmrQtHDbMiLcS0
iiJ3Fq0qb0QjwI/MEF+f0AAN1E1K+zPW7AFl9wblFSts7qi0YFHdpi6y0gOhg7ZLsqBjq5u9c+PZ
KGytM6mj/hCVdrZqKno4sLKhCVeRNv6iHeAmm9F0w4fa5OzBriJw73rgjC0mlaqoyQBMcFeanacv
YxESHvSNyG4JL737bqyrR0AJVYkZRVlR7hTIuIxVnQCOFqoZ5l059Fd1UMKMH1wNRWqsf6oeUZMS
/RtWzolQ4lD6q+Bje6bS0w9bW1DRQSHTac7jRtf7VWKXVrMhPlI/aDj3302/5QfRDYRjiAcxFlWQ
IKZHOwj1Rxqf4ptNXRD30j4tx9Uop+apyFpbbSmi9hao4MDBF0LGKJTLapz4xBMv/t2ZwXiR9JS6
VwgqR3eBJVR3YRp5fpFqVVvsW259b1XakWo2eqQN4AaRNqRNHgICr+kShldea6kHrdHcb1Of2nd2
63bRmZNEs+xwkNqbPPCQbIrIUq4tLUHMJCtc9+cg/RB/JiZKP9c0R0wrsIFJjrMBZKV1Tj9zoi4e
WeVK6maLJWyBJlDdoat312tmGK/DKNGGM0cfDQ9JIV2YK1eoEh+lJi1ea1EVr0YQml9aLRqRra+b
HuPY1va/eUkIsX0UQUXpogozLGLzAeGMLk4LPBm0KuSO62xissaM9kNiDk+OSsVZa0caNE7fnFbV
dCHTLP6hRsBk+GRlyUtkz6I8UZU2HMC23fzI+7B6CoHKG+vOc7oXo8uwnXFsd4TzD0/RQT0hjZ71
0HGeRSLTdmd5iWqxMo1z9UrVzFQbZMztdDvGkbhXcdCrPR9FwFPHpi5/xk2diXU+gqjGETRu3cs4
HLXuPLAMx9xl/5e9M9mN3Fj3/KscnH0YHIIT0KcXZKZSc0kqTaUNIVkS5zEYnN7oPke/WP8o+55b
JfuW4UUvGrgbw0aVTGUmk/F9/7EHmQpNNUN2ByqmkMRaYk+QR4NAab8kZUGjaKqbkryd2TglINig
gwT4nIZ6XRhPrSxWfbzIhrCUsRRDBsTFlhPm7miQbKckHU6zbhszdIkzpNTLcAqXFonBexpnldxL
J0H4taqUQrZ21FjMltkQihocsppPmlRSGN8SLuwcF5U3Hfzczf0IO0ihj83Ste8tgaf+0DZuX50o
byTD2kDuRIG2bRCdY0xJ4h1pI66yM8udKfJJlfFu9ZuhELt7oc9L4gBoW82ZqCOt5EQPzkAvzZVt
wYMchnIdRu6XxOVP8ZgSFT1C3O1Kv5geNb1shIs5WUGckd0pyoJa7HF3hF3q6nUoiIDftf6cUTrn
qvbM1MF0SNzMvTO6YH2UTKD2nieoJH/ZjrMH1+5x9ObkRBmXxYB1aV/Ius5fYsGpE5oWdmoUCQHE
qKGpO+xtk+KGYm11EHleKp5HoYIKHAZoYlcWOUlMq5VmT+j95su1yqfihlubnp40ac3j3MzEr72U
Wp/YZOQ9G3AlhIo7aq3DwY0Tnh3BEKz2aaZLDoGGBFrCcLxgIqMLgY+zR4SJmgCvwUCy+OIuD1k1
mPfCjuM2SrKC54RgDnn2syA5lxS4WmFdVBzthhzkbeLG4rFTkjAzYc/sA0KNNtkmoKQDAeRF+mDX
npkQU6TquwoZkbXrmtF8F904vE32unzDLz3xxetkfubFPSmMbb14JFSt0uPbJYz2bO1Bko/quFmS
Q+llNOI5yl3Cua7lFUBK+WR5qXXZO7VF7u7SNMOd3efZxVCvdk8g19pdKv5WHELOtu7esNLiJbVN
YkyzvK4I+VpGxjnXz8c3y5w4rAnwc8/z1mifdNNrEc6GWQz7cRkwIPt0t50NdUAgGLnzdATLthB+
ZJa1hc5Eo1eO5Jjy/AzW1aGAoS7ktUzp8Ixrgl8OHgEc7eW4ysnfuRMwKGOcDjxYBe5rUuASCu56
jaw9ZAuq092CZYx6QzEuz8VQE3Fr55WgbZv35UJ4DZJor8EzjtW8bMaoy+fT2CJkZrKrN3tMqWNs
6fG8KO00J3EE2saZXNzNGbcQpw0Y0nigSaA4K/2284+MYMq/NXwfh2jUosx2dd/qNSLEVDz6yuRL
6Aypeu6XhbT1kQ3e2bui9U+pnmyI1BIG7koT+dxzPfsHw6ZUJBn5fcOqsqxD3vSGeqlmj1TrrCqt
LCJqM4a3mIPNkcqCQGhwp+KMw99bT+18auifW8V01gudXqIdI+XPGDx5UxLaD8y4NhHVBLzqqsgZ
j2VncZRMVlviCBwbju8mXhtKuEoxLdiaW4KQ7SYhNyv3SZ/OBcKBvTclROPw5Kc2zySZct9VDUFO
bpp1r7Ka9btvdExEdeJWF4RLoRtO+nHLgVpy18AW5RPazdrU21FvrT1FYzMGbBrkAepCs3MSHWHV
LNqIyZfHWQB5j7+dUHNFVwFvzbZkkTv18y3mgxb4cZHACAMBwz83EPGzOrXqUXOWSyp2eFJSLELs
MS2lK017toAiEYG42Kf2GOcwJXZB/+owXTkr6W5zmcVfM7cRtHl5JIPrxLup1sABmKbUtO5HejHH
0SbWrBwOeS5JEqppKyNzAPH6Sr9RXqi1Cdvu7ucv6E/wG/ylmJrx1xiEU3y2z3fruE7xYMS7Tbd/
MF1NO6VJWU7bSufCDXQelWacXzJg0/s2Y926VNpN/0ILtcELn95VitIpdEBzzZv7GSj25mDqx7kk
Ac8qabk3cn3Ds4ZxvF66v7+Y/3CpT3uoEEPXNTlIh6pFepwWpvpKmbEJvFH1h3LBKLG23a1kPH74
+Tv9J7gDBh+8VCSJ0xP4OTTYrWQ/wXsH7BX0D5UFaTGCqI2/uEH/9J1EzsyGjfqRnOkf1+zVqAu/
zPNgh0OseqgI/Fahj4PtAOr2ly6dP78Y6zQybY/sg08gR8CJLvsM/EbmW9VRA0nK5HkTLOxNP3/z
/ri/k64AmPGfV9r+/Dt2pan6FPU5nxqE2HycejEBo8u8Ij70UO4m7RQRrJLe/vyi26//6a4E1kQ9
gIeUL/sHvfHdRR09xWlb6mC3YP7bLZZX7DLjMm3PzZhwxp9fa7vt/nAtLEjQOGTB8kp/fIF9nTSD
8qpgF3c0ME+Bcqad7QzyazMPxq4cs/o2re3ykdoL8zCT4HT/8+v/yd0JdEqLvASvhhD9dN9MbszY
bYEb29bk3XcltkbPzsbf6Lj/F6FF41s/6P7tH2QWqX9wlL8+D1lT/38QX/Rhjvjv84sOenmun78P
L/r4gd/Tixz3F2I8cOGDpEPoEV/07/Qi1/wFSpTDx9woa6BFbqHf04v8XwBtt8CCjWuDs98Uj7/H
F5m/8ANkPbKwsibxl/y/E2CEtfyH+5QAcgxzVARxXlDbtIkff7xPqSvyXepN0ygF2jfDjDu5BjZo
qLjqZ0KyOM7z9WnE2XtH/ikF4LUfkNDprETywEwO49cJH3QXLmZh0wzuZ1eG1YM5IDkQtwtb+Ou0
tgFOu6Q+BRhrb6Yy2TALMU80NItuPrNbbMIkBI3JTcN67VGPtRbXWg/OuSljon+DuXfu5yJjZGjX
uiH/t2wn4Ci5yDIseeDzC68s+VNiEFlrxXnyqAw9XGZpBgSlppgSHwOZYRt5caEeqaeJp52sbfKE
rRkYqJfUcHdtTGV0qu3iLSEhnUTXJmGTRWfUgylODDOiV4xzRjqX0dJXCdlArvLlQdS1d9ZZsZPs
Kou+ih2p2i4DnuRie9NqfJPZ1Uy+DSrRF+PAYhnGPlNcOCbVcp2aOPsObjqp08rwhd5VCBe/9Gsm
yyPmH5KNrC6gQ7zwtElHq8YOtOOxMZPTk+QVZeurgZEocb32ckpSVqrEmb1vpjNsFeFeAlcVqyJI
T8REJFOovZFq8IH/IAIiGzMAoq5X6WEAeD5mqiycE3tyvhbNGN9Q/kQs5oSczA/bcjBvqApJSiAN
nyxnfr8EiY3nUJBre+td0sfUE7pG6p8AiMUizL2OMrlUxMtWt5xaIGzTQBx5WYngxe1nAoVb1xle
zNkhZcOm628kY6ByvjpDhj/VF+V4OxUlq40pFcGZie4YGFN2YEs7pxmBmftpyghIaYgpvhirySGK
aZi4j2fhme++sCmIipcNCNWdqRTvNlgLe3EgyGctLdlFQ967bOoMaS3ZTsL4kmu5vNqqad5G0kLe
QZONL26/rB0p2JbdEvSOBJKGpjIliLooA7yOUgx8ZN2SvaTuRDI1g+3CwOurkS0/bumIa9IkWvSG
ltSLXI9Ll7mBVrrpYkXkmO1JKe5FNDFmDzgn+/4pn+ABQndSkdVYY3ZkSgLy9x3+y1NnGJioPGAK
kJ8kxZlQdRX4ims1bf+yiLi8ZE+mJGFNPXWis8TjjcQzSnsNmn/n4FljuQJYamvdWco5M3Obluyk
bdtbaVTUQ0DTDgBkltvBamYjMXcoS6r10PT5eN1DceQnHtzoErl1aZtU1az+S1uvphv1MjOtMAB9
dC9nYRFumuXr9MU0O3YdVNTl62D6qj/rAy89b90Sn6g05nmbT1tw9MFeDUljOJ/Fto6070ZVp4g6
yviRuNT1WTR89JElXPdbDWrJZ2fI9luZilaETZJTpW1MC50xRu5U1KSSaV9FS5zOt741Ojm9pNZ4
ObakbBKdbuonZ87t56mQi0DqSWhYWE118aVeV/HsaVzFO1j84NVTifDCtYnVLSS/N5zYPP7oqlVD
97WGcrnmHrMV735Lb9fKYpjvYwVUGIHQiTaabTe792Mjq0kf4MZlaTeshJA4YsL2Nc4oDWPcBuap
NtqJlHaZzV44TJ6/hVyOejh1m4C3Q3bAWKQIbxu4tkRZRSjpevcWEqIgAZm8HlxizGs5D7kKmGwm
i5k1cDKMprh0WpV5+x7sJ8OdW3jLRT6lGEZNkspeRM4+FMYQkv6hLFfXitbMMHPG2WGev3SoKfLj
ziYm5Lxx+i38w22dK12KZbhuVkUHk4TXjwGCcd7fSFOk1mmPj9E4FV02x6e9rhzy39bMNbUVyrFb
XGqJyWvAAtmbmdqrRRt33jrBZeO2pbi0lnjFEIkJ7u80tWt9afnJ0t+T0DWUb0VZbPFmGKUB1/lc
QRc6318ORaJBjknRkA/IQP0rxb2oiIrl53fVbJkvG5H8UvG9z8M+5rMC6s0mUuf8arideG9WHAVd
HRzlnfLmIyEzd96pJU0vHaOYThXcyWOWV7GO3DXIL1bqbsxDDG/RhDmlhl00TU37azIk668OWRhf
mq7In1rkmWdp6poPtN77v5rtlK7RNAQzHg13AemfitV79aZJ39kAgXTjZiOFt3YdU7erx5ieqxb8
ud/1Kmbgt7CpP9jjHDRnLjgycVRrNcz7Dt3+3vI7OvysjkeOntaUzHq34WkDa2evu3xZGzMaA4PO
eTwl+XnmZfor6IBcjifVOvfNhHwnyme93AEGcO+NRUlZnuoSOYb2NBHpng3oX4+Kqq/WXUOgIHbg
fiXLmrKCuaAFJC7SI3O0soqWu9ljcI87yszdmXJDQUJBHDqmzvKwXNEAhnqy87vMm5QfLV6AJ3HA
yzlwXORcNQ/i4nylvLAKeR67e+EkK7dZ1lhPlpZQQQ0PlJHjvyBuF3zPeXLJ1Xv3koD4D9iLtj9C
cJd/q5tmvseG4sDfxYb7MgC73hJKAIZeybnE/G+pgFN8HtSvXiOCk3EI1KufLcVV0OmGB4YcrXrX
Oxuw2KZOeb3UWd5QEbwaQW2c1XBQ9zqPETepZOh0uA4ieC+aankfqU15N2Vr8HSq5GVmr24TVkWv
vji1qI7beGkuVDUPjzVJ+enOprbjNlNOV4TrkhsEw0vTAiszW+/YFyOy9zr2KT0dAPQpO6ztYe8Z
taV3SPqG4zj2CHQ0V+wTUeovoO+oX41Xd5rXZTe3cAPHiwNMuLNz+HBjHgOSE6m3usU5KG/rJk+C
I4s4sC1lMSc9X5AaeG7OuX87qLh2oyygmzH0WrwHkT1VxiPc+vgYGPVAN5m7kZq1su2MbiNnvcSx
aOqd0lqdIJb1Je3mZX6pZVKOlxUwLMFQYGh3nChGcUK9IG1pXmdNkT2r+ChVG/U0C2OQuyX1rWRv
e3qxj6y5LsW+rnv3bsBSqg7wmPJxk5CSA4Tv6XbNjfaKNASKM0ZDGApsryjPeainzyTmjq+VLpJX
ptnlpaRL5slfC/gVb9g+OjtbLX5Lj4864jtPdoLZ4lONXDemFNaL0zs1l34cJZpxLJw8op2jWBTF
7ZTruEDVabrfFp2vZ3WSOd2RY09BcNp6g+mGPQiMeaKyGArMgIC+76qxuUqCpamOm7acX0m3Sun0
4Ow4M2NNjn4va3OrnNUpepe4804GnY9WOJg4EaZ1zcudrXL3dK2Tao10ZtuQZanySK8dVMGhaY2G
jUuzpTTTHnk2riyG+5WQjOQIcnygeKSZzUdmhCoNNSFaaCepNHhIB9DSSJFxTbxy0hceMF1Ap4+d
ZSKn7k7RTSlkTOpC3a8BVR0rXJH0velW5jQ1NTYgMWRbHVOuXlvpQy2W6c33cvr06oLRif4GENuo
aER2hqgxvdadoigomSbvtmpzqHDO+OQy6/2ezlGjXfIowB1khaKc+Wm/TYPL1TMhDHK+ZrWtxaNN
iKh9nAsbTKvRU30qpgK6d3QW56ToXHmXj3nLAxbglSA9R8VfRtvid5hqEn/DcTETK5zsyS6iQKeQ
fR9r9/8sxP94qwdyNE9e//VPkKjvsIjd8/D8+x9ePldv//rnV82DiH/7YSXefuQ/V2L7F4K1iJgg
nx/AFfHzv1dix/8FhQNPCu585Mkfe+/vK7FLai9qE/72JmBH1ASg8u+V+DfBNXgSOno0oH9nI7Y/
sj3/C7lhI0b3BmKDmIj+TtJ9PyE3iWX1bo4cB9wwgzptrRUcmuTPpidw1PXTI98sWwz+RtxElZ6n
h8qt5zMniScaeoo8j49lbtJrV/gcnipTWxmnLAsLtN+sjqqq2v51m7H3OcvOUT6mJImmUymOkNOY
GbPelD/lYu3asCo9bR98T2VjKL3KmHfx5FRnC9E1z5JcWXZQpnJNZYWXEkxn9XjEVBxbVmQvLHFU
8cQpBFSm2y/BgloiWlrCGPYcZT2aFwEB2GQqyRn516HbDS7LEARv5XlR6ffyhSFnHih5WFPzSLtu
0Z4kyoPigeGkOgiGhT1dxgSdhUPiLNXe9xV8gt3kATu67a5F2JQpTLbvp/e1mKb1yOiHao5Mmuuu
ZTLH7/BwyV3sTMSr2Q0vh2B1+6HXSXpjzdZsht2gq722LWajkfMw3aNsrr/ktU8irepH4nF9hmvq
XKB//ZM28ebnnv6hhwYZ7VOW1S1hXnk6u5EIXOjsxsShuwOOGEmQs1c7MklZvQjoYL5qyoQ+X2v2
HhrWFej4vChvmXnSameoTN9y+GwHKQaAyy5N2NnswQ8e6c4cr8vB6qDOkrE6tK1hZsd15fLYJTmO
eaex9Gk/0jEZWgGSoF1cdHrmyWy62Cx94a9RZvck5qkgkZBn0u6pjCAPOOzEWD/HuW8h8MoHcg6S
klWNR2cg33OMDemum2uf6ndeq4/qSa4DiiLRbeSzaCVlbL2cjxYnqa9tE3h15MOk6p5tgcF1nDoT
t7DnFZFvt9kbVFr2WDKD5YdlySrODzcRQ4RacSAUaigRq8RlTVKwUiMlzKsteYobZe3GR3yPiGlG
9YVatFZGnzANgeKepT0pbRzHJkdxbWqRnSZZM79XvpzFCZH9CSGR/lpX10nZtuJodMvgeul6LEEM
auZOS9E/zuVQJqemLI2cwPY+/jqMmn1sB4U9W3e+TJzuRQVkmJ0hKUZK004jNVXSQRrgZa6bRKYj
2vm460X8lebjZIi0AD2BjC096unLrmxv6KasPCYgwUQWGcT2TcepYyWXY9yx0OOCQj4gVemlh5qF
OT+frGm6MBvL0zuWrE0XkgyVQjnSmMUevcQ6XMWGaN1di2KFydZQmwVDMmAsBP+lsogylef1ESEG
IAv1kpv6dEwcuzk2RANwVFS1nMPMdBAAjEUynqumZJ2MRae7qE4bajOd31ZOV7F+MtUb12aTdl9z
6lbSfVdIZzgRzqxu3Y8FdqiG4LWeSILZMXWJ53LbdYOM8Ay8IHwWvJlsw9LLx6fptxV5TqZLsAIW
53nboSktZ52mBY/VGiHVKpgUtpU7nRvW79bq2m9w8iQxWb5yv8Ufq3rnOMtzue3v6E6Stw4x/ns5
uxrvEREpMrI+1n56aybj0H3AAWpDBpyy7fsz346LVzIHa969DxQB+YfmTnIpS+s+gAbCVQAdvA1/
cD6gCDvx/CWqVVnmJwnT7XUXuMV6CHKzMigVywA0qg9woxl6y49EA+ZBcHgZ7zHKnxXDRmSPo1fQ
MfwBlag1o6Js+IBQlg1NCT6AFdRM1aXzAbeUH9ALHCFzVpDAC4YpTvFq38nCO50K3Xv7NG1Gsefh
FmUfoI654TuMHvxdX/adoL1qg4AWwKDiAxbKVWIcz7+BRX4McKQ3DKnY0CTd1OR8uWs/U5C+4U3x
GMAkAngAQzUfkNTsV8BTwQdUtZAb3B38vqdygeTM7oHgPWAtt15f6w3qsit7e+Z8IGDLBxpmzApk
TH+gZGQXgJjhqQA9A5lLgO0yZb47k6MBIT6wtpiP6xpClmqtMl5YQu1TchL9CPcnMG2KC+VoWmaX
KXVcxlv5Aepp1HBfrQ+oz/iA/Qaj0S+Zdq1000UGL9kHRBh/wIVBhlc2FAT6gdd9QIq0s/gnKHBp
KAafK+7HD/jR/oAi2w2VZLYFoJz6ig1X0JcUxh8QJlE91aMb8/pO1IZzFuYypAeBghf48wMKHT5g
UVRm6a1YRuNhdMUGCtWMAfSYuKl/LXNthKJa2pukrggSjMFjJIS963DGNVWLywWZ5u8y+P8ZJn8Y
Jpmv/nt25er//AfnxI+jJD/w+yjp+r9suWlEC0J3497eTHnTmxr+9U/hw65w15H25BBL+lstye+j
pDB+MaQkyo/gNbJkaKI3IEJ/HyaF6f9C1gT+q22BwzCJxfR//68fguPVp//+vorhjzScsbk3wAtB
qQz/c7BnivpQJIQP7DsDTqFtnPWA4Oivspd/JHF+82xsTlycSFjLeUk/kjh9O1nATkmyX3oOtNw/
tEH2DBhzIZs0IJ9pvBJ28/7d58C4syRN/f0r28bg/xqTf/eJECbOGI/n0fwcV1z7LWt5qsRuihdk
USIWN4mv43OkVM8zQO7FXDOH/vyaf+SnmcdJLIMtg1NDev7j65yGIlkaztNdK7IHM0iH01IlawiP
Vh79/Ep/9o4yorqEJpBwSFDaj1cyGyfz0NwKKmzUdN/UBkRqYpSQLNT/LHVsHtvGNBwtFVkkP7/y
H14j17Ng/7B82USefG6hDNbcdgppdfsx90fCoOVgfq0aXPG7IkZg9xfv6B/uT747mOYMk1B2fPvG
p9fpwP8kyqRYkOQ2J2ozNR6RPJge//w1/elVuBJFaCZ7n/GJjB4Wb+Fkdvu9hrm68GuQL+Didv/3
roLaxELdu0XMAm6ilP/xM7Pr1sbZRmQi8bYLkf6WOKIkrv6Ld+zz57NdhcUVWhR3OQ+eT1dpefDT
pJ6oPemTSIwrc/raoB0+bTszPvztF0Q8zOY3I0+I2JvtJv1Or1CgF3AAV9A/LRQIIgdGlV6N3l8o
FT5/OLwgjJMk0fC+UeDyuWmCArpS+xkW03YiWUEYGl53WZO//+HgPzcQWrMj4U3a3tbvXkvZU0Ji
tZ1CqAm/paocbbP2/0rO9fm18GDgWc8jcAsJ2yokfrzK4uSSuSwHGu+C/DiPqWs5xIPo5F88Hrav
xfcPP6QxeBO2h4NlAHd9zp/mQ+hHHXQGaKya9yzm6tgSRvEtkT6aPB8B69XPb4U/5P5teU9kLgCc
cM+Sb2D9+MrSqqn1OPrIARWFqSV2/p02RYHHx8hPpds+J7IKDisp3PslddSZJcvsHMXe8hevHH3A
dod//+IxvXK/cDqCwhD5/9n5o6S3jh7uv/2UWNKLGtWMW+4sxSgnbV61bUEFAMXIO5khezuaij6o
7uO2THAGxDpZDqKckrfFYKk6tcpuVhfdDDbwyFwth6uGs7Q6xSCTgp3aVc/jXYMWZvDHVn+DwCrP
dgA0UxJVNNr1x2U+tVfKLKbxqJ7a/txoxgoUmHgxVKVWW9wieZDVceoSHnvIkoEG23nJaKMbK+xR
+3zQhEUYLD5YrBEnmugFJvwPcZ+v+3Gg2egxMTs1t2HqoqUmdVwWN5ODv+5MFegj8dvSfmt4A23I
CAinfpcu7bpcmsXaFOLMsovBP0epgMwfj6w+J9ufBQprDsumcozmzveDjAXBUO0+qB3C9HNsbGd5
vfQ53YIb2px5MOlTnCzn8WAb7WvtV5UX+nr7yrpF5iHoG+PeiFZtNurIKUlkB3ch8TwcZldYe3vS
3oPyetnuLAxh/h59JV27jZnafuhI5VwBT7lN5PVCnklOOh88SRf5zkCudNQIxSJSJ4i7d1XQsQvY
mQWxoqRonF1tWuu8t9Ts3RgVlaOhmrf/i1HMfr+H/VnexdoH6c4ggdgLaQVVv+aYdAA9qlQne8eY
k6fUVMENKIT9hI3Zwy6QLygxZlmUOqR6wJgORmFBHWW5Oc3Xqm2nbwpM+32VNSczBMOj7mT/nMF4
xrsqm2JSCcFwFLD27D5KSLok7OJAojiQyjt3+wAaxBK++IJOrP21GFs7Pc7RUq5HA3R/GTUoIZCG
5Lk6TfoULm3Abd+EMXWEaMGLlCTopWF5GC2gFEHiwmXfuf29qhEAHbDXIA2p+6ylJC6n6Rze2bVD
w2oxJsScFE7YzmNWwMem1UEUufc0JFn7yHLhPkx2Cz11hS0s95vrgLqQ9UIHZqP1fvCs+pDF2cRK
klrBDR8ZHQK2QwE8YgRKqsM6mIN7l7ywaY/qeRMuT7OVn/liGMtD77lrfVT0hXYh9Mjfjiysb8BR
RBH5VM043hdqCmi8LqFPRSgXAJXzJE1y82LsEXTH3wp/7b8kyUyV80zt4utqlezQw+wAcmIn+yhx
n0VYY3h6EpN2oG1a07temhy9OFL1TIbxONVf06npSjiOuP3SNBZ6g3YwgeGtNKnzyDTT8dbTuQvb
5efBbQEu6pzMti4u076iCj1mX+/IQKxJGbInX34T64gyxBxm0zgLRDrDV/SuZe9jMeRupCHs7F1a
p86FVVXmm5fhvAVb8uLTiSKzMgpSigiPHLMfUGGQ/Q1SSJ+BSi663DRF5Gf0QYRmbHrTEVKeeCcy
KwMRo6ijhGwTqcJT6NhnXsHzaq9IQen2ATYYVBTCX5ywMhC8RhoXwfskSeKJFh4y+d6onWA8TR1v
PB/HvltO0YI13JSTIOyqwWTyugQ+Xra92Rvywmnb9KXhKFvCmqD+GevF7LxpOVb3di9Vcui1Jb8t
vkyfClw296s52N/KlaBQqrJbx0TFUbn5riV+5WuJRgP/VS7gA1fVmAd/yZktjIzCsr2zJMIJF3xm
38rJXl6mpWtu/BRMe4erZOgAGmYUOUm6OlkE4QxEYjdWfGvYQWadQ6QuY9RiuCOBQXrGr41UdNnr
pOLLU/KtmEI6QlEhEXTsvrOglbCb/diVx7HEv4XVKfG6E0zD9vGI8IfHRZV2D8Rj0hbneRO48dLK
5q3PtDhbi9I3Q3sJzG8OAvjHqqe+OMqZMNqwEOQ9RTrJcDHlBIfiY7ELmZ74BDYcuJc9CSHezc84
KZQZldZQq9BZ9KjONPkaNz6C2/eg7lpwcoSVflSm2Sp2GJvbF4dnwKvIC0FksxTutdWhhoct3pQY
SbBJi0bOoD0ApqJorxnTK4IEUOjEs7eCtRcg4+E02umLHpTYNP1ZkPHdINt8T6GZ2e8bVJtfY+75
BPACi88h60F9Q203ujpr0QJ9KWDancNguw0Melrqch+nffduppk9UqydNEfe4GVxWMxZZ12xTjnX
ttNOl2VtVL8O8whbKja/jdcu/gLp3PfPCNN7CE6di9uNOX6cU03XXBcjTQ0rq7VfE86g5aQ0FrpL
8rhCbtEu1eIcLbKlv7y2DVpxTE2mDL1zq+zhV9P8aizrwoiQpJjXBJxjdnMpHuyOkERSkcg70d6A
FHZoG4zUkVGMv/k9QLmzEE/RyBo+WyznStujR8jN0lxbA8oExH2BmUKWuItz7Mq0ffCzGUHg3JuQ
lh0urPsSHhJqz2sgMdLFXt6l6m1np2vcKeeyJhnnWAA1J0gJ4X92bm/Arbh4d7szxeZy45cpX+2l
d71Tc6bxLPTIK/xiDhhKwmqpyuvA1o4bVUNpuxddaXsijEkijiFizfEMgR6wOeKRGENahUIyG7Rx
0RMdRuV5Eas7njnQtRzswWU+MXpFhje6byiDJkLDevXm2issZbmU+XJImlh/pUd19cK0HNLiwgvS
WYUNFSe4NtQkiMOr1kdteJQ6L1Krm9jO5BfZzfiU1rnnZKHS/mRZR86p2jUtwXfM7J9wLRl6h0CD
qBQrHuQDAjLr1xU+65guQzLYW4p875utACxa+0x8aZvFBWnO7PRNMsJ/YQwwXqRdWF1Y8f9OQwia
xdm1sTReTCXNqzYbujdmO4mpJXGGO0x5JUK82FAXNOupfj/4frzucDUh9ehWaV/jGRe3ojIr8ySw
pvZc995aRjDj48ta+RNBlNbEl0zBa50AzPv5bvYGBr/Cx5s2DOSjMBOb+qRORnraDSsublgw1zV0
81Z+hU12yVDC4oJssDeguX1XQA9LlLn1rm3HqgyJW+smhHdBfqL61EAKizQvDf05537FEuxflR5P
uIgpy233qwyKW4K/+SUL+ImXyjKrIZxpirxKp24VEcrX2A/TflolLrscAYxlUxy7Wyel7oau8i96
WYLRdqKLy72slNnd6jXGKJ1XRqyPBXMD2LC7qCWkIm10YY4UHs6YXqiUQbat570cA3xQQ+rjO0wK
lVU7p6Hrci+l0M6+1y4FjxRPp0kYDL3sGDwERURzquZ7VJvtYFHeHncV6KtVEObRBJMLe2PXzrfB
H4wvw9rQbkyDJoPYQjkeo99SiBfDwCZFANJU3em+CqC/TLMK586s1c5wrfHKqxIz3mMPZIwba6o0
+81tu+/jjLT0Op3T5sgo/i9757XcOrJt2S/CDQAJ+wqApETKe+kFIW1J8N7j63uA53a3RO0WY9/n
jjhRpyrKJJFIpFtzjjmDVhUVWVqcOBNM74PdF+cWZRLVE5ZS/6mIDGHOgG0Qs1GeJFbUwZxVVncb
gIVV2tl7he1xdvtS096LKJgNt6qwJTmFxTZq1RiDaTqGKaHT0kZunddaKzoZqVmD11MEMWnJSVWZ
N+znOoQdVR7d95wOqlWxByYUmU8lKhin3KHMmf+pm77G9S7bhRfrJlmhOsWcD6Q2+WVf1M2TLOrx
nl7LPqqorFQ3IICkpGgblm8z9IAbNEpQ3fwwZB8cpbn9UhRc2jnNVDc60lBhX3D6kYn4hBwfekMU
Q5/EEUHRSNVG6ku+aGUS3dCL3vf9lN3JMLfhUOC4evAzK30ffTUzFmlHdYo/mEk4Ea2enlKXNZg2
04HniJibztWuXsI/w8S8LaswVEiyrBCT6OBvZyQxfv6i1NqAJq4bq9LVapTrTqOk9hsWYtG5dtoj
minibrzn+wKuF0v5+BlCldM3iT03r4ZIB8sVnN6YYhMKn+uqGuIzgVeRmTIZpxBtVzy9lt1g9c4w
x93zXFn1k4ktGRHUrE7vwSiXrRuCFj3PlUTecZc/3elxOWgOJlq12LXEf5qrvA+sdyupsq3Q5rlh
NVK7l06fcp1ZLfDPpCZJL4NJF3eaXQ6XoWHgKSaoq7oKg5YFTlAkYF/NOfQk1JCREdlDGrXUNwWS
tboYH8PC9oUT5fgPcZ3mVNjLvhF/OkYCp5GI0AfHRNL5GgWJdCkVaf9eh2wCnLbL2dD2WcwLo7pO
CE8bZezdhnq4m/LOvOvj5cvMYin8tDiu3o5Kl4bbBsZ5yFZ80Di62BaO4qktMhVXY7ZAH6Qpv47R
6forE1slwp9gGGI3Gwr7FNRA/pZYU18yrxlUdrHGU/hJ5KmeEDUVCvrx3M8nN5TM/A9c/EShAldb
7JiMVsbf3QXsQ2AXTa++SYGRsktgPwkpqhsWznnSVrWeLV7TBMGz40elvZ0Gk01EjKtzZ1h5H5Gk
5Vt/hhQiBK52pea8Dh1zq5c1bhcT1duTng7htItLyI0Oq2RHOlK/WGnrXmEgGGWbo3kE5XBfzqlx
jShtSnmOpk68ohbSc4lm8MOuRMdmsEi6S1aUsVwzUWeXIfm0zzNavXtTFBOF9myMPv26qstVP+bt
H9G2wUdHDHJDN8x568HQimB1GEP1OdGlodP3hlmwfhksmbWq3Q7I0kO3zovgBG2dErqWOfUvJC2G
jx21Y2AbdcAte0MeuOLKVmuozDq2H62NDk0W6Y62OGuRs0ZETCmc2KSpopiFVs4etm2plKNrhVQs
nTDS2SPYucGVRd3iuVgZLO7TCqI2Qk6gfQsNYk+GUPeUiHoBRnDPubAj9hyJYc+UEFXZFA5hEzof
8p47Ue8ZFEui5vyQ7NkU1NDgVAR7ZkWx4CtMTjjX8oK0kKQybtx0T7rATjE3jPlAxkmxp2H0UYYA
udpTMnS4hC9+hWdCi5sKcfKeqNEQrmJ4lMIhbQRl1qerYk/g6DjB8LP2ZA4RV8FUnkV2I86NBeGh
xf6Qi7tWqXxDvTcBhc7e0PV23UVON1qhdTe3EGauuYMIhWfHIAtXJn/30VxAI3jDYI6Ax6ve5kQb
FQ+lUROcUbdcjMF7Wkm0gEvkPcNkJAEKhdhkcbVZ7jknWrwwT4w9/ySnhsvXuGBRDDWGkEJyA8Xk
aI4hp0Rhzh/tfimF2tGIj7gAsyLJC21DXeArKGu127jJMOS2xvKhyiOe9jEJa5t7QfAtPY70T5W8
r/c2zlno1AnrPRq6samdck+AATcMDWY09Y5CqzLEvauidrOB5SXDVSvCq5bgY/bcWVhfpeSjJk7Q
LciZzFI0aKYSCASZJJKAAcNtsYt9BVhNCsKFoLUpAWIjMLPnp4GZGtWTEneWDFMm12G+aNnEDNhQ
vVpNpsKbctQaUQdcgNKemTs0VY7kNbcmA1NLSlVUcCb0rfgsi3O/x8JNydk6hQzQ18RH7h3KVheO
I+IcfUhVDBiB9ZmnrHpusbc9V3FobYdysOu7MYKucBGTGGF5QONSbjVl2Avt1p8tvburQ7CH4CSw
yWceOZh4GYgu07rrfLRnf1eOZtiehVPW15EnI5PSL+x0ZlA6QD8M33fsUiulh7o15+Za4DwZXlAn
GOkF1sK299eD6gtzA0SDfM9JDlQZ5aZedhU+eQIdJb6A0MZvbqT5HF2XeJexKqStaaPfFwoHy3ay
bepQLQIJFkgJwW+VnSk4GBAmQa9Ewe9h3GkgjRiIi7nZUBsutKCrdIi3AleXuVf4A07FBtNEqamm
s2RMQGINFqHEfd+JEaO7nkh1uLZTUy5YatL0Qxqt5rzPgyZXOHHBnvwTqrE2b6auYLc4Fn6RsCQI
LiP1SDM5cfMAOTc0URVNrezi9E70e+bAGOWoNGtTm2wgzIc9luySCVShvxM9e7eGHpQW0Tk5N4St
XmQfWT8vhBvuznKMI7lppztZreI2Q/5SUC+KG/rgT2Q2inAJWMINwoCOxupstIJquNP7QjfQEKEh
EVddTnQdF2XEK/ouku5AKA5mA6lLUOFoeXTLYtUkD8gR8SRAkSYHUctJkbyfYNMVG19UVrVLal2P
bsZ4nOgJY4QfL0h/sXZjMc0jh0h0yFmCCYS7f9BucqFCjlC1whA4Tu0i952qahXzhLwSSZwmlFZU
0EJ2pj5l6IxuKPEUQl2NjbDTaBPodZyMpxO0EIVwyd4YA2sTdUor9UjlgRFxV5yIuvO5Q+aUZAIS
kpsWNfc0EPgYOWNZpvXZYCKTYUcs6ZWRrAKGfwMF1syoQv+nRPX/dQNfdAOqRm3n/60bePjIP+bu
I339Kh3Y/zv/W4Vq/5dFuvzie+SYrWII/j/SAVP8F/ZgvJBUkfYlMf7Wf0sHFP2/SFblv2NSjpEp
glOS+2/hgPxfBlED/DvAnAG3qjgV/0U4cAAm0AmEoyyHDlVVdTSxxmIc/VowkzE6ZSw2vvdwyTWM
8/4SOVeRcxk4F6FzcfWxud9+Pr1vb7900l+K+tr32s7PVpeq/5cy3Zz5vp71g++9VM7DdeHccXfu
PPEXbx9ngTMuf/2xWT0/vl7sHi7OXu8/b+9379eDc+x3fCsx/fwZB5VPOVNHaU54+KJ4UOS3Orz+
/Tn3pPj/W8P62cBBoVDl8kPVl+csnKeHazIUnJeHp4fd2wcmE+eJ/71AsnXu3i5vTi9f7k4D5/TG
uTq9uTk9u7i5OXMvVmebm9PNzc12+bPVdrvavdxenLnb2637fHvh3t7uLq/d7efu9mJ77e12n0d+
v76U+375/YdVaDIvClPCz+6dv5w/XW9Pzl8uX3ZPT5vN3e78KXBWZzdnq832bHVzc3lzub5cfuL2
+vZ6d7u62B4p7u+TvX/7LYhwvo4ZSlpJ2Yh9X74tw4a+fHu7+7gKnDsIOnTjzcddRF9GTsSfort0
bjYfdx907924jOZH/snH0rl6Dp3P1+eLz/fn1+vQ2b5eM7qerz4ZXde3nw+f74WDa5VR+fnAvZPz
dH129vz6vvu8DZ3r9yP9e8AX/DE+DnU7mC5V6BY8k7c+907OveX/146zOl2vN67jOiuXv3BOvBPv
94F5gBH/2bD43pnosxeyyEglaz8Mr98/d2+XUGGct5uPwLm5oK9y5+x5+/B69Xpx5E0uX9VvL3Kp
rn/5+NtBCzhF8tCScVIZj5H8EiRX7ICdtuwIQn34/VEPWP3/eVRINYYJ5FpZYiO+N6cn8Jwgl/ve
XFbn0XDWNeKEuz6n1z4rE6KTSF7m8TWSBEf9G61/1Mg66bWtNL9Oyf0w3gXdXSCii99/1V/nXQNr
PYAIaMaY+b7/qiQlINIcwmVmuHsrmP1uIuft7er17Or1+eri/VZ2Ht6Pfc57acphz39t9KArZq7w
LeSHvtfI3B/ojyb3PomyG6dbi6vqukVabe2U9p9g6rwAA1yITBQ08jiWtMNC/iSp3RLnhq2vYm+H
zYYihZUNARcP/fzn9379LptBY0KlAbCaCSBfg4VwyDSv+6GFJ0JmRDib/XkzTOK11wb1BvZUdkQr
8demCBhjfZZVLvEP5vYiEpFM6KblpcRa3upz0MbuJLXg29I5u//9sZZP4uuLWx6LjGU6EoYwWW4H
shazoLAA+Bv6eFvol3aj+yswrumRQfm3VhbY+JJhzcbiMNC9r+sRBpdserbezRufm81Nbs72kbnn
xyhcHgYhpYk5Av+BLA4eptQjgUcYsxcFfWMdakI8DnMasKPHRbiNMnwKcKLa2KsSS/dUlCF/4lyn
6vXvfYrYCeK1hgOIQfr9CzS7EJFFAdEdE4zhkZ+KYYsSs/uPrQBjRpGE4gl0PFc3BzsdaIW1id2W
80BTRxuq29zhIID/JwkXw37J4bYRiwlLR5ypHHzYAaf5ITTMERI99sEadTbWZvtY9sWPEU8rZE8g
cjbALQnlYLtk4J6MdY4lXj4o9jasFNvtuDjwFE4ZR17OPvz424g/aOvg67LtlHOiRVsoVAiuTW4y
y6QY3J50nX8am82KvK3HApxB1ZtuMJcnjLOVVBlrZQRdaAwnZjqu9HF+FYbmcX+6jkWP4VAo92P8
rxPB8lOFbCBqY7EmjP37QCJeETCayk8VeVysSad+ElbI2T6u8yOfzo8PdGlJ41ULPh30tweDCZFP
looC24kvMuM80TWZWoEwjwzZ76qz/wwmBisHAp4FOszyK76sz4UPA2WstBEsem+ujDgiDXLo1QuD
Eh93p6F++vsn8uNdE+PBGWeJfOAMoqvawZcYtRJyPqWePOWsvtIvu4f8vH6y34l6oOz0WO/ih+lq
vghf58/oyt76K2yXR7Yk+9S9r8Pt8CccPPMwVil6MX5C8SBu5RtkKhfFp7EJtoIYK2e4skAp3stX
8eRUp8TOXnLbf2TyPez1w19wMCv2odDCbvFVkayE3Sw/qQNtrerDtqjM9e8dfjiM4GmT8maircMh
ifnwYMBKsV7KbdMOntJTLVFQ3NzWQS4/HWnlL81ousxHKhipzPQHfRqUwsdgjkdcC7NTqyoHb+qV
Jwu1EIDWRbzEjXWyDct7rro2Y4uXzL4HweyGpY8z14KQbO10u3qah3WnY/8Od2k9nGRa42XSuVpQ
ZZHx7lIJEfGrHQLbbd7a4VlRnkduPv3yVJmmzSy/q7xAWXo0MWQlBsb2YSQ1571oyxdW0LVeJ+qR
uesvzw3viNxF9juW+SPErog17gh9HjcrZvttJDr9pciOcdH/0gh7KgLemI+RI+sHc3EMca9V1QnC
0JTJ677ur820GI/w9f7eCOs1oRAYHA6PJ6NB2VDSmsHTkTo7NlZTJ6UovjoyUA42NwxHbkeMxSjB
aOFPvs83hj3ovqnGA1jIRpyhTp1cbeqsI7PMMjd+/cL3rXDBgRZFFQJy4fdWxEDDYdUP3pgk4CWH
1L61Rdyek91ClAmwWDeZRvVIrMbyFn40iuqC/pP5BsyDj9oPsiLNwEh5fWMVWxMVTIVxCr1DKkmw
KiskgsocJl7qd8q/j0JLITUGCeyyJ95Pul9mcV1kUp4lOb2qi8Rr8SbCNDaOpd/+bYQwlyxofjZS
HGQOetWaInmupd5LMkjAsZ52W4VV90j4jnI4OS4vT1uuwzgt6ZplH/SjBEi1Lpps8JD6CidPQeFU
hIld9cNkbRN/osaVjNm6MXKVf0Qoq2YommfiRE60fhAMp8F04jS7KwdzFWnKkQyn/fbq8DUT08P+
nB06nLODsRWo3Zh0rJaeQkC76vrgqN/0USkv66hY5qLEvzGMPj+ZOZ9ysFaC5roZM73mDj9FRiTN
av7n929q6ZCDX4SxXV9000QJGIcWllqj9mspWPfModNOsklwyy/McJ12w7HP929NgWbhdG1wWYmh
5PsQCBV7ILcbQFVHXWWB8RYjFeRJ4DTFRNuvfn+wZW36/mDMQyZsAKInMcwcnpv10oKvrPWd1xPa
QgUecQmuv+SkN8rc9cs8OpuFfBKO6k0pU3P+vfEfj6rIMuGoOJH4v+Wz+v6obe3XVifHsOKyfA5A
3aSsQrXZp+pmCNNaOfKsP0Y9X5WKc3VJtlNodPn4vnzC8kLgTie59PBZXgL/firFMDq+Ob2kTSUf
mS9+TFXQAwlNlm2NPy5Jnd8bk6jpjbUFq9KPzXYlT1J/nndzd2q0TX/TmFHPcjakG7B31vr3Xv0x
M+9bXvY/dO/ic/jecirZXV83duKBLKIcLJVndUeMH2q+l9ouT/IiD468xx+zFi2yYTexkzFD4nn4
3mIkmpF7dYNpsULRXoJhB3BcpN7vz3Xw+kgPZT5gC8AniPtP2+85v7y+TO+WWt5cLjwAXZxlVpQ2
N7iLR4GqgnPEpgjHpDyy4hwMURrFK86IWdrEOnK4t8sJR8utts48E8rMnyil9JaxwoHv10Px+vsD
HnTj0hbpP0vtgpUNaMbBPrLnEOLD1CMQo42Uaz8u/QVhVv7by9q3AjQZkRw2OXxXBzsdf14Y3w0J
L6IWyWZWwvi1Bsrzr/3GeMDIw+4C3wlz5sGnTQ0xMIqZfqM8m1nrDPbtoypPZbru6qo5stc/PG5w
6YFf02bZZJTJPNLBAJxmtUurnpIzrgthnZqlxk0I7gc7cq1aT7VreYp0Sup5Nc3GZTnU+fNcQqZw
Kr2b4lVKDg7YhAgw/UtWp/UbMRB5/GHlYCZgYeTDKsyjdggdLVKJMh99y2h2/aw2JA/HiX3kFvvH
MOBhLGpHvCMqScrhJqca7EiaseR4Yo5tAFnId7O48E9+H2w/viZsiixlfJcyOlb1xy5xsqsejEbq
2TbBOhC22jH3Bg4wlksNVHpRWH30f9v/8poWSozNUQltOXPGwaBoJQvpqJ5nHldy1WqIkQ3rKIGP
DHBFMN18WdP2zRhglxdnLaf7/Q32l4kiUYYOn32QedVIYBcRc8EFqMbElftq3iqDVd5WKZrEIIyC
ddONIbrWhiwTpRo3ZtUEJ8iZlcffe/vnO1XYK7Pp13B2LRPJ9xkys1otymKoJDaaiZMI+9EaQbc4
8uR/bYVdI1a6ZVFVl4758uAoOKIsq2glrvXo1grD8GqIQX78+7MwfSyXGUuq51LR/dqK1FjQOJDB
emWkzjt0/d1GjZT8fzBW2BGo+Ob4Ctitfm8lIeBGSks7ZZfdx2trHFRPN6Vj+a9/6zHmC+zmOg3p
h+bTmdCBil0koR++kn4SPU8GarDExvzeZQdL8n5EWvQVb4b7H46X3x+GdbMhkYJmUMlL11gRSvA+
c+UpbdhuuJdLTs2ILJbfG/2xdPG1sWxxXcD2jkc76ME5asHDsGZ6qLZBzyWjfKIlABvnuM7ufm/q
ZzcygbCHZL/DUzLKvz9fousNzOMx9LhN5WCk5FV+Fs9pUnq/t/PzkRgLizGfzTVEqcMbU6I1NLkp
uIjNg8R4KgcOAZXTNJFKBK/equLj9+Z+vjaV63t8H4LLSMGa/P2xEEQaDcs1zRW9ua2ZJXBPDJOd
k99BrEMyDcmJzKvd/GuzvDkWs6UWsmAQlqn7y2ccT3kspCmVXEPOq2FlKPCBNnolFZegurEnKcxZ
sRdkWX3k5vXgMMAwXYYMoxEYATdN+/L1l4bxY/RYwkKJmXLwd2FhZqeJCVwIac6ETxLdOwFo0kWl
CGyGWT4cee6fSxI3PPLi/+WKBGrYwckHVUc9pqnku6YcYe9Q7TlcyFtKTGJlJrgQLlWrV44MqeUd
fl8saBRjrMHKxEn4MB0Usz48HaRnZDVb0go1U+UMcTweaeXnwKUV+lclbwJ3wuHMbMfYbLipw29S
9/NwBoqN+zmshBJEq5iBdWQh+NEcuy7yPtmu0hblu4PlJuhGTe8s/AxowuVNl8UPqZC1E4xP0ZGZ
7Uf3MU4EUxoXkhTUFPngnUlN19U1LFpXbkMYayjBHcxQw5Hu+/EhLq1Q5WJgsnVlcfv+RQRBUeFT
w9UFASu/UXHRvlRsJp5J+dMWDxcyeaQ9xt3v3+GPXqTVJdJ5OZryRRz2IhVJG3kY4KHEH/NtbqRo
6nsluR7qOlj/3tTyAN9GIZ3Hh87449RmgrH7/oCETdnarBWYn1SzfgCyN/bXBtTeiFjoRMjBOSda
U9u0cRtkaOb6OR//dcPOoWO5DeJimf+SqR4MmbTRampVmPvEwFIrlYL4OFvO2oeisrR/PegsbS1E
puUcx+dwMMFNUhdnhUUsURh3JZljUnGuatGx8+JfXt+SY4L5XmEjwcL0vU/xI+eZxD0ilnN5SfnQ
JLiwZAiNslspgXnsgvBnc8sXjugLlCFFyh/pt5guwNmrmht3Rr/D1Ngs9jjl0sy0bPX7aPlrU8tl
DdV/ru/Mg31eQKJlmE4tT0Yg4uT1eoWRtJL0cl0Bmz6yjfj5hfNcXxo7GJpKVOIwbicNFXo/rEs1
H5wWkPaRuf9vj8TFO/sVCvN8dsvf/7L0MAlPKjhUDVCViRIzbmvzJghNCwuKpbf/g/5D8KuabFg4
2e9lZl8agxJGdbqj/0KM3TiMUnklR5p0pk7GfOS5fqxpe0wLxQtc5Nw8HV75z0Sux4AANSwsXXMd
zsJCfp3I2y5KJw8+d3bkM/7L2+K2AmAHNBqSfA6BHcSc1SIqGs0tohbLSiYHJ7aZFd7vA/CvrRga
sgOidPi8Dj7gRrHLglA7zY0iLb7M41Q9zbo4/teD8NJ33PZTiudOnOP99zExhq1a2GbKMCcFzCFc
LdwowzwdGQx/eUOasLjlYfIFPnJ4EOY/PTfwE8Bet4H5zhssV50RIOSpGuqlat70RzrvL0OdOp5M
ZQYRD3fvyvfHKn04lBQT0GdIOSEYGLoJYRi4gfxY7DndkQX659KpaEvMIeJshbnisKIQYcrW4T8I
V0dt7ZJf2cZO3g/2eTCUsVcb9mU/yMGRCxmO9ctTfFvRYLxxscCaQsQzgo3ld335xto+ntUZgj8X
2FV7Vyp+NZy0ImrPkPMIwIulXmFvVRvpWeRFek7+xMBN/1RaYBDm2Fwndl6bmIba6CaIsYw7OFRH
xGbo5t2u1i2I5SLIbhMADQK7aIEJDA4ERCm2qG3p9pUW3mKsLQj0attiZ5VSWruBFZDmVRoG1tpO
AkapVnrznLXxHLlKgKPU7dpCXQfm7KOkaTXtj8a/fJ6UGvyBRJgLwwVaAMr2oMTXnJBf269DvD93
Wd8rp3W4KCwK0PBbGTTFhy3ZymmeCb/dJJUfn+kRHO0Nf20Hbtjo8SVSlsX6UQ3pSQ0QOVi1FeDz
QuMyy+k6roodONHFWVPWMNcJbJPM9VSbagVhMQ6eK18uO08PyAlwGjkWu8kA8bod/M7iJgzsTOmC
Zi4ek7D3A/rI7+447CbPHYSUFA8w9SwnkBTlpivKePKSieUeE64SAXWxmhl/sFFMa2Uem/dAkeCN
A0VM7mwrFdNpDtPgsZbm/BpFk5Y4WSRpd70oMNE0aRvtuhJvlhtDnMFZ1lC8SIOFtAcRBBI29mWA
iBhSJWJV5xhWCzs4tw0Lq1tVRoPTwoyXgBFwcXMKwE8id6MxsmpjtgTOIggTw0zGSwDKHN/FcCKp
JQQGK9TEAOE8jJ4nxQifhVRJQL2bUdVPpQXH6HWoLT4atF9n7PPptKmpi3NZr8ba8eU5OJOCoc1W
Ijat1xjDmIrjOzAzF9IFVPyUUAYScLS0fTMJssF7FCXaI84RrPhTo5+T02u8VNTRzV3Rl+FAIIBZ
XSVqB2A4s3GUOVjOmpvAl6DgqJpfLe6SqYQqa5i+ggGmmmNiQvrMWvVNKU71aA6xqnA6oHKPT1V3
g4TGXJFY4rTpyuwtUcf0yh764r0LU/sRrEA8ujMXvCRr19mLUmrNI3U76T6C5PknyBdrLWZqK8bf
NsB4ME1CasNIYyNmRL02rXCR48uWBTYWNw97vMRAdg1cQUK5s9qJcLwit9urpo9K02WDZxnrCnoN
x+HQSHeCAfQZEtjge2MgNXAvB7/gbSUiuO2Z4e/6yZ6eJEvucDY33dRhmB8HHEqahVc7BCu/Amuv
Z2tOxkG8LqjFwlDow/kp5ap5WE+z1GxsdZIWrWlC3hGIHByng6bND1naV7uAk3K0kkSpvU9mTyCA
qYxmcmLYfbWqxYhtpWbvBgDS9ic81EFt30ihPXdbmauyR27KZn2d90I6ryCKvEh5PLanKCXynYx5
El+nIdrryLJSbU3ybHCazBWIDQqPizs7lbtkLaEl6k8HlR3Fem7m9JyIV/0D+vR4Azh6Jkg27mvV
qemCBnt4W8ueqs7pnVSBWpZ6TbtUh4ZQ4QCDVLAwklvDbdPIepmVsbrIiHgh4TfNAntFhbTQ1xkA
hW0vxtF0y0aa7FVEWILlCXM0sdeD3q0dcBZ57ClclCB2ZB9C3+m9/oYvaKgBfs7jA4uQYW66ZiLe
dFTwBa8VSdVnR8WQma9HK4mvVOD+Mj4/Xb/rlJ7ojVJMIbimtu4umjkD4tBjvUncUjUDzU0AbRAH
zUevuAPglgD8WaXIoOvbemfKYfAetbjOHBNM8XPXNM3VLMrgushz6UXlkuFzNuKKWQPAGbeLSpZ6
DJwEt1yK1dWNND//iKIK6E1dzGl4WcmoYak3TdNtvFC6kT3HwZ+SvOHPkqFFpAKb8v5EmUJI1SPW
MZ677R/UtgMUpEMdceJmjO+0qjFe2cBX0VoAS71Aa6B8+mOWX8L4IG/aIgnxdaj4qJ0uacSbncF2
Oek4UcMuIfPoJSTnXEZKY5ubYORKwYsE8N1tG0XdH+FrpGeVszS+oYwa5bVNf5/rMVZlui5j1Bqo
qdeEDCnyyh/BEBGtLWHwtiR7SDZqFvXXYexL11RlpddJnoeL5bz9MhR+zxqB2fUh762so5AakWyq
Yr4S6zEaufsN9ZEqiDZX1BrTJNS2Is+6P2ymiFEZOwbbYgS+lYF+/SG9hRUBqhc0aDtVqtfA6Cem
xthnJdGVTGVpztOIabkJc7eXOyA1nI/9B7ydS8DG/J+4jbZNsmshk/aKkbERkBrGtIzdBI7xVa01
7XtPYMrpuMR44B734UXkvDjG25L0UdZqe8fCZryRlQ6wqm4UsAfkiD6X+6QQwUqUu2aA81saa+PF
3qeKBElZE3zSLWkjupD6FyUhw4NQqSWOpNfAVaB3SM+SfV5JaA5K60zFUNM7+0wTINPJfbJPOrFb
CegDsVgkoMgVM59L4Gb3kO4zUkqfX+ro++wUzI8jr3SfqYJFutKxkJKqhC0RJMUaEDeADcuccYDO
iUJKih31arjWjDIbXOZ3/cG3Zn06MaRu4d4iHVwFUliANEDPNyPlX9JgfPhhAt4CJGGxz4uprbAo
NtWUESaj7YNlYORYj80+bqYl+bTG+Q2qyNH2kTRTtMTTaPuomryyu/txya9pqAvXHtn0iqBbGnsE
OE/aDYRp9bGqSMDR+il+4datvpTgdP4Zl6QcKVSC2uXOBTADindf2bDux+dVLhGxU8YEBDtYV8ML
fx/Eo5LIPq39BDTbWo2MGIAGgLm7hAqt7PW1VGL2V4YEy7pGyk/XpuobPKmCIJKkjhs6frSYdMgG
klEVQyNuoRVvjARMj6s3IPtBSS2xQqjCFN+ClMonH2Pb69voj2onmunYY5VI66QviuLZ5vwVeRLr
S+HJKG5vQT8FNmleRK07U6joCQQF+n7Twib4GCy5Rt06E5O1lrose2LbiaOJA0I6b5oW5gYSI8p2
Z4RfRv7JCNSYz65a5sOu6MJpNQosrIxmq/4T97rcrakxAmlgWeoAaGXxhJUmyqR423O7rHnjgOSO
3RnTqMnFRJPqWy5JGx46jeV41zVBhDk6J7QUimgkdSXUNdgA0kob2tx8GqssuDOTkUBkrobrJPBI
FTOCU+o30vxgSXVlXLbUE+dTwoHndGvmKarTJOrYXZAUY6npTgIjJ626roCvPPbylFyHIuy3QUxm
lBcIWZK30J0CdatnetK+ayGbTKKbaikh4YpbwXTVFVkHxxuW0LQZoFKiN6QAaPsr4pLlwAv7so+2
WoJL5ZlooNIfTygiVUCfgDxP9haxT9ac1QrIN5fpROtuU/Y33W7sw0nDBsw6KTsR0p56xX9bxOup
CAb7fs5SpG2D3lv2CYBXod0Itjy+O1B/jG8LglGye2tQE9JJQJwmwaPZWQDP4CxZ8lOcj00s8510
KQHSjc6RgX9St04brepJfYMCJHMkQJ/kJGUG70ywjiquoeJgJewsywgzZzHQ15HJcrmBqDIkd0rF
izvr5iw0tmZE0gGJ0K2PVbmKzP5egS44X2FeNhQiGeAgIP8b0ORHRGPnZth/WL4PkimOyiFfVyTh
yQjDoZU9mGoTpZfVQkRcmYTN6LNnlLovEzEzCXvdd0ETvbQl9W+SAgaOLYpral0bupDBarKi8Iuv
gg7xwR05DVLnprkvyJavjUk6j3os1/ing15iNgiK4qnpsN2zSwiVZC38uWanZ+jLgQwCC91QjgEN
8/qi07LssLg7tulXuHnZXTQXpZz3TK4YPNJq3Rf4j3etzx3Cp00AXbrCFi7UVzhstXVeGFnb35RW
qotNW8MjZ9fYVP0DXgpzWf6HLJ0eJ6Xt4ROaZufXl9mcU44AGEWohwuNtubIZ0dF+y4nVsJWraXU
z42EHl4UMTpBFzNwelr0UT+fqrGkExjUK002eaFU5ek6CkGkndlNGDUYW2Kzv1LkkbSQ1tC6Z7PH
ynApaooCjqhruXvHyKHnK0vv+8cxVpmiLXPQKk+zaigQQUrMDgUwJV+JiXjphWGlQfWX4yHfdFWo
qOTvtCYnClvTa3kN5mnEtq9EIBNWce1XJVs6MqDNT78wFf8C6jnbu36axT2e9GggT4r9zbprkyi4
ydTMFF4LwlHaceGOxYIYQDlzbIn8X0SQca/etbzEfA1HNAMW6Mc5hCc71YwTswoGQcxl25rFZq7G
gpCsBnAPcLqmzc6TGBDq+Qx3MWEhU5N+RerkXN5Spxir506CcbzT+zJu7wetyGOD7DDObw7RirWy
sRGpRadBlzDPRUT1SOt2qMtPn1CDJ8X8X+yd13LcSprnX2VfACfgTcTGXhRQhlaQSImSbhA8FAnv
E/bp9wfqdA8LrGWNOmLudnr6ovu0lJWJNJ/5mxnb7EBqOusCFbAwx15QNZJDHw7hF8eJ2nwT6jQm
3VrWhuwqlOq0dOMqhMXWUfO+pN2sobKTd6RRVNIkxUdZY0ImRR3JWSv0xLhyiiEwvc4kOuK/YYoX
mSgXTYUpjHnpncQkyMBfLG7ccpz6v8cpLRw/BWMY/B3PShFdJmSW9hXa93aKFgRFjas4kafiOtJa
1bjt+eHzraSrOEnkZWuQfTpZ0xWoyUZ65uoRGNFDJY/s/3aodNOPcmTwmw1sd80itpvD/BtS/FL1
c07q8TkeB1zSD0XAOF9sLLQCzA6oim+R05IvLbvBWowCpWFPX7tIKxE9CWUtDQ8xrmeKb8pZ/k3p
2S7bsZMDX68KcvW4K4JtVyXwNliw5CXkSDkYxyS2touKsULkLUItyWPq9hX2HLa4ctAqRIULr+zL
YMSxGgk6o7s2jcbgKKAyWWxrIwqjDTAU9UUMCrAuCgy8DG1a1U8Gaj4kYq01+okFko7TkyFqWZop
iplpW4bRjr8PlJ0qhcZ3Utxy3s/dmH1Fbziatznyh7lr13UbbHRD6NdTEpbatuxLtd23C99pQwKS
dftW4vAAiMH+fNv0qfUyN8m+x1i+2qOX1V+XnWIj0+BE3U/e5nzYzMoArx+r2Rp7ljRJr6wiRnOi
wxxt2MZqVW+Vupf/1tq4UA9lspzzRka9ihTNcuId3dfJi6Fs3fNFqCIQNgRfRJRRr4uMQW3cpJ76
JxxizV+jFRYYbvfj/KUS+USNTVbqG6vRLDbsrBoPokk6fG8NwH/1mCuzK1CjfKwDyrS7Ou5He09O
WVS3jSRXZriJ5VFGRzCLp18WFkJc5ug7mQhk4lrwaMy5ca06AVqsztg58taQk/6OCkmtbPEvau4y
W5t1L1fneHQHpeq+zZKWAfEdgBJ7AwC6HwgIISNhDnqjulOctjVGcJX8gi0NikGjQs/CnQZZzJh1
KZRdpSapnvlwmbWZJgl3Iqhm4U/byCQKA3ipo9Po6Ml3JUZz0LVUweMZOlXxs0TdV9tVvTQhV2f2
0o+hmJFOQkMwVZSDMDoVyWMtJApJSBI7t0UcQ9n0Y6+wxGOrU8EuyupvS0vK3AukINo63Zg/t2rc
ksOW3XdliDrLjcnX+cGaRGAekTJ8hcc3pBu7pRjqtYXOznVGM76X8SHGd1Pg9+yqU/8SFRR4kKZM
5wq/kVD/1WgIAbsZe+eTFowgGE0iY6qXtkDgimJkdzXphvJLMpJuRPbM6u6VAWDZmE4a8UVNue+A
x6kzu0aXVwoSyUNUeM4Qlr8KLDxLktUm/o5ZF949CIuCJJYSeS6I4vWp3CI70/8I7FTBDgANlBy0
EChnu4fDkanW1aw1WoVMXZhghaop1M64WAQJcO6UP0ZVaUpXD3APwmIuw3FQ0gTCL2mem7PXDBKX
rTIS1W44x7bKPTsYFDObaWhcCFAxhoHzFPwau5r7vA90Z3GETKQKfX5b8wmGiGYx1BsxWenlFp20
kZH1Mg9zN7Z5twHFoYcCZlEJ04tURyh8g+ZyYm6bKohfpLxTDdewE+P7mKKZ7AX54gmsp8igeJjv
UCCu676Jbvs+iNNtwJU23MR2lnH7IJCG5mRTqcRdaVVdEytiGRchXqO4SKrND7qGDv7Ompqud2Mu
PZJM0dWdh5AdIslUl6znsAuGyAVEkKsHx6CXeqU3KEtu47BsH1GVQ5LL6iv8u4QuIqIKobWY+dBc
G6DDoKvpRlRaqMgYenZXydmU30pSZKdbNXLin2zGbHJtnlzcokmK9gioJd1FX6NQtLUp9BdcHMQQ
4FPxr/MsfGjCPXq11bxFdytodh3K96Q7slUgNC3Gqt0kWo0MLWX1nquoWDyku7EpIyLYUrl1mlyV
N3WILOAGqjtuih2ttGIrSU0sPMsRSBaXiKY2BykodOeiKyUUZ2OBnHSOfCDoMzsMvwwoCN45eX5J
GaquPP56MI11HLTQRJ0mUzY6cmyqJ/dK3mwr1eknD5ukJkAaR+8Dz05nU972xhS/5H2NOO44zlp0
kUHnC7G7ivN+vGtQPcTDC5gfZaNWs24DmwzGBfIoP6M3hJ9xRbh4VS0S7HttRmAc9VEiR09oav9F
dJb2lePRCBdFLOM6bUoFUV4p626htVLHkPK0p8ElydsSgbnQU4aY40PV62uCJqbKXrDlHwHsqHjr
oKUEeVMDcoU8GzpR+1gZ+dNjUlj0ROaESrhSWsa4aaIYuwg7CyjtUi2R7pokj0Me91J+UoJ40Qui
MhNdzIPIxn28UKc3al9Un8aCKsANTV+5I2PoJuQO1N65SmY42lf5QEDukvzKxaESRo6tNA6eRDt2
a39Fr0ni+SOeir0ZNKIIv9DYiHK/Idu4jS2if8/SJSpFSLE9VShzo58u6kVytZ7vDbpUyKxj5qlQ
W4uza6QbFTBlo75Q7Y3oOxU9iM2YGhUHlDCNmAeNRaamNLWfxq6bNWSTJgIkeYzSq0ZkNdpXtknY
a4zWJTfn/B07YfQj57CCKk2MN/R7SqrSQSDtHG3K0WkoXOFHF/3G/v1/JZw3SjgL1PD/LYRz95iX
j//rMcdHJ356jIvn9q0izvJn/xHEwVTlL+CeqBbKiM44uLr8WxAH/sFfi1HjAiPG8IVyzr8FcWjq
YKYDyMoBsYD5AoDjfyvikLL9RaNwQbwBmdEXvO6fKOKs2qsWEj0a1HfFWLARIOlWfcBGgDPWjd66
U2fUpUI6M7SRJrFNkTa+CMgZL96sk/+7w/jW4EZbwA9vGo8oUwBxh9sE6cJcyAgrcATykE6dz2V/
bzmTFtAHo4K+aRQUzGa6Dp496Oo1zr3hTqaGfCgdPdy3sDMKT2HLXyZBjyBsFxuwpHl/L7RYm54x
JPyBVFyIsRygvS+NPmU/Kc+m+zBQ0JAkd5S2Ghp2FxMupo9o4IfUDnCf8SKTd8TQ9eISvd2dEnxb
ShAW9a1Z3VaUbn58PPdVZ/l16nSWDZ0sErbxqxvFm56rogZ5QOtA3KewGnidEf/vJu373CjGmR72
qqu8yH8sgCya8wYoM2gEx91dR8hZo6Gcd19Ysbgl6lAuLNJcL7AErQe6o+VVh8/E7uP5Lft89W2X
JjbgJJBDcDKsFfRYw5ttRIo2v29qTaGy2FleJih66vQjNoahojqJVqJriui6sMYn9I/H+49/wppc
/TpzE5ykDBUM7x1nhSqSkVdrdFTp73mo1duwRoVgtLFbRGvztrSYcqiRYVRoce4ief4so1N74Qxs
RDmlh5GCk92KVBr2ZtakP1KdgsOE4uRFAtrx0nR+YMut7tpomK+RAvxDRDCwMQA2oBxlDbgDGPwV
8iCcO03LYBfcJTLq0aFbSpf4CZzZGusDvwyCOxEDGAz27sD3FHGkRVv1zsQpwYyfRV7tuQX2Y/Lt
9VP8T7wS1XNxJ5rnZ3HzWP3vZYCnspqaOIzE/zn+j5iE/TP+YpB79B+2r066n7vnZvpCkzjjj/72
F1v+l//df/jPA3A/VVjuPiEzIpa/DQvN4u39vni3fPQ2ZCW+Mes/8PtBoJL5l4I2BjhCEJnmopPz
21pNMYy/cICBEKGBQ+UD8d3+5axm8E5Yi2vV8tmweuI0/yOPJinqX6CWeCEUNjttVsQE/jXvfy7j
j3zVVtQMeA/A8RZCkLWIyQA0Xu3ApsBJarLy2M87Xb1sKznfmRR+vSQxQw/X5/5Swdba41kItpk1
G9tUxOMuTUp8h8yu21um6Zwjwx7fZb9/kw0fEDgdryRzPb7L0L0ehY7yjE8bwfoe6CU1zdwYs3ut
zILnYcogbFNbvTGw3VxuGSv8DFUd8W4KG9TSC4D9+4q07B7t2wJ1UD2uw800JlFJkbIYnt586xPv
2ytU+L/et98/F+YFoDwIHu91cjTKzmaqTrGfyQIZzJKmyH3TlzV2NEid+/YUVfamnioEhonFv4yT
UYauFpp/G5gQ3FKeUr/2lT3egweacTUps+Y5i8pgL41m8HmiffKiBn38ZOjR/HWiyHMHzOALWqHS
7+N75Ln39qHWj+7yf83DWvaoA8J2zRBTIsr6pCqxb6IocGGHOv16IP+7j5fr+El8HYVNS++QkrPF
/y+/4s2TCFTOjmsxsuHoV3i9rgwuD299hYDROY0VDtCbx+mfoWCmw7wn5HHWoLg+jZ3KNpmQFHcv
WY/EggjUm1aiHtg4xtc/nxckAeiC8LcQxFm9hENtoJsd6bEfVZZ2LWdCbIsisW+UvB3P0LFPfCj8
FC1iwVevQn11Poi14nym3uYnRRTvhgVkM0/1OYj3yVG4GYg54W7B0j3+UFOOB8poyomfhXmy43/R
bEebnsTHy/Z+FGKW5QICig/rB7HHo+2gomRDJUNJfLjedBIoFuwQxlW9j0dZxSnLViCztQAT8tfA
Nl5zuMWo42IdpWwFcmWvUPPogDcpCs30n6wwZwFrVd1Ykw36B+nTjQYq+QwQ9BhR/vsnqMpCnFqo
t+QAxzNNDNRizR7wxhCpL5SEmz2ptdhHUYjGxRyTnS8avIJ2w5kTd2KJbejOvDcsMdoQyz9/c+Io
3QQQuO3Eb4ou9EAmYXFe1tWZD/n+sEGThUJIIANkhyxjNYqwVf4vTny5Rr/a6I1HdSoepKzw6nA8
g2Y8tZQ8mLAbwHZrxL3HY6FJFk2tXiW+oDpC+Vng04Hh1qa2q8hD8be+nnX6/FlunsPZKu/fJgNB
GW4Ui2vyVZz0aDH7qLPparSZb48/07a/ocWyHWKwQYl8gdDofZJhCRVCKykCz7HkbT7fRROE3sXa
YQI9lVpe2v36eHe//8AE/yBXCSYAeBLhHS+H2dcRFlpz5DvwE75hn+N8oTre7D8eZWWdt2xg0+JV
gCiAGst7+hrOCapNQz1ZXrQUMI2TusNgisPgUK1ro8g6WKOU/DCbrtzCunQOVNraHV5D51QK3n9+
5A4XBj/bbQHRrq9aRW/soE8SH9+F9FBVGskr+vvbLJcjN5ALfQdUL/4CcSNyP16D95uckRcyOGK3
IIXt1UoD65HyamTjjchaA6aJdY/mYr91csf4BNhGPrPmy0yOQwtyGmIL6G4sOyo1x19WVaCFGyEz
JWmO72d6eABLR6nCVXnQDPzFVCS50HWp8wsJi4ioCML5zJRPfXZiUUg30EMUNAeXNXlzfVQTCbcu
8sS3KsW50gT9K5OYZVN1rcqdlRYXtILFXYJO9aakl+7afTy5BpXXM3HhazZ0vBqLmhNPuWYs9+ca
p91VOE7j2SH8OBY8FlFZ0bItqTB2W9qQgBESKc+6xX8svKICuzWn3q43VMnKyl002lu3zqXe1wP6
7VhE5RgZFB240k0ZAjI/wCY0Iba1Gs5kOLXZ11i1qD+wEYmokoSOvQF+J75bvT5+wY7JpkOiNtMz
wvXxS21jYzMAIQNRCNTzBXlyDOL+dO8REy9nkH9x2NckxNgRWFNGaeuXUq+6bUao2SrQ5CJjxsao
jrW7j8d7H6jx9FOuQu9l0ZpUV5mBZvU2sL+x9bWmrg6IKxgEsRbgvFI2/viFYiguLohBiAXwfY+3
mNJVNbLqSuvHPMWXUkpybiWy+Z+Mgtkmtwa0Ncpgx6PUEwo2YyQxIcC722SsHiQ97f+TQSy0D8j3
lhrb6pUHHBWZoK6F39EL3WVzqG4mZ469j7/N+xsfU2XEAoyFJsF9tBplkuqKZr0Qvh6q2ZYWzd/p
YvPz54PYKkwCuOUonK05fjb27qKt4s7P1K7dAhB/7rEvOjPI+/fU1oj7yEIJnMk9VrGs4HV3hDV1
fkKnY7HZoVXiyNkF6We4nWctdwE8n3tATi3fklyjjck3gpJ5vBNMq4bOPGkMKovSTY2+o86OHcnH
63fiABHzL9beEC5on692dV4ojeGMTeOncT+5DmaBnsQCkKVilvXxUCfS+EU/lQIyyY6msf2OZ6Tl
rd1rgFj8pJwkN8bJYQv2XNlVnRXcBKpwrlU9Gl2U8Wr6NLhiD2Gt3WV1mWzN3hq/qoPQ/kgvYAkX
YCKZCnkxxS2ULVZBmmn0KFZFhfCLeXb2Vmg9B5Ktbc9M/MQikz8s4vM8UDgir14nUelhJjeG8LHC
C79JU5M2WClgaUqfcthHJc1zmAQIhug9KAAq3cOUu/RtDfqu/RAmntm3AtMju3hAOEHljnPKvDjz
K0/9SHqzCzOQD/ROMA/nF2oC1Kx94Sx0lJkGaIiViavb7fQf7AQihf8aa7UTLKtSc8oHna9AftkZ
dPQ/6ZHU7ErAxBfyqEe7sleM68pwpE+WDA0lpzzhZmmAz7MSjq41R9aZ6a9KtK9bYVGzwuWZes6S
HR/vzkJMUTApxuBXJeJHSQ7EQWsqC/wDVqZPphIbwIHmogVTAYvY3Dl60fhUgPB+bXshwAYDUGq9
yY6QTYqsCD+LiKoverZOJywXiEvpwFPp2l0EfnzAvCdTUpcKSeWbJVyBMyHRqqPxez7EgBgVkMkt
79bxfOxiHmFAO50f11q7xaMmARqmKW4x0JS0crhMGIU+JxbFp6Bt+8tAXAIaFwvxJMmwb58wPt/N
nYURSIXCqzaplI2yTL3Hp6r/NRS5vTARYeO2zDQ2jBcwQrpv6324K3E0uy6gP18MyeDsbegP3hC1
7YWEa/gWmgHsU6cZzrxq7zcw16VOkoFaF2/aOrmrZKsjfZYHX5ZayY2o8D+YZlNijaX9GcdwWVvk
UlhThKtIsQgIjte2HrteN2dr8KVm0vZRmz3XdFEPH18b7x8ABrFotL3+G/nH40EkrRYNV9PoU2Mb
vFKKLJfa3jmdzOXuOY5XqXRRAOVqotVBJfd4FFxh0MdUzNHvk/YZt+DLBPtbGUbZphf1OamZU59o
abKRnCG3RH34eLBg0I00L4MRmDauekAXp12egjHBl+6cNOdKrfD3N+K1oeK5jKY5q7GceEqCyUgn
vwmNynVCO76okUvZqTWYsL6Q6ktnSttHJTZVDFDT3ryyB3ssNkaLryKpS+4IIAENvqE6GDx1L6x0
eEk0IDFnTuqJ7wwKFGYx6SJ/fJ27DC0qCTKPsK9NINVl3J5cswEn8/FuOpEiURMgN0Z/f6nsrGua
da5KVq6wHvOcVDGIeKx+N0qqY1k7mA0SD40lNweQdDB69LZVHsFkhuEO/FB7t1i5n5PQOLHxqMch
Dk+picd3XSA0whB8EhbN/jDHyuMsIeXHoU78wsKJLhuRaDmzAMsHX+30owFXOz2WETXKawYUgGw+
TbODU7auxm6GX/HlBJZ/M3RV8L2QJ/lOZJm268fxz9QFXjclQRY1Ln3pu1OIOj4AGMGh3p2Ps1/D
x9zPIIMA2UnCK7RQPzPfE2dtkQ1Z6pU622d91vAXjdM4H2Y/MGeKIE6NU2MHF18f2vbMUMryNr5b
Wo4YBjvk/9QBjqcF2Yw20GDMFJxsbd+rtgbXVQ+v0rSxD1LU6xQf0K6NYizIZidovF5bXAMNqboP
GiU5s9XfFyTgZKOFhkCluogra8e/Rqoau5jSbvYnbodNq/TGV6gGCa3tAtdiOJ2LE+60ZfWemqaX
zoSUp9YdUD1ICGQHOdWrYE/pUkMkNHF9OHrfRWha3piX31otac5EUa+x+XrV3460WnVIujSTB1DN
uTllN4GMq/ROUVsI2o4ixKdZN6GqZEHWIU6jgf7tw0alClHl5n4W9ogiCAW4+1DAd9tMsqH2eN81
wqNw75Q7qVCbJzsGnoSIO0S8a04oim+KjCNcUZewwmtMxuszc3p/a79iBFC8QYSAe8FY3dqGFY2F
Ykiaj291vYNBKe0XnLcf6VC4gGFUk+M5eF3GG21Uy88OzcCHKS1lNNFrO0h3oNDmvRU7YOJToLG8
ZIN0l0q98u3j22R9aS+CkhbNTbAwqM2jmX68x+IYyNOclK0PlsPA/1Kbgei1f6aTQx2cohZtB4cW
CtAaNvTxKIOZ4+wKX9LXTREfGkyFd9gV9j8+nsv6JmYUMkwdTQuOC05Yq1EKp+qroW0GfxzEdB2S
z24qYJdfpbiwLqZUTu4+Hu+1i/B242qI1SzxE/EGHGQujeNpVZmCYUGbyT4sfOtJpAT2m1qxQmnT
wYgP3SyxKP2Xi1iPy9+h4iydaWBrYoL/X62Wos7StGEDC7KP4ger7loFmmrhACFX8K+FpAWklZyh
ELmLP7n5ScljoKFVbYK+5E8jIaBJKBqYRdf+3TRKeNN2lXUVDRL+FmVkyB3Mql7mQSqwM/RipWmh
+8AK0GF9QkPdVGq6MN0bo6clDYvciwYd+WOkiGBNCiMySg9cf3UTS3aDcyplnKePl/DVzuB4CW19
kf206ekuwt2rO67rFDktirbznRg7+A3p8nxwYKHd6jWsO036aqQzRqkoEF/YBUQGGV2g0qNdkZRu
rifOpVzO1a8C/kK8SedOyr08iRFnb9JSeph6S2lhxlnyZdRMbXWNkOt8EQdL+3oG8vp3FNkVvHpL
OAc+L18mH5zIlxuzuY8yYOlumNmm281NKm+STlTaTZeAD9wEkJMv805o2EtjTE4hcsLmYCPgstXb
Tuv1b10XAm4J20Ta56kR2qDzs6LG/0AdbqK51iDJQA/9Vs0JkPiyoUjiLlKVqdsWXVdtBrszPtMA
hBljoDR+OUEPqLnug3kLArOY8UWeoL7AqmnmKwm3a/VS7XXxVU2LMHP7ru1sN2xwrryyzTy4kcK5
/1yWNq7sWSj/ZId1cFCiDuoLTpeYfEzgl+DnWRE+yKmWlt3eUKFfstXC8qJQ+/I+TtMatOsAI8HN
nSodt3lYGDAU9GqfF/kUHbqYHsCmKYLmm6qTwsAIjNBry2fte2AqIKi5mxt7//EGWt9fRJs6gtQU
/0iXsLFY3V/tlMdqV6mdLyMYsVWQZtwi1azt/ngUCmb0ZYG1giZcyzFWWW6oMLSJwXUchDUtlbZZ
iorlx6O8a5wyGYZBLoeiEqHOa3jypvoflCLvAqmb/Kxt8SAxBRaNVB/dRJuH/WSNj0apwHGaNKC/
HZk2MsftmWRtScZW59HgGC6dy0WdZS1cEqlVgMRA0NE4VRRMKIenpm/xMZfNws3gHR9qyHBgC5/P
TH1549+NC4WAAEsDKLmOvErRW5pk1zQMWvS/4UBI7UPOMgjsNR3npYDgh9m1yQFJrNm8rUwl30Eo
dHxTknQXttw3pRgKGAPEhttJmRqBCXyIjp4AKX6mN3Lyt9KQ4t4iBwRfcXztt0UvYwGu9/7Y93S0
C1UGwJZkW0Rk5cOI4yu5l/VnwsVEo+wNm3L98l4Dv1vLukK/G+0uM3u/g8fiDnJCVkfx1v34O6xD
TkahioiYNV5GCLGt+x6FUgqrlqXBH2wpPsj9rOMjHc9QMXLCqR8CZiiaslMdvQhItDUW9MF0ruJz
Ynk5YzQcASOh27OufyR9lzXZJJHJD/Z8UCDw78NJjT8bRX/hZE1wnwtLvf943u9qusvECXQp8dOr
QAhuVclDOt8M+lCZ/Fh2DqicbIjfbkkc77GypuEju7x9j32me6kt/IpbPVNUF5LZubjxxH3G76DP
jn7ha4/5eG+JuhHcuSHZzijGCztS9SvIo/olwszWptQm1L7VCE5RpVTwuxQ4G8Zk0SuSkAJZvFzz
QlVcYDpna79LLLM6oOS4bLzlbiLfXS1QhqauUqb8MLvvRpSJsIGXqLbUSVweWpVbsTYElLM+TB+z
xLR3cwnzQxSErh9/qRO7g1OAMOjyobjJl3/+5o50ygAxxCXdDocO1uNYdJ9gSsuebIy1iyUuOpnS
VF18POgryGE1+yWiJFSm8r8ckeNRTSNLKq2aSIZAA+0DEzdms0rb/TBLwQXwsAIGcHhXK1m31VHd
2zRJxmLQJ8CuRtifya8QGSkKhdZ9Wl/riTFtgImKK4BF0q7pZuuix07maXLi4UKLYJCPvZ15aq/o
l72sf4MKG225kMkZ+PIQL0rpShUBWgrzAKGvKHLKnA3EJNmiuSLSLa3EDCHaSbvR4744A4lax9mc
FbphSxuJFUHZbZXbtLoVJH2mzH6Lo8vW7kGYO0jueFGOmkKiTvqZN2mdiS7jLeLBaDMCqn3Fbr79
5LWgLZ92AVtP7QY/NdFvQMtDbJOoKfcff+gTx49AlGozOHI2+us18WZ3SSFMsm5OZYixinkY5kjf
9450Ljs8NQr1bNrKINFNWAbHuwn5UyUpjV72W4NgVi1669DLnKOP5/KumrGsm8nDsYBhabO+VtLe
TKaYNSL2NlL8ION9BSWzxHsa8fTn3izSH+E49g+GE0XYlzPTL2U4KrlbZ4ZV76RUl2s3KxvpXA/y
1NwpBdOboW9Ce2Z1knBjioGPOrLvODYAEph4bsxde66S8/6aWHqOhDDU5cB6rwtUJZw7LeZp9lNY
TlBqnRAvLDmPIUQjmvJNK5PogeLt1HlBGNZ+0msd2Vka4xkxzAgK0DzU4wNsxuJv047aW23MrHZj
wXl1XF1HPuTMtfZ+Wfi9qGMvqTIo5XXclfQO5bTJoLghTzyrMHI9ZerP+Qe+P7mU4kHkQVx41ftd
bTxSfBvBjlL1LZPLo4NRQJ6lieu5zbBDH+YhP/MdTg5ITXh5ycGQrM8TT104T+2s+mZgRx76Fe0G
AJOyHcgq3RElSu/Mnn8fwDDDNwOuthfVAeS3O031C23ahFaceFCCL/GVv6ZYHO+UobQPvSSCbeIM
wQ7tIX1PqSb1EACpv1AJKTyUwqbLsq0fxxRzqppOxUVhztJuNM7EWu+vNX4qvCSwepQrUE49vgUK
3UhAtvBTWwlSOs8rVH7Aki48tfTMUCc/w5uhVlm2Q8QzjzQIfEfPhUergNpSpitolE3RTsqTc2Hk
qd3M6TbhZxElUxg/nlqoT7AH1Vz1tVgPL8JYZlZIDp2Z1akzzsnmCyDdK5vmajcH1VSOQ6qyuYza
dJFCtPzCTBNXJybZoXFgbUGQOQ8f77D3CdLilU4dGoLVwitbDVrISu/kdqr5YtZMFzbki1wZ9j09
bvO6lVFko5U6PwYxYoUfD3zqGy6TxfXztWO3enU1E4VYQ0k0fzSq+MCtPXm0nudbPc+CjTOp3X8w
ns2FxNldytDrymBXGbDUw1HzcaGl8GpI8Y3lNJWbRzrGhtSCz2RVJ44D24WcAwYNyO41BIpqdzyN
XT77JDkEccmk7u1Oe4bhmp4Z6cTupB8JOhkJBcZb1wkDVAeG2GhmH7qxvC8i6wbs6zkA3YnpAAC2
6Y4wCI2q1ecqtFG3FwVHv8Oc5UBMFnmzSm8mKJvwzHxO7Ay6MOCsSRvoSq49qR28TRGVkma+lK1+
EmOp3aSpmWPPNSl7qoDZmXN3cjwgoSS/BDDWu6ktkp+LLJGfJLO+s0jYHuqs+ylpVno7o0x1phFx
oiyCPSyNXaCgiOO/q/FMiClg82vKvlnJqFANTvNZi3LkooIALTnZiHahXSubKrP7nYFb2mU7pNKZ
DODE5+Q3QNzBCAmR5neXtSK6KecJ95GIqXYxEgx0GxNtr1FgPbO8J7YnkRuaZyQF2JmshX/RfRGm
CdrW72M1uJrGMKGU18hn7rF3HQrUfpf2HbmgAwyAcOz4jkZT3s77JeKYLLt6QhmJB1mDK2+gyXLZ
yll0JYtwuFRRcXM1XcSIZghpp1Wmui/NMr/ItPgZoXTlMExVsSvSIfI+vvBeSxrHSddS71j4Vws2
4V2YbDeJPbVyLvuT0yWHEIPzawNv4kPcxj9GKFx7gGDxZZblD2pYFNfWVBn7aqQEXFSJ8SBNoMVF
YwOh6MGG14ORbqWiaTxRpFSVzgQ6p/YHXw2y8asd5Lp+YBc1+lmY4PqWsJu9hO3Tl97Sl/Q8OEcd
OvECafQoKdMt1Jd3VuHqrAdmZoSKD+2F/jdth5uxyYpbYSYtUGBHWfhauNZFqvj18Rc5NUleBIzI
DGRN8FY53jJDrLZR0s8KxA4R0AWdf7bGYByyRDlnzPeuy7/sTp7ZpTWgAj2XVxGEHYgZwbRW9We7
ui1pAuyVMBd/8zQUd5mWmRtqRO3GoAXzUxlL9avRZtNBs+Izd8+JEIN7jlRXxruCy3U14zGKY3y8
etUP1WbYcN3dFoONzBKVEm9ObCBHoXL38SK/Xp+rbU9XnSfDBsrCU7j8pjdpWwWfOh0DQ/MR5mgW
nkWUXePoRauQxmWWIq+UXiJcAs/NLlN8xu24MawddnoF8o/mlPpFbbzQWWwiT6WfsnUm2XkwHcn8
WyLQlHaRFaLpYccVQKjOSouXJBnGwc3ttkpdFDVRwWwklGe2trX45tq1o35Xuny6nYxx2GOgJpk3
utFGl1ZNkWLDNq/d1M7zqyAdTJqx6DsJ+hNG1XpxGSBYXUlDfwUlqadTNbcTHDQ5ynJvUsK52hgK
NsXuGCkmyjN0zW4Ua1KAMJAolcCfYRK7ptG1o5tNwSK+wFbZG5aJLK1UFE8Q0k30iQi3PrWqCUhN
riukvagZlm4t7PJBkwZZ9RAQsxHOjqr+oZrjfANvPvkVGE1ZXYguNJZqH+aAmzysFoEip0z2VhCE
50DlpzY1YCGFH0XlBDrp6sqd6UEhx9hqPsicT9ZcKdeoKs9fsbPoXvRJHi4FxEXPot33o5ADaQQE
X7W3CmaCh4/32IknhkQIhBnPtwKzZ3W6hsUJSQ0GjRJrEV7QQoR9aNnh/o9HWY6wqhsLg1ZVl1/x
ZiMXVqsGiRRoflbH9i5QzXSLqP7jHw6y0OGxO1NkpBow/l5NZTRVLC2EMP1YDPW21k3Hm/HPOfMm
v7v5GMVCBWyhz6mwUVad3k6J9FEOFMsfUUnbIKQK+Z0k51Bb+rmr7931Th+Lk79wkgm7iSCPV20Y
Ul0TcSr5pZVoKCBVX1J5EpssLaRLpEKFJzvR6NloEJ2Z44mBF0AgCQZXL7TUVcRqJPOslAjX+Sbd
6M9WUw1uVufdFhfGX7YcGXixzMKLh+7cbvxdBji68kC+kwSTK8oYwXDfHs+5BniKUlecfrZbiySV
qk60a9E3vulaKZ49+l8SvWGl6W9oAyYHozWqbRXP4I5zSKZ6KFO4MBEf/qQLx3nKy8T6FiNA86lH
dkB3naAty3sKKzHKO+lUBDslHMx2R/hTblGmzgOSx6hut42Gf67VtmN5WZuqWm+sCsCNx/VqfUoV
S3QbpzPL2pWyFmH0BmX5QzNXYYXkzTz6juGEsdenWfzZlJz+c5ZzAN0JCWpfqXPnFlf07DEpFYx0
7NZpQyhz4P1TyUwfkmhS+g18jOHZbOZu3piiVZ8VKxg3xjTU+UYMDo5Uut7ecIsmyr5V6ulBGEOo
obKm5Tj5YdW1qNy3I1pWhvYrb0L5pYT2S1aatGq1WcCkDuILMVznyIjUi8mIUT+AZdo+p3n2fzk7
r+W4uXNN38qUz+GNHKq25wDoxMwmJVLUCUr6JSHnsABc/Tzgb89Wo7uI0ZzYlilxAQsrfOENVxIn
E8d/4MPi0VoWw0FKEoEknaM/t8aEIlYQpeahEpOJqpg5WtO2c9DstzLwCW4TGmO4qVut+9GHA17E
keiDbdCrWr+T0Q9rttTMo4MipWqwmYqOYopd0bK3cirpfqHmO3Ssv3Zamrxms74E36ZwpPe3iq+p
AeiPFArjV92umtBDDs2IPbTRmy+t3iDl7hBvPdrdFO90pwyuMMJO3tAm1MB+lp12HxowXpC9TpHe
GpK8WTOAPQsS5tVLFYKuEd+YusDp6hWo1lqEBtFRbsLAHRxZ2ipRU2w6vWy3TTkamxIR9JWA87y6
SwcETYs5SsIiBN2J01FlqdJzs7MTDPVoxBmiKl9gDI5eJUnlQR1FvLcR+tyj5GnMUufqQaOZOyHH
fGM1ZvSnKSg8aFIWCjF0cGGAz+fnb0d9bPJ5ncTPjjxHuEXfX9vEg9DdBnlWCF2+s3K1nOeExNIG
fUqaEIwJ9+F0wC5N0d1DYvGoxEnnapY07fEiNT4nRdY8TL093sgJQl1NmSn7CC3VJwUlrLc/vXqo
V+ik9nwHrvQzMRQbLTQ7j9WjFfh4bKALfGOq2ZpJ41lFE+EJ0h+ihZm4TXfi9E3VDpk5JF10dOKT
vaQPCImGqrJJC4igoRre21M1uDYSelsxIu758Sue33sMznVHSRXOC3ZBp4NzoKkWWDX90dDr4M7S
sWpI80Da+GgKfDzS+e2Dc/LM8gVG9f5RT0cyQrSk5TrhNRt4IiHdkDEf4z1ChXB+e4Q+K7XTOKdN
5w+p4rOwB2EHFSGaivC2F9dePoagS6NGf6xVp/ZMyWq+BUOl7xzhjNeJKcQmH/1ii4TrmtPhhS1M
AXzGulMIhq+9dIRt1BEngCozHv1sfBmT1vxkdWYMqNQIr5Uk3LdFNV5x5oQbUy+c+0GJrxwz3bdS
+P3PJ5/iBokdx5d11tEzS9NMnc4wHtEg6R6MiXzaLftaPcip9MbkQ0CFVJIRASTT54+HvrS8KWvO
dETKO0BsFt/dCeIyizQDaOA0eXjbZbeRNQRX2ZiKh6K2b+IyhW0cc7IGZCkfD37hGKGcClOGXhxd
d8CDp6NrYY5a9kD02EcF8iB5VB76AIE43ELsrxZqgm6oN7iC8FjVEcBOusV5on74+CnO6mmswN8f
YnF4Or7VYWkXmjRJetkb0OTaYcXiY92D2AQ0+2j78XjvV8NpuIVslQnREIY5wdgSSzLAJBBompuP
tZxJQM7iNPmimXH2zeCieDJKIKteK9tp4LVlq30hnlCQrmwTJAkjdZwV/UIfG5fAwhBh14kmw4AQ
vOoXAgrgcqhCmq1bgWAtkfNuMAkdETyFmWk6cCWQY/+CLKQqwRxLukOqKKJBuFJIfw01Mc/Hb3ph
hxFF0zWG7cjQADVPv29VDIRitW0+jgPtcdxgpCunqZ37OPO7HXhhWE0jet8AFhACTMwbx+JJS7Qw
dw069GtdyfMPzdMQ2c91WvTgliiCRi1EL4rKfAQoVx/z3PnJBhcHK8zsG4GW80qIcJblqQzHyqaC
z9VM/nL68hEYwSoyBvNRUSLt1igQBg6jPrxamePzkxvGOrBq5Dbo6kJaPx3GmPHZHF7Wo15JxnfA
8GT2Y3hUItV5UIuUfSu10hdtlJpPPaqkd8ig37SxI/2ALkZIrWaBsQ1U9F83spr5jw7+UBs51ZLI
y5V+XMEuzHtpufRVEBwzBZZDZxk1WakclZ09mo/CCibAkIG6bQAruiDp1vTaLswLB8uckr6Dipa7
LDFLYUalZj0mAt3nwHGUvbBG5yYYfM1V/ATefiGcTd3b8soGPw9ILYNwdI7J4EafFcxz1MIxEQuD
ozJOw2HspeCqS4PmqkNazQvkONvS+M5XztLzg5waMuEfrWXOcjAyp8sgmHI0mm0jPCIKkd4gjlpd
k/GVm6hSdXeYxITdBu4zIP2dKxD+0+bjZXi+t+bhcV3iCqdah1LXSQRa6K2hygXD95VvHmgmdbRa
MKfoJDDPIKXWaKYXxyP4BprC2UI35HS8RM6sYEzt8Bh3VbO3RFofkItSvCSVws8C6bOV6T3fzDPa
BiKMyfVsgDlfjGf6GvZ/JOY9bRZKHKAacoShV46MM8mVOYuh1gm5ZwanwEA8HaYDzUw7WomOqj8M
zyMmPY2Lp3qq3wWjhAeHn6flJziTwHkTtUVKO+gLhP1DcIBQgIIgtl1d7YVwNT0aju1kaj+zUATy
xhyb7CHW0EBbeeQLtxmPTPACYJCDiKbJ6SPbCjL/tVbGx3C0pE0ehVyfSaZ+wR5J2su5FGzK1lYO
pVLztLZfXiVaZQG816Rn0mh76yexdjDtxD5ESmdtxw6dE8Uvu6PV5NF1q43jFtb2oxw0WLhFsdZc
W43dHEws864xI1A2cY5oLtrJ3R8nVYT89A6RfASRZC4PVtPxDSTxk/iYURxoawpPfRTppN3oY5ul
+vXjDXR+MjIauEMQB4iPcE+dTmNthJPR2kF8NFJndIFaxRvVaGTPoaa8kr1dWMsMBdoX0bk5X14s
spSSOkrwdnQM1CJ5LeQww92taVam7+IoTJwz87nY/IvcpU8qKajxOTlqUxXsIXDgJ6djmPzxtF04
B4gb/2eU+Vj8LfOVkImejJhRQg2zkE7GJ8d3cKmRK2UHk+b/45gjDQQdPqPH6A4upk4eRG/ZvRwf
rdHQn6uunLx+HHEpCSXnuhPhWm3u/CoBkm6aloZyBGXcZcsnrGVbTzGgOqqA/XbwSFssdsxwL1TC
QGP2Bhqjyvzzs5ySmiUDhOclqSiczqk1ZgFOOH58nIkyB0wMMHMBSLcNw+ivQovXsoALNxepH/Bq
IPe6xkI4HS7EBy3UW5EcY9y1XEvLb9pBes4q/Zfaa0dniG8xCbwfqvxPRT84bGnvkNKrs4osmMPF
wFRHDCXlTPc74OxRYGnbMhvXHFeV80CE23gWtiSxJipQF0u0zf3GD2XqU8iYwOGARNW+YnXoyK5I
OLbcKZWMK4S+8TtqTaqeHUxOPBh6RIUidIbRoxO6/BP/gcdwmkThWf7UGFtbxNOu7XEQdJF8SNbq
Wxf2FbwOdi0U+Fmzc3EcDVhoTL5ESdgS2dzbb6t9ZCbRPpli0xshaa7s4wvHH0HhTLqns6mBBD/9
FjAE09H2Y8ppdf8WUQe/ipv+J1SYNY2nC8cSKHOo6DN+iCHnF//twKgG38nK3sqOQRBBky5i3WtV
a1jZQhf2rT03iGfNFco2xiJcMLNR0YtOz46o/NBekyVzI6CreYXpJNsc0aZNjUjp9uOz8BxTMENe
wEmQeMyqdMtJzIaaYLML8qNQatsDTJntnMyobmxABfs6LMQxG3Tw9QXKbHHqGN9Kdco3ZP4GDCpq
un0kiR0OCfl93dnVvT6tFg4vfGaboHjufFGthSp4Ovuis7MgMMf8GKddcmPLE3V1GYeWcrDblU9w
4UPzlSkM0qCiQLnEcbQtAk4WTPyjGleDV+dS4sppk+0+nvMz9iyHCLRKUAdcCO/hwukbyZZQUFpK
iiP8JR2QuGZc+8gxf5mq/n1D0z6hz3o7xUG/J/IpdmWiVneoj1LqMIxqV04tjB6p/FmXRbQDMJVv
az8ddv2URFdmn76psQGxWy2nvwJYdV4qQTn7+B0uzRS4BDqiSM0RgyxSB0nMCpC9XRBLywoHcGMi
exGu8UreEWSnuR/BOqZuUKuIbEGAnc5UAOMPYJ9THvNWT1iOcR/ty6xE2g2rOy3ddFoZfQ8TmMGb
Sm21l2kMSssVmCF+ox2hHPtBHT77alA+42ZqfvfzsWl2jlXHx8JQ/b9g0GGyZRI91+D/WwUTEhsX
yD+fqrnyPZec32URT99hciqtioqkPGp6kXoK0mn4NTSZ8/bxMOd8GFYV3cBZLxlSJKnH6TiBY5Z4
VDrRUfN9xBQERmq0UBJBB6yhqt/glqts4wrD7slovG4QV42Q74rJOnz8IBfuZsrPNEPprFAjlRf7
VUNZgA+ax0ezKOF54Tp6FRta72mx0+ydSfwac2vX+W39WRvydAX9cWEWCE9J4m3wiCaSw4vIQEnw
MIOBlx9rDefTqcWNUwux/IJHZO5jTcEOsdTk2DPkIrwTqI5uS7O393BUcRkOa2Ob61qxosd54Trn
+JppgnCkgAE5i5sRelwwe5VWbPgh+FY3CT4YGsittxGjocyVcHq0XRk7QZTq9OgmrmrtgCEicIYu
UGR/G/G3vqeWQl40RDGUkrYafuEnDV81zn2Z5p4sy2tdjPeY7XTzIb1OJYSmNh0FlFpOF1TsZ0MK
mZScsNHrJ60Kzc+UJKgcBnQf0IpCWLLYkHU4PvbXVnXFFyn3qE9HkieiEsPzyvAxGa7yTv9e+LJy
1/JyOzUfavbZIPWz91kXw/3zpULyGs7CuazXqcD1RzV57CUdRo5VSs0bZk38DFqgLdBm7fEI0Yf4
wR6j0d6UWiXKrQINOtm0TjzeYVkWGBuKswN8nsCGLtA4OVZ6fimZO60CkrsVdhNh3Yj7ermZ5Mqi
ygZC6UoKulC+lqaw2SehpWY48tj50VRqHYxwPdU/bCjCJU+HVBm5n9fG1j0iRtNjKQBmTMZk/oVB
kIkPqi7Vn7pW7RJPlUPxTa4tPfFAfGqxWzZJ/pfv98Vbm06m2BJM54fWRnzFSxrfUCHs4hnj6RL+
Qu40YAl7HYnE7Ci+4pTpKZzviPP6FliTKsuNY5sYlUphNxh/JHCOKm90GrqmWNCjmZCkKE66XdPY
v0a9pBG7stXProF5q82YNgq1JmWrxcLWJN2I4MVMR7NKgA1xHiAOWRWljEkNpkgQjieL2K+bnHwv
OamQP8eAW3e9mqP5BzpEwedMmobSbYpa+6kOg//JwOy9o6ESB1494bno4uqJUQ3Bnvq17Ce/9WDO
iRto9jL8Vj7BU9SRz227QFffIrsNM3ecaojhulabm3hUhht1aCdIuGFdMXSqau4IWA8TE3V6KeSU
jTObRmkbP5XTRwVBLTpJ7ZhgE+rj8ugVRZSX22TAwFxHV1XdFKrdqhvBjjdc3RkFtIzUJqvDl0l7
k9tkvNIrfOzcpKvsfu8ohSbcWtcpVAxpixUbECxMoLBST7xC6x1jZ3dlr7gSLIkWnvoItcbC7muL
QV62gabqpJ5WKTk+Skb4wy+DIgIkGYSYmabYxl/D58OP1Y+18Jc8tcErSp7xs4INlH1T1SZ6geXM
TtA1aZRdmjLOVmQTmDSRJvgRSlo23SRwpHNs3U39Df1an8OyC4JvfhXAuRcqhNlaWCFkcAlIuSdJ
lX8XJllS3Ae4ywocSAy532M3bQy7qS6K54/X2FkqRLdvBplwesyIHnkRaYSRH6d4RDdHEdupZ5Ql
Vj9qfWzkoMb0E0VSIxXfm0FzVsrO8+l2cvrBUYBQRq+absssDH16+o0xMVg8jfWxTFLNKzqkk4tA
RXTR16t9268yzC6858xUp3DEJU4ys3jPJs4xPdN9xkv9my6lPtVhCgbAN7vBEGnP2iq2jar9cUJL
FMo7EmlSi6O1uRhWNQPFntS+OYYzC3oWhN9ir7uGtziL4WloWDP8FIwSFZBlHIfnOttTzvqjUlnH
oQu/pbLu3Aos/VZWy4WBCH1mdRRg0qyb+ee/pWp+iwhOoHbdsUAAe0PSAi+TZsYuqeq1MP7CUIDb
kVnmADQpCCzOPqGAVCB+HI45AsMeZ8K0hU5p38BbS1be6rzpSbX697EWqW6sFWCUumE4igQdo7ai
BRhMiIdpiYrMBRfhHu8K68UwuJHLMK5dav7F9uONeH7W48KBjiSLlAoIAkenU2slGZgR2xqOKvp6
G7Mxnet8nNa0uc4Rl7wqeewcKrNUKCicDmPWcVIZtTQcB1Up9lJm9je1NNL/0MV4A/DB9rCEjZ/s
FNhQOosPg0PDnBDnrz8tL/Ag7xralJjIPpYPMowxOrhVK8jHdUxRRWVsAXUUm8TBN+jjqVUuraUZ
PSizF+fXX8wtgi8AddJ6ODaYCydp8FXYdvRWVZWLx/Ie87JNogX7caiuQDbcgKH+1LL63NLSJJw7
RxnisLkSxl94JD4AuEY6n5Q9lulE1GmRPXXOcESTM90jEykeMAeWrmuVUtJKHHFpLDYQ6TAeUJT1
Fq/vVGk/6lQ9jrXRAkTD1fc5FnhQZhoqUR9P9XnvgVKRSdMT3ws4aGBXFusLyJMUBrpyFAB2Sfvw
MpR3OiFX7vaOA60vEnEp4VaaEelms37hZ1lSpNuoGRDDjZky1Z0so3isuC+FO3a+fhMQRsezbCpM
htbPtC2AP/P7BCf0IY24c716EL+GqUj+4rLpRkz2pOkKqi83sjUAQ7ubfJH/cXmMF+Xp5qTwXVx0
nvTfjkJgR70WjOZ4NLRCgxlSTm5IIeuJTkK1knVd+n40kv9GVVG3XOxZqe96aUyk8eiMmC/mSZ/i
eplB7h/DVQHXucJ6ei/zWnCn5k4p1bLZCO7310LwrVAnk7EMvEm9oq1K+PsmsuY5quWaFN5BhpE2
CST6A9/jVqhOsXIwzCMsnsCapaOQFyC/BIS0eAJHMgZi7vHYpCD8EfiaLS4DVE2lif+JIPxbKhc5
bdMJ98SPV+95UAIABHK4gYLfrNG9uHNo1k1G2KXT0SCdcfUsQ47KFBVJkc7Ag7Iy3IXvSn8YcjNc
dGC+S0G5Cs+v3rJG+ehA5LEitfqsZVp7NQhY5x+/2IVjH5bWTGsi6CLr1BZxSJc1zVSmqXGcwH58
9h1ACLFjs3WqChaX2yPXe1VIACfc3EzRI3UmZ8CeDz9cYKmN9fLx45zfdTMAnqIv35dy4JLZmCNZ
WxfKjAgenDfgczrKuXa1csKef0wIQeDIqHDNBZvlSs5VJ6oqtTKOtR4mO9HXvLKqx1dKa1fbpG+V
lTLEhZeyKYkYcxSGSOAS3UABHrGNoNaPMso9rsgpfdWF0+4+nroLb8VtCTDN4Rafe+2nu6Mrm5oK
eWMe89rIrxNoL4cu0MI92cMAsEGW/xSKxXEwF66Bv88faqmj7TdVOo36aB5ppSheRjS77WRBYTpI
nUNbjWvE7PPdD80HLBbdGRQu+e/T98vyAPUHJbSOigMMyYd/DvOlla6CijKbMtWNN+W2tZ+k8MfH
E/v+fU7PHW7jd+whurI6Z+DpyGbYIhhSM7P4YIlfuk4oHUhpvTU66TNT3DyV9Ps3UWODr5dT6Ddl
bG5o6epb5BDGeyU0Us+Jte8NwaGL5nR+tBEt3vmtpbuRhbX7yvOerzcuH1InDqx3Qu3inGwSjLyG
TrOOmNPmWxNikGd1TfzmF2izyQKFSHzBow1J1nhbNHlJThxEW6UtpU1jmaUbwrf3EgGq6OMHO38u
4B/AMeZ6BS2dJQ7E75kOA6f5J18F9j4GrerFiFKu3RLnFxVkcw4k5FYYA0eX088FnkwYMd3rJ4l6
5BEHXIn8Gw90hGfKVnwrBl8/WhVFA2+im2Lv4gABIS+KFKVA36/GFJz0pXhIue3gXIWR/R3DqU69
trFEOuRx4OzDOAb7hi9zNLpDGQWCeldTTZvRcNrjWBl4h5k56bUrG3Gt4wRnZC9oiU83ppnXuGZP
oQPvAcg5+GRZn7ZWGCeH2HH67A3U04SoRVdViZtaZrqlVFO8Oh2sfcyvkydu5+yHFUR6e0B7Kv9c
1boDvKWM1Cd/sqwdyUz2Ta6KsEacw8fJ2eRlfoItkCccwYvpTdUSzLmadkRVQhN1fT2UXe1vhVIp
V4BX4h9RqcQyF1uaBJ6d6XWFTp1Z3jRdHf+qCEmRMVeD6bUqVPMhrroMK80p0e4zFXXBvWXhcIPw
99AHboe2Hs0cvwzTfSry3kvD1GRdVZRXwXkN7VZNS+NWCgBpgz7XBc4lsZkoK+vhrCxOLYH4ntUA
yIuymXa6HNoRMVQrbaMnjNCDB8cU6kbLrPZLo0uIt2h9e11bkrYtKppcE6JxKyHa+bHF8O/VOvpa
dDIXkUM04T+j+9j+5In2JRtCaCphYnqWwE+90azukXbJ5IoeDdOPd9v8i09OLcRUiZEAipPCoLa8
eG8zwpGmAzXwRDOnvhsKq9/UoalcxxTDdoYfB3fE/NLKFj8PJwwic25vth6YBLLV09mWUvYl+0nF
mzsrbn2DWqrIpGGT0XO/qojbbowi8XclhmM0CaZ8aydJfgs9t1q5nt4Dl8X7g4tA0RdcJyIJy9JH
W6uK4Fn0pyk0QdQNnW1I21g1xMNgj8q9EodUe/1CLjXX1IMO0FJvvGkN3geQRase1fy6aG56siOx
6/Ncv68dgXxTnk2y2JQESihLlthoeL3j5zsRBw1AYPR5XNT1umALmBS3dL3AXT0hsyEsnZDY3yhK
XqJJRk089+IaRD146Qp9wsBqucE+XgFnEQEfgaOQ/8ATDKGcRXZgtnEtauKcJ4c6LegzJ/MgSU67
shb5Ft+PaPPxeGdLfa6gvdfRaK+C15if57fEJ0BrG0fIWHtqzDq5w8xIg3bs2+nnSi4+JbWsvlWF
MN5wPWxWiAlnN8s8MgqDc5+aG3rZfKo1qWlUadSeRD3obqpJqQfoZu3+urC46W5RIplD07nyvpjQ
zMkGoZaV9hSNQXEdOSnmmEYWH7IktbjKpgC9PzW+V/i4X40x+WK3enSFMvWasNtZesDrglOAzwEG
R6NBezrRaal3cRR02hN8ifGTLPLi4JQ0+cJWCl4+/qaXZvb3oRZRF7FdpuucnE+ZTXFyKLGhJ0IS
249HOTujARUBuYGaio0Dlcr5KX5bOZGlyCgsdeZTOGLXnMhRdgXiXcOLc8wPXVkq14Gq4akld9Pd
mCjKylF5XuYD0EStG/wBWH/mcxEyRLrg2jd9/anUB3sb29k+CuPU1dvqBjTuW5/L983UXxV6/dBb
0dro8xyenlQgdwjdSaoNk7b6Yo57YUlym4fG0zQN012XKNoRFd3wrk/aaVNH4ESh2dY/E03OvtZp
+jkvolm4to7XAsf5Slg8CHHuTBLjM1D0X1wZjdNZk1Vn0pNck0i4iiXoZCPK0j7U/OzRzLCDdat8
KDXPRtrulwi6Q8shC41UNKM3tWWkbKrJib9/vDzONp4+VyZhdnGtqODOlt+nSQLA40DDjmo3BvtB
Nm7tYNQOll5oBX452XiNdG/zaCRgZ6o4w2RdSvJvTaBFa9thufWgP8GlowhAdY4ocwkQU6w6Ck2q
zce8VKtwgyF8mWzVkCDeSaok9yDJ0Ksw0D+Zbp1SAkReZhXCbYHutF9s/q2/GZBjH0GvdYq2mTQ7
nRtgQo+29YQikyvrjcmxCboZOdF8ym99KxWWWxeJdKhT3firgkRwS2dB1BBBo+bN5i7tXPgvpXDR
KO+/692kvzpyGd1WhUxvQSNxcrwih+7nZfVcO4uDZHixtbEFoxxnNzgFGohqxbnqEr2V6qYmlZGQ
LimnwWunNI+ps9DudZUhi9bcqM6AUHNCRcgARRN067n6jxy0uSLKKnkO9KRWr4YJzI3bhgHKjlFv
N6rLeZ/87BM1/eRLakPlbkraZ7XttAPxd/o9UmIdhDXFYsqGsROEHgK8VDEU3HZ+razD+Rz4fYPw
rBiLgCSA4A5eaZlapJNRNFnMs8LKRcgysdPW6/tK2Wea3O11NSyuQqXI9mpcJ8/jLFgJ+KLfKCJJ
POqfa0oqynLD4t1C1wXoycwo4f5bRFso60ZjXUnqs4R5CCLpB4rTW8X8GtqUNBpzN2u4FOa3TInv
jYmZK/qDPiR/GGDzEFAo8FZFHQeuyLtIx2+HN/IqRmf4qvycFp3pmThuevI0mvueyPs6a+TKLctQ
fBVoQqPcuRJznCGVCHCpfzozL45bmRP09Opou9bwLTOznif1MUrvGuWhoCtra90GfcrN7KOmI8kb
x09m62Dc9mWEqKbppRcYdxkRaW1v9VxxHfU1zuO9nNUrN9vZ1fL+fIAl//18Swe0wRaDlCip9Qw0
dp9t7at+a7vDNnSPH6/N5RU6j4M6BY0MVif1vMU86KIc8AtiHhJX9ZBC8XpXbNhCK/N9dhQvx1kE
eZHml70weR/ZU9zGCzeoQG62sQs25O919V8nxt9/m8L/VZSorAT49r17xv/fP/7vh/Jn/tzWP3+2
d9/K/57/6f/87PSP/Mt//+bNt/bbyR+2eRu147H7WY9PPxuuq/8Y089/8//1h//r5/tv+TSWP//1
j78KWCnzbwuiIv/Hv3909eNf/5h34H/9/uv//bP7bxn/bBf9iKPlX//5rWn/9Q+Jkvo/MR+nLzJ/
OvFz/j+Jrv7JvTYnsNS84Ouw//OibsP576v/xFMPfQcdIgdKXw4fAiGn95+pyj85TGfPbwrW7EqA
kP95pse/j7O/5zn4Wfz7z7/7ry+YgfRZdZliCqEm4RmQ6KWtWGWnGCCojf4yguK5DiTRfOlDXfqe
N7XxEGr59ICE2rjxLbu7l6Jeu0LYbPBEpaaPYyuQLvhtzi49z2m89P48SAQCeyGfNwmC58z3twNH
ioMQGQvJekHgQrtq9aJ1mzQubvTJomDt4FwmSUW+m2LV3tIGCugVlKoHGCNbyTFPg+P3BwGfAP4e
yD81rSVJ0Z9Uzc+dTnnx8zrdhkHYbECYrenMLzpn8zCYQVGZn+VZ4cgtaddjakp+q/b+i+TDM0VC
JtnYmTx5OOJRSfFbez+Y7Q1CSZOnNpP4OZToGdEDs67MGI1HLanTXaZU3X7Ah2Bj5lNwZQuwinnv
4HHVROkGNaHhxkylYZeU8LkVOWw+Z21JI47rzuGErKttoKlrqjfqfCj9z33695vBQiPgnuUBEK86
/ZLG2KpZT0L3gkDRTdlJRCH1PWz924quXG3lB4VL3ZxVIQpEioC5akD+9W7EH706hAEK0rK/U4lM
1Ny6zrJiF8fWgf7bM+hVt5TQ71BHYKZ/lG3+56mJODFoocyxRIyofgCyqG3tlxDM2UGy4TqNJcy2
j5f5+eKiakURl44BgkJE46dzkw1w8uwot19GrleAfipAoMYadh+PsuiAv78M+J6ZLDd3gM+U4wJg
zqGaquEroP7o2Ck4Y+3rcuh7LwnS5lg3eiXvNDuOXsa67ApUtUV9F9og6zwz0fHpoNAipm0FYhE6
8GRmxTbDcCNeec4Ls8E9T8dG5wIC97FIeZNZw0yzMv8lLksJFRPMF9WxWWvdXtpqrEMA+fRuifSX
O1qUtcwtJfkvc3v+0BdReVOpMtyD3Gix/DEUr0QjhjZz2ezRorK9sa3UZ4fI/81Qo3Ej5YbsiZoK
61jkP6KwcQ5iyJHPbM3ENUNUijFg1sgMGmnXTT2A89JUdiPayWBmWvmYwUK9VrGOXgFVvT/4YqeR
QtHhp+tFmLCcvxyNWbVDvudFJtm4rkfexKzH79xAyd42gWl2RdrvOlI7l/i2vsutonKLItWfJFrq
1x2aMx4qOGtn+WnJiNVnsftJ6sAewF1Co/50kRtDoNtdDHguUPEOGyIlBDQvazc20vU3Y433C8da
fddkTbcSyMxxysmEzCNDeEOnEplnxI5PR261qTNJ8oPXzM5uc8Uxny0p/okli3TVxuZaKW6+kpaj
0ZQhZyBM5W5ebGZDFImm9ewyFLVrzymsadMJLaD+iH9oWZWDq+LZuZLPn4aE75M72zRQWYXLpEAN
On3FoCDYcArHfvEV07gPo9Lyck3PPVXPiy9W6EDg1PNXrZumvdGLNcfps7MdkinnCYABys8zp/50
dMx6kqYFjvwyUlj1NDP9GtKdR5suWSOl6RdmF+0VFbQMiNgZNXM6VEWf10iNyHmRegwCYNg25j4g
q/zeV114qDRxawnbOiii+m47aLrDITtM9WBsnMD61ctZtaFdVaDArH7tBh85p0p/I66ydpOkosag
Jv1mTHMJFYTkV6I70T1CoZWn5Ak2YFRCN0Xk1zdGp71O8ihvSyfGGXZU9a3SSdYN8kbRdrTr8gaU
gr+lq7TVKftXqVNfFZk0uqKIsm9jYTjUj432qqgFFowNzTiHKoyn6JO2sRQQKx8f/BfmjI4/5UxQ
lnPxbbH+G8sYtL4crJfcqJ2d2qfVNsv8BAOPbLqeTBQF+yz7s1TxfUWSm5CiyAAFGVw9/VCxEVBu
L03nRdMK83boTW2jWLl0yDhLrwqQrKDrqnIze/88+JXoVjbEhSUJmBUZV2gKvPF7OPJb4Nga8qi1
acI6CRG86jK1fSw1qP9ZUaxEhou07/1NAVMQIKDFO/u4zQffb0PVYKlMZwydFzOa8ke7k7uNFmny
huJO4VIvErvEqoUnbGxKkh7muNmipf7xJ17kan8/BA7p4HVAtpISLsKrIWuEkIxCekmLTEdyzCpu
s1Kp9kmdYcxlafU1hoXarQqe/xBAYdl1YREeyNjDFQTEhcN2zktnVAKQC2C9p7MRJb0+GEVpvQx4
te11QlPXiYviPh6Np3aSle3HL35hbeOWgBEmkSWFGnsRLMSj0OnYaPZLHQ0mtBNk7GK7kG8ljbJE
Go/qvXDMHx+PeRag8Fo6WdhcOJ1he4sTXqSinnRF2C+NHJrbMcq/1ajir1xai4LP/EXJ8Gd2z4z6
Z1ktdm1r0cRBASZ6xbC6d4up6rdtoo1XQpjmk4+N6gH40nAdZBX3GRZ2+1BRpesyctr7rOr0bS+J
cm2pn6Vj8xVKX5/KOXkqSeLpx4UOkLdq0RBaYNtCv3rsb+NeTBsl8dNDa4zyPtS0cetHVbRB3VJc
N0IR+6oNx5XPfmG9w/7nEpjlH4jdliFzgWBgFkAbeLVyLeTIDtuDU5T9A2mr/xW1yn4bDVa+LwBd
HowwS67zHvx/lYft/uPFcB7WgMPha1Er5FlI0k+nJB4oYQ9+Fb0aUlwVGxyXlU+VEpAK4x6BLNkc
8LVunQXha2t3xZrn8nsV+jTcoEiOtTkBHy675I6n4wNBrGj39f2rn1R45pUqwmAF/RtbbyqP6FQc
hOT3r1WU2viKTPm+8p3q2VZy+zX29eG2G/rmK52a8iHR1eC5G+Xetdu0vm4m7sI+x50TuEuzyc0Q
A0fTt9we1aADNssTOpOGso+djo5nIjtwV+t+MyjJmkLs+ZFC1ZMThVgdwBgF+dNXVIo0HAtFzgAi
gIou6xQN/Fg1N0Xl9PtmUAfv4096vr9JrAlUaTPQX9TPUtU6nZrSwnvSyHqMk/Op2QN6XPPvOU/H
gL5RUphZPXNmubT/NKs0TydHK15HE3fJoDL+D3XnleS4dq3pqdwJ4Aa8eYUhk+mYZZJZVS+IsvDe
YwY9FI1DE+sPeRR9k2A2ERX91NKJIymOojaxzdprr/UbdDMspJeKefSUeFJor4ydJ8q5cMzQtNxX
UfNriGTxZwxQ/WC2WbrLIVmdwEH4f317LpquIL3Be3GHrrOsIkuFNpPz5EWOAsXNUUZ2i7pQPoil
sOXgdnl+6AaQJ5MnMNoF4qpWuhKrVzl/mac8fxoQH/7RTTGg7Kwc8F5HDkOiAbCLrNnYirCX0QyR
Gkou9JGBhdOPON9XA9A6TFia9CWiZfcp0AgQijEKntjqE5yGofgR+xJSooFR/Gp9X3cNU6idoJG2
cCuXG3x5rC38vwXTR3Py/Icgwh5SudbyF0DQiSP1PrqteoHkMerLjVhuaRJd1mIIgJDsycywhYUh
vbo0NRnwD54q+UukzCOCqXO8bzKxvWuVJrYho/UfKolGVJ/VohfKMbWVMatsMa7ke2NM5xsRkWjH
Cnkd52Em3IKNILOJBwWeUITbKnxFJ8KYZK9l5uQiKibixNGNd4peQr2phq1m/WUOQBRn6mjr0heh
AH8+fUGRIkKcNeFLMw7p5yY2aJepgen2VW3te7mpXbRIzK2Ma5mk88C7dHBBJzOP/H0tDJwV0AdC
P41fuCwTzKQk47ZAqW4fa99M/Uct5rWXCfF0F89Z/xjnxpbj+WWUgjlBkfDVcpHa72r3Nq0sDtgj
pS/cj62rTmVjD0h5b8TCyzyaUegysDkX4MX67TxlIsaSlZG8qGKTUpcb+7skLo09ipVb/ZN3hyJz
BbdGYxo44/kyglgyRmSU05e0KDK7MfzKVWIFNqNubGUPy41xvnY0l+mloQyggd1fS6lYkaALoDay
lyEIjJ1EbWAnIFh1YwzKYJuID++7pvsiGKW5m9qpfeqScYKxN4QeTdXIs7CK3f3tnbOgThdsLVhw
il6rR0QEWbdW44xfBJWWHiMuOrMlbD3UL08KnFkDXD2IlqWVuJpiQ/KlqZSG7KVHP/G+N3oMgtBi
QFU6zG4stdNcYaRpfP3TLtYVYzP6FtYil0Mj3VgNCi9XSefQnF4EQ/ndaXW465tE9qBvth+vj3T5
FGMoWFwkzaaC+tC6fSGKgdmKiJO8dFkaeaOO/CvVVMrfQZXfBnMAA3Rusb5Qxu4+7+aAyoyaHa7/
iItziSYQkZyGjE6l4uI3yEteavqq/DIYcuzmRj/aSY46y/VRLlaSTg2dYIrGmE8iALBKOykDVbmI
E/JLL9fRQWgk7V4cp8FFhmTeoTfmg8su441zc35PkWHSaGJeQX4t9WPof+cnNJEAz3Sm1TwHmn4v
dfGHZogHnLilU5Rnf65/4KuO1/+c0X8GQzIPtz6gfeRiy49586wGb95mUhl0z9ms1ajLtwhnCqDN
9qi1Gk5bWNM+NVvdrSDTeVYtqccga3IvMZDt4ZLp72a9QTIx9iFn5+3kSGEP5zyD/JSZUeLV3dR/
lIzUQvMsQhU6n8x9pUG7qlA637gr1PO7gm+BdwGOjPuJKgx/X+LRm2+JOHLC7M/daQJVdYu6qOCh
uaY++EjJYyXxakcxIN8ArM4rAqokiqw0N31ES0TVUuPUGnLkQUEqvdyEzW/q3KFJlicn0UjzfVcN
NVZ8nXmbjprptVhhfBJIYD2zqgwXYxQkDIxIuKOH8WeMrXFfgdd7kdETcKiNxz9NK0TMtR2rgkKX
kdyqauvfmQFciTnUJA8WeLkbq8FwdYm64vVlPj8t/8wMeKxlay1Z8JqVl7aDNFWm0Z2GJg69WEd4
Cab/Zqp3HoOWYcjy2LS8p0UaOcoq45F9aKOt6ounqTdlvn+yYIXlqtv1Rf9lnpIeQ+5I21W1oN34
sOp5AkH4FEZQoFAk0/smg9tad3rrTopRun87B9B26bqyLzi31MzOd4fpC/WU6QM/zsoTW5XgGNHw
sjYO7wX6ZpkDWs7GKwGQvHcVh/M4bKSo08QTFtCdOxHDXBVoGWYKanqkVc23Sn5oeorSlg7zUn0T
ZcG0Z2HqnBQtD3vWAH34pSmldqclj7QZho2ZOC9jL8tE+WwpMSAeRxl7De5UEWIVI1OQTkmsaS4v
M9MRogFckKT1jtbl441faeG+E4JfZsMxub4Ol5uE0gY7EdwPTQpq2efrUPpFKBR6IJ9Sc4xvO2PE
sCWgRpmFc7uxGBeRlHoVOSsCSNRGQYyswrcPU7Au01w58ZjIdmon+S5pbO4opRw8IPy8JZC3auy/
zixPaJI4CLdo5KyxKQpd35GbXqFE76tfp0xVDiLykEdLajJbo4qAjEM2L4195SAIs+rIdebv5i5J
npKk3iJuvPf51BTg4IPDRHJoFdtDMREiJkc5RUM5uRTANXvkAYQNa6u6eWdsSQy/s7J0JSh/G/QU
eSwsUehN/JVBeARJZSgnArx/R17IHipG6VE1xGxjC18I0bCH4bwSZwg4ysIHOB8LPRYcxDr2cNcU
xnGmMOz2g/BBHwLdm9XBeAzFUnwRkXPZKWkq3VRWLTu8UicKNfVnuWAV4h/KvinM3hM0WIDh+NdM
hdffyBmDRwrcA9jJ+W/U0ywsEVmQTkMvqx9VJR8fhqZIvansgp1Jr3eXxYXhFv0cP10/Y8tMn93q
y+wgOgKEG91pOkbnIwu8mEDvWRKxTpZ3+FQOu9qc67/KwV53OwUMkWQQkQcKC8t+eLPeGu5syRwJ
6gmtEgnyPgXUJkyTjaV+51vYvgtYgz7ywgI+H8UYw9gKg1Q7NdQqPbXIP9dqv1UHfmfrAkOHlUZq
i/2ytrocJAGSpDlM2gkdEv0QiEJwo3ZFfqfHufjhr9cGCyZANsAdKWwrq7XBCoKa2MxQIJR9r8xp
VeZK1m3c+MsPXu0AarasC7uPZuW6U8HTK9S7elRPEYnOfg4MY481jfZhmIbkbkLK6r4Q6VQrtSVu
rBfqsJdjwxg3ycopKIK5WO37uIAo0Su6epK60Qo93KQmPG+zNviepux6O+RSURxBKuM73JLi57oV
zI9UripAx5H5k5S4eihT3XqRwqDOnbmX/O9C3ggfAkUrjy1ei40tIL3VqiI99bgyIt/J03j+kU1h
rDkomCXf53bKJU+fosx0ZGy7K7glRnlvYS+AdFIfcwkMUoJIfGnW34FjUoIUIs28y3sTeUkDbhv7
n+corHj0UtoZYopt1a32049844dV9Ui6N6gUxXagQf26Rx5UdpScUqabal1ZeBJOJ9VdjVVG6kRm
LX5XkfH6JahtqXnjPA43EbDq1kmkokrdIEyaTxNGh58UtStVeniF/wTb4yEs4I056ADn4qFuVeMn
Ogc0YKKyGTwSxiHax3NAyTiWEIB2E7+I7ywtGSzbt6J+hjQntfdJ5ZeL5k6IQ8co5sbXaWBb2l0t
m7swjyTAP5NCruynfTN7TToqjVsVSvpYkYnt4baQwlSNOoNcN7T6pU1MalAVHfBwN1Q4vzna6Off
5wx0UEt7LDjkUNVz21cm5Vc/thS7SOsIvk2uP1a08KJdWnZ57XTZAHS2sOJYoZBVwOPT5lCMbmSx
8z/1TH9q60nen4Je0P9YXSrcREpcHJcnyoGoKmWHPsjrXzi3Ac5VsrJIHLS4kBFpdL97ltN4zF3e
Je1zWc1Dsm+ltvtijqZ2E8ujJoEIr41fSZjO98rYVHSZS6MlNytirOJmfBpJ26MpfKwkkDh2J2hV
6pTwzg5qP5e0o1XQt3XW7o1pVOWbKeaxbasI3WQYp9XTlx4QseGIWSDdptAERxvvhhZQQhyMvZ3K
fvVVZj/yRpZay54zSascQ6hh4WcgYf5A5qOeJkVYbtmiOCsvZlknH30kUC3k/SL1vg1EMXH7KUaP
W9VH8yi3pe8grBx+kTKY7fZo9voOJHjcOZSvG+1QzHPx53okO38dv8Z/bnqgAHTPEAVe18aEuRd6
ypjA6LhbnkdEnnLbqkaEwUc2PxrdfuB1OUpp14d9J8XW6LRTy6dDRv9u/SrHDL0cQ5hwJ90ctIcq
8qsXKxfQw+u1+k9Vaz4okC72EHVS3HLoKrdPVf8myGT1g6lFuSebJSCEircfR9K8TQol2rgZ1zND
L3HxVKFzCVuWH7m6TuB/ykqB1ecp0froMQma1DP72HDUGQMoK1ElGGSQ1q/Py3uDQhYkHsOiUKnu
nV+U0PMBYXVZT7aLhkcMl9FB52n2xNCbrJ3R57+uj7cO88tHUhWkR7ksgraGGvUl3JFRqPqTP1f7
2uRlP8YTYnR4pd0ABdr4ulcO1tsbjeGWh9vSi6TsSWHx/PMWx6lJ6bX+NMz9sEO3tXVT0KzHsEAg
I+ZmcBqtyTzFirBZzWL/JuSN5/i1Aim6jCu3pXWNVHVqefzwystpNTpCkcVeGMXNA0Yokzt307Rx
G76zKIAWluzltam2hi0g/NdYoRYNp0Se9F2fqeaTFMoShz2XbuSq871wQOX4r1cGdSOoikvX1gID
fT5VVF4GNIvz4WRVdXUzmYJw04Pws0GdDm7c9ltmH+/shAVDSMbJ43cxGTkfD9u5tlHCZjwhb/sx
imX41kkA4720bgN1qu3rX7f8+tVGMC3MLShg84on0z0fLWvncKBCNZ6aWujQ5Q5x6bTqrRfGO9+0
UBIxj6RiotL7Ph8FxRkBYelqPOVtNTi9NmW37aB/5Dpo73iibx3ed4fDAJHaFUuGgtn5cKRrIiR0
eTzNcZ054ExGTwMEfYAO9YvCU7Fxmt6ZQ4pk4GnI0ij8rdGLKN4Ogz/n02kw1XAHRLnYFUYgPV9f
qXc+itsBLgkTubDMVql7rgumn2fadBJb7buWdk+W3P8OpvG3MfZbnhgrQCaUZFoai8oJj0EdTP0a
qxCEpjGWYEZOmTF1rpzEmd0jyej1caPuJ6MMbwYyLlsw++jQ95Fv+/iku+gTBk6TRth7Yebt5uQI
1+dg/bKg4IaQEg9UyvPs1TW11IrQLM4nqTsJQd/vSjNW3FYQzRv8QqqNRb0oPyxjIdSwgEAX3uX6
HNKS06LIN7tTRwpuA9UWPlehH98PpV56SoN7ZK2MIECtPnCwpp9uR7Up9z5yNYeWTHx//cvf/znE
BSr1tIHogZ7v6VQqACiqYU89QKgOs8zVC0BjeMxCdUTaktpT0xcK0HuQelh+qG7WzZXbSXlzE3X5
sAGZuih1v84OdinLjl+Sh1WUKvsigxQuUB4GX30nQnJ0MRVWbAsYgqvLc2SrYZbvRZxVbGzB+scx
QgK8MqGa+9MgOnVZ48TWZnuLDq5jCol8bObU9DRUnB+7BgXgOZWzXYpPjQPwb3S7MEzsNi2GDYDQ
8kPPAyD0VOoKOHGj/wFZ4nxeOwurYgEQ6ElO5xhVT0t5TFSeWGHYirYZomKb0kK4U2P1dH1FXwVF
1iNDy1jiFHcL9cDzkcVeqbmhi/5E6Chd3nXzZ0CppMejIX5SegR9m1rVdoNWTftGHpM9ikdfo9iX
P3RzWb4UWmx4Aimhg21qtKcWLGB+JGlePdDqNhVBgIsAwVLQ1Mbt6lDd6VWPbqmuZfZshcWzmXam
nXHY6DpFtS2FdXcngTi0FWQ90T9WBweWUfokyHKzr5pp2sjrLsOmCiALN2EKOkD812CSJGyByw7R
dNLMKd7NSjHw8Iy0jfW9DBnQD3kf0/kGi8MT+nyWp7rAUzbS5xNSXJ2DJ4ABJdfKD0j4bclLvPNB
+BaBiKCNt6Twq1sOYi4v5lYUTx04zj2U7GqXmpnvXt83730QsgnyAtYmPGvLPfGmUBTQlOUlnkgn
AC8mrrJKZc+l9WRmUuddH+nyxgEfDfoW/it5CLnp+UiJYtT0Pyqq7710IyZS5ehS9gEb1Fu0kNSN
eHt5Dmlt49tHzx71TLKR88EsKrtS7TfKKdETwxaCSXSySa8fRIn6nt/G4s1UiMVLKs5bNZZ3PhM4
Hhhq4JE01tcTOgt1xxs+VE7WEBifm0D9LoWi+EuIrM6F2TlsRPJ31o+kBKAxndbFNmKVnDRqbrYl
/PCTmImSK9aRsY/MJnNk5Oqery8gO4JZO48xyJyQBlE8QtKINvr5rEr6GGC36xsnOLd3TVXmphfV
bXDfFhSr4IOoxucxbhuEgBPB/FS0oEbcQeoT05kHPb+1ZB9MeTGRhHatStLLG0hTqA+YKX5CY5HD
Ao/E+Cvl2uC5NiBo3DSqVEuuovJ+dWKrLKmNZxkU7drsS7vNx1BxoC0OuAvq+RAj0kdawSWqKlgV
1Z16awyJ8RH4I3eXXFp2Q6fx1LYRMEVULaj2kqoCSRduysYoPho+KjKQE0INqkrVfyyHtNCdYGDi
bfyV88bV51D+oheSMh6McZK+hGr1cdDGpEYnqEVEoc+E9GusJnG3x3eYskzAVZq6RTOBoS8jflsw
NsIB40+lRg68jVyjNHgOd2L7QYuB4lNzmXr5RuUK+4zIrPaLdrTwNIzZ3DmmUfrP05RYFu93sUe1
DsDWLfpHpFNh2PukwriP2VqNy4BdA+63nJCalsSVk7YqitlWSZch0rC1kxJKrg4upiMSTiKFOQ0u
/FLDCRJkgVsJOGORfEVFUvhBdKAABw2sJJ7i9CwlM3FfLvUB5n6RoAGDQ3T2DXwQtZil7qk5xTQL
X3MgoJ/rSk0gtemRnKNUgrCDhy1S80z5dgD5DnTqkyiOwR1SHum+RiTrUyOa8zfJEIZ634Q5Xglh
qtYU3dRh1vcmUM8YOe6pHT29gZb5jMJ35R+1wZoRIw/G8FGIe32Ltf9OLIE7A57CAu1Ev2CVK0nU
nksYNPMpj5C9QTTsJk8Sc9eGirCbOGc2jSvJNcR442hfXgAYQtIloCJNzshL/vy04dFYpCP+Tadq
BG864UNJjrjJjbiMVwvdlcIr/SHaj+uwXGKmIvRFK5xIz9pb1dKbvTwglW9qODZnmrqVCV8GLMYj
/4XmuTzg1NWFMxR+aKDcIJxKE9yyX0Sj3TfKYwPJcLcVry7CFUPR7oLwZC1XwWooyYccOiJ4dYoa
I7wLMRf0JCqarmi0tHYqjL8CNBTQyoraY6u2+Z+gDDLX0gZcqvVS2KKlnaMtl1fQ8nMMJBW4HBb6
4fl60unrSBNk4YT4xeS2YRU9NbU/3cIJMOxK8asdRx/bDjXQbmu9pMjJ7kaTItqqCby3sQB+cgvz
yqRvs0piJCxnIlTGg5dBEBLsyGcKlX635Rn4zkJzB/PoAQG0+Bot//xNZkGVuo4Go9VPchjC71HS
0GsmWd7rZTveXF/pdz5I1w0VncSFeXFB+PM1fRIKv7NOuPeoB1yKEwSqAZ1fH2UFrnpdQH0po+gg
5uhurmUHMmtITFQdLLjYoW+LXdTcIeDb7AjBkydbNC70HHm3ORhQCyhmDb/qSdhoH65w/68/AiyN
Rp+KbJe+2CoaYduRINNchy9+2IPlb4zcv+eVM2W7LFKLAPDCck3KCBDTFenK5xkibbnIvpnPsiVA
Ebk+KUsQOk8JFqILtBMI+piIrdPuCisUNO0KSI1GPcsO/Kqg2slzqRVuKPgRzmVp14q3TRVYwV8P
TZOOu9yklMjLZ02ND2RzHHPi5kmQMPSM6FnhpjRbTpNkX5NG+T0WquBd/9qlKnL+tQgNILsFzRDA
MkTi8z0dC52oI2TvE5In5XcKFHhhNjTVKVRTAQSDX/UKLQQLJQ5di2S8F3JQYhu57eVuh74MdhHk
KwBGABvnP0IvOiuKWhl6MGYmrtrGza0qwD64/qnvFG3Oh1lViGYd4EmMyNmpsko6VbpR2gah486o
ZOnJELL0mIxm/Zyh9ObJPepNvFgMO02i8LGsdYh/3VQdpyo2N55gK17QcgKIpItXMm8j7qv1InSN
L81dJAonQdaLHf+3FClSui9ZGJb3qT5bXgIlyY2irHbyoEsp6M7jN0GuRrjIcexKwRBsPD7fmyzK
3kucA+WJAN9qY9SV5c9BPy4UF2XYJ1BSPH/Jc4V0ip1m6mm54Fq8b83hNwhi61iqA7KpSUzMH1XF
Uc0mtVvLHP46MPJ+e+0CcedaBK/zrVL4gazTYaIN1CsDXqRV5pZQ8TZOxWt9f3UseDkuyQoPA0Am
qwslzGA3jlEJj0DI4s9CNQt/5EguJy+qpBSPkVCKnZBWsouO25zbsZ93e/yRugD/eESDbFltrCds
IeoPAmgRw23KSLOleBQxIfFHY6Pa9N7PRWiAiYHfQrV6bYInhYjo5IkZvyhTYj7OM+05lMWDR6I7
SgozABnFEJqPTehHt9pEwhBOfXaLMk9iJ7ra7IpKLPeiDodZQ5gMleio7+wRoMLGQX9vV1FzRvWD
bhqOl2tbksmg1BXKo3kqcZuxhTRDRjOVMcCDUv8Dv+j+VzjW6tciSFu3kVpyd60ZAYDCdly0MiDr
agV1HOpFfwdVX84gARcgFW0ryl0YF5xvLHWOO0GNR+vUJlAptXzI3UAVfKcsrHBjD6/IGv+MRRL3
WqnV8cNcJRKRgCuU1c3+qRTN7JDI+PWWaoPzE7KiXtW1mRMXmW/X4TTvm0DL9l3qB0dwAwOMZd3c
K0Y+OKNUC7bYwxJs8HO4RaKz/lh18mSnZDDPfWW2e80aRBARIn9yYMaeZXSCEwRZeroeWC/DN60y
lLh1JN4AYawr72Uf4mwLquAlATxxg+mNeSsVxffrgyxzcn4iF6AXuSay1fCr1nOmqr40CoOYvISj
bNlhkGkudc/OrSVz2kqzLy9FwD+0RdgGBAFAuOd7QY6jfELYNnkppVC3q06UXSHO6/s6K1pP5Gzc
CORU9xhL1a6gjOKt4Y89JcVOskPClxfMmX6Eail5ZqY3rhHEgdcolr/XaI99CsR5k0O/JP6r2aHe
DzzNAngLKH8VryjdpkGZz/ELaaMO4BkLJuRqx0q2raFHExm4SXUEW1G+aB1XsS1aSXro6wbTpFCd
Osg9arlDgyq8H/wJN6nBwG4v1+LsI3FkpAKqzcmpxwjhw5CVyYMwEodsbH4AtGGYiFizUSJRHOJE
DLq2U/z72PKrzJGKFs2boGmi79Q3sxDwZcQ2aSm6S8yx7lpZNDoGf8StmeRZy3O7zz7VqlnhhNVO
Uu3o7dilVM1leFMcXkkA8dC3x1xKu69iFeRAbdIWMejrm+296SQFW8RnkaAmET/fAI2mCSnXYvyi
5VK4s7SsdkuqUj+GpAg9xv5bFP4CngMUjxoUlZcFVn4+nuDL9MNUIYb4o+uuUpWRa6KM5KhqbXny
NI4bD/F3En9amksDEGYFEWiNXi9GwZhRim5R7mhkCjeTab2EnTF97oc+rDyDhv8DhH6Iv1maCkB+
xAjtnj5PfWEj573QZ0cGi+I2oia09ekwrP3e+RPR3a6E/oXCSn3IVVH9XJiDtSuH8laHPHRL/qE9
QRsQ7cIMflYh2O0IgcSd2NX1YZa0wBMnjpo1SgM5c9HsKYvGXjzM33j1ZBvqQRdhCIAj1wNoBN5m
krbodr19A5oAy8c0btFAyMgeI8pbCfrP2X8y4r9ST3uIfqJRXPxpz6XS/j/XWFvo/P93jbV//6/2
e9v8159//+vXv/9V//tfzX/9+v1frxOR8z+i32/l15Y/6R/5NYS5/5uyIZQMUsIFcs+q/UeDTTH+
m7tp0Wyhk8Lh4lr/jwabJP738uZVFta/yX9ZsvL/SLBJ/BPMsCyL7I/zAcTlbxTYVg9K/gDyVLYt
KB3YwYiznm+ZBUeWWWWePIhN5Ehm6wWJYPci9cNMtgPr85v5evon5r/Ve1tdxv+MhgbSoi7HjbAW
zp6jSRKmuE8eCqG/qTsFka2Nss/FCDRwFvlU3YCeyUt5FazGvqqA1GXqg+KLMo41Q+bQePY3QvDF
rHH30uhYEM3ERdQgzmctMw2h11DofCi1FOPLTlM9zMi6/YClnFfNFG/NSlK3Eunlnnxzj1KXotbC
gBQOl57nGtbURnlUFtChHhpypXvJz/+UxpS6CTo8hzofJtINNTjA7Y3daUYVkXTfHJ2817uNsPhK
vLr4JWw/PGSo0KAQeP79lqwMAr3f+qHNI3NXoG0PyLGWvgiJEdz4Qxt4ViqrOxVJRxdaIV27zMCt
3uwLtxJ76TCOSeJNqYJVJBKbdo/BuZdPVYlUSP+lyNXC7ZD9dfOqM/dSBnLMjnS1v9NpMn30hTAO
aVAXLZmEqd+LiJl9uL5N12H/n5kmo1vYthyMNZ4vNWNSLHj4D6TC9U7RhpcCaJNN0kwlE+fXXYya
1YeugEef+Ub4CPEYiGNPcRzPRs3FMnPyDPSzweYXX6jKT08+2hquPuq0EYq+PVz/vauMgJ/Lm4V3
J9t+kSS5EA/PJ1QfiDAPKFjo+8HojN3IxUb9erA8rabJeH28y0MGIY+HJ6GJi5rW7Pnyaym8oRk7
pgcxirBGiWwUXtzrQ6xpDXzT+RirI6a0+jCVmhI9NF72OGMJuWsc4MEerrIudhuO4sn39W3hIraz
8XWXs7nIyBBXaZ/w1zq/KnFpD8ZZix6idmfM4X2U0+Uxp7sJy7jrH/nayzg/RwxFb49wTnLFm/N8
IuU2TOpkkqOHdqfvsZH4bB3ze/2W/S59ie8zW9zn9+NR3hu7cgcL8rf1YH14LB+Lg3xsJ0C2jvZn
6G3/uCXFupzfa79rdb4TIIZRBaPhQRnuJikBm697Qt3u/WHexZFhh2DJ43Aje7nYVUgDQEuzkI6i
QQJJ73wy1BnPZL+LxgcAe3/UZNprEKQ2ZvxibV/H4A0CnI0zs7akkrqmFHMlHR/0avGPrh2tI/yo
T2PC7f5/MoN3brp14ZhC6PI1/zOSfP41cYzrql4zkmLPbnEL1tr9qTm10xy33gMXi8VIpKjwDLnJ
YbKTKrzN+gI486mOV/xDTPdI8Qew6LBPp+/9/BI1vZfGYNSNjargsjHPNsjrmDCblrIocLNV2qCm
s+L3EDYeLDz2YgDHELnwmnkwrU9NKjlatXGtb423ymxnoVWsXmK80KcVkBYP/ZzvAumP3vqHwCof
5GRjwPc2I4mZygOEdIv/OJ9UUe6NsdKL8UHCceYwsNqOkZrzxna8WDqLRi1bcYE6UmpZey0HyFqn
g9ZUj0Zf0VSGbRCZrgUlBH68HXSo6hThAcGcjfTlYjZfhyXze4UPi2uGPLLrCmbbVfUoYC0vCsmu
xSZkNhoP0/JvyAjaQSv//ZeC+0Uya2noAMlbHYfKECS0ufjSCjIK9aMDzbtdo6GDJ9aOL2cfOpzF
Gutw/RReHHfewaBtFv8OkNkMfr6KWVRbLZC/6RGfHBeGt+fXeyOWgEHnP6+PtIbic/4Whg+aChKX
LP9e3YlmkWL5pszKg/ogHNXb4TG5pdYhf/a5rEJH2kOl9lTD7kRH2bLaXGej/wy9DIqrKZzLVbQe
C2WSrUZTHmZw3VybrkaRd+L512QqyARxY/e8O9xSy0ElmX7QOg21+iHC8l5QHgJTdOLhCc0hTJim
O7pP6OtvVNbW5/D1294MtlpBPUJuLypfB7szhW+S//H6ul3++QubbvkXhxw8z2rZZKNslUhEx7ca
/M7rillHXxEW8vVRlnD4NlzCfoAJu5hPLyrXF8y9BVUTyVkRPOZISO3yqvmGB1Z6E0+Rsrs+0jvf
wygk4DweiSvG6hItwAJkczhHj7CNoocQvJLbh8pWSW99roj6IIsVlEPk5QH6WvJ/02wOpGlBLE75
MRQUZO9CU/k896X0A48icKJi+u36R63jFcNB5oC/SWoL03Wdkal1H4czopZHSuDgWMLjkCk2dRV3
auRPQynhB7ZxnN/5QJ6pr8u1vMvXxPCyCucqrvrmqChpYbfScNACXA6Azd5VvbGxBy92B59Hnkk/
F99DCCurPd4URU53oW6OLeFYVYbJjlU0py3t7vo0XuwNLhsqCRqwQP7i6j6Phn5SAtFUmubYpcVd
1N1lorX/fxthdZoQo4uT0WeEygCEJh7NfMuq8Z25WtgObGOZAhezdf4NZdEbch+0zdEgeRPEW7k5
CNGWQMK657kUWN6OspZvyKRm9q2EUdTn8miI9vySFI7Q2NaHCDU0O/09+G6x1Wi+iKurQVdlcpSu
poIafnMEzwv/TpA8n14YWLet++Kd48TZRVwJBCp/W9+KjSVUDQ6DzbEYS96kxRN2Fji3JCEGorUn
tFJlD/2v6ztjneksM0ojDC9v7mNAvcvefBMxwkBKERqa66M5OZiwGI9KfNOgvYGXX+g03UYUvHjA
L8MBkkB+Y1FiRlvhfDh99gHuaVrNAmo35VMw29ZOuZvvkodgP++Tg3Jr3c7fhF8DAPffxcv1b33v
nL0dXDkfXK0zyBc9g4uQPZXiCTlW9/oI760gCDmgGIsosXVRf/KLoe8zRuA+cXEI8hJEWJVAi4gc
86M/5d+KPNoIwu8cCqj0tNIQz1usatZvJwp6ptwrAiZ3kuSmc/8E7Oq+kRpXKlSnlwdKh+quTr6N
YoIzqGUPgwazZCOjuzz/GvV4qjKIHaErtSZ0wSDpJ4yS5iNud45R+247HjRrY7O+96ncOJAHgY0h
dXmRrdbmGDH101GSbZ8Oj+Soii3/NL+Mj4Nd/ehP9XO+1Wu4vHL4sjdjrnZNIyXI5AwBXwYPp0YR
IYNAm1P40J6ub541G4XoBmcU7BD3Ni84oArn+7OaIyqapTQfMwJNb+uVnZmu/Mv41qd4ELrNvfI8
b0mgXZ6J8zGXdX1z/n0kUIJEnGZMPcBNjy9luyUA/frOPUuyVp+1ut4Uie59CjTlqFAqUu6qh9EW
vN7hvXgnHAQ3Oox2tJ9wsipsrPP22Z9wb302842jufWhqyuwacqAR8I4H60wupXHGwCsG0/T1wT7
4kOXEskCSYMXsbooZtlIOpja83G6FWGG74tT+KuvD2EBCNse9ukn89Oj5AkfxJ9+ZwsfhA/xY31K
Pleu5em2f9dtpBUXpY7X/QQVFSwgoNYL7euZKqxRaZl4TE5UHSjNld4i2fNJEWzj69aT7t2zab4Z
bbXMSYm2NjIqjPan/6UpB63aWw0AQFvFmCqxAWBMN0W08zceIiv5VCCIy/Z6M+5qYZXQVDtlYNzs
T/RR24U71U0O+pNxF36K7sO7ubLFl3HjqF7G+WVMTMzQZqYgti7sgi8Pp0BgTPGPatwn/U12SJVP
XNbKxkBrkM7r14EWB9XJrlpYHOfns6u0gltLn47jl3YXfTc+zz+tu+JjEtjRnfg81S4kB1TRdHDx
X7a00987MguNi5YNZRDkX8/H1gTfsqLJn46zrNuj4MjzVtb4Tj7Ao+jNEKvFM9S0NACtTUfxVnMR
Dd5Nf8r7/F7eN7f5IT6o++SmUj3lMY8PUWlvSZBsfeAqwZ+GMJOzOpyP6ZwKdjkKu6rDr/h/k/Zd
S3Lj2La/MnHeOUFvHs55oElTJWWWlXthlKRqkiBoQID2h+6H3B+7C9U9o0pk3uTRdEz0zKiruzYB
bGxsu9Z1s35RCBB0pXOMrIdKiuBTIJXW4Cg4ajauw1hGnK34NZfeXok4/S8JyjK0ClAOLYXd4d2n
pShv6eztWKXvrq/jwjuITBHQeODdIMuoYn4XRQ/EEmnG++AQzJt+/NzVCUYTrkuRB67YUNnCjGcQ
4RA61hV9X3xGGjKnyyHL7MOcbXryDKzu+xnUipqdXJd17vtKbwm9W6gVAoFKjbv8hcwGCWrnYJIA
aLv58xTs9eI2SFMUKKewE3W8DGsphwt2El1CaOeSqMqSq1w5LTaXogOJdg/wEmPXLst+ButE6mt/
9Np+9kRSCTehdb0Zuu+D6cdAsUGkswYAen6YKKGheRc8EOhHPRuTdHMLbYalPh0wjDvfmjNYxC2d
RQXjT9zX1soW556NB6oXFFLw35YshykvYwvwGG2czOyYIhQNJ2EnYOzbC1rvfZpuc+Sr5pQAZi7f
+9nD0PUg1Fhrkz67JKjooDMTDY8SHP0M9Q4kxSiHgpLzUDAfd9BuUTlxWLaxy6xYKQhfFIU+GV8+
TgiHlRO2ajaNBZz1Q+osTkIpsDF1nvohaXj5uyqMSPttzBN0cAgb1RoDncA/3Wf6fByXJdRRCZry
12J6Bs7xB70aos445mKlxHB2a6RIGefLLiBUyBSTbTPL7NBIMB85A94OWFCnwIgL27pDBiWaTbGf
+bJdxjXyHrlpJ4ZBZv3lNKPMbGFcX4kcQcvk0SkYwcZrMjOatWG4DWi6JFOem+B61A8AzzD2gzs3
m+tW4oLyQjLSDhgykFRUanMEKl5ohKSMQ3K5bQpv54CpTDMQlmdO/h2FnSQj+mYAxqhjbofUN0IX
jc7XP+LC6rGneD4C6A2gHhSzSHk3zbnHumO5aDrgeSq7TCgPWjR0BvynqzsZzFVr3A1Gt5aVUOk2
dUklL+dfAaQLPGJEmYobMOR6X9K+O3aOVuRh4Gp023hlcHS8pv5ooHv01gvyBdxNcxW1aAUOR7Fg
WjEwkLTwAtACzjlaDNFAvHSgPgELgR29wdMWDcmiBSN6+7Jzp9ADbe72+radvb3y06WJA8K5KdPi
p58O/Igl72jaHYsx6BN0XBXxpLnByo1QG+PedgiJO4S9KDJAirJDNgNrbh0gQ0RIADdJGG3iOv2X
siTG7eCPRWwvy31W0y4aiSXJpjv2mzVaeUZAGkYjLXqZ8D+Kq7YUNZBNU50f3aHt90tH6800+nRl
O8+vPhKi8hJguFwmKtV1Yp6Y+QD9OnLu2glmFKuXMQXRsDvP42NJyx7oNX2x8wc6Hhpm04frp3np
EuAeoukRZkcWBU5Ps7NHJnr0xh5HYttbt2YYUGsGa9uiGGe0I9m4AzpJNVubo+uC5S9WbA/MuZwz
gWictqJGvpYCzakc3UMpUMHpA4ttTT72UQq9jzSig5a4DH78pkxMTwD7BN2peDBd3L/TxVaoahm5
l1m4dd817WMxphHGI2ODfhqz30PmxiulyFLWN411pfVtah6DoopK374NFn7beGtF/rNtfBMjK40A
SgJyuaKkzZL5Rg92kaPthO5rhmzjHBof+8/XN+7s9VWkKFoCrG8hdAKvaWDTrmm8qBhu8mxZCa7P
dBFSAlhE9IcAOAUp1NPjQWxUpjp4q4/g5HaX3WzdTB1ufmI0d2KNh+TMWUPSUhKhI8UHNxWv36ks
TcxUp96EFX3B6INDE8AYWSv5u7OrLWUArRwFWXQwoiXyVIYBRD4usHHH3A7mMOXlM5joQx89JYvN
o9RoAFo3m/u6y+Lrx3X+vJ5KVttLkBzqjSVgOuIjTML0TbGDnxRpy4+uKh4a3QPmA49NV0sEenN7
PcYkygost9y/k+stvwBN0uj4kXCtqkeD190vs6k1joFHN56WJXnwecYYfV/di8xaecnP/X8pTVpp
CY+CsVzlNDs4p+CUYcaRTkY8eu62JTThuRmPgnyypy8pNb/kzaOD0fBRK8OlB8RSQ1ecmksqBQcO
kBooOxlvTMLv0351ZTQlAcrX0Vm0mPNvVlWEHv+p8zX4jkt6hT4NeFAwWBjXVNy2pQx80nWdcbQe
Ccgmu2+suG1+0vSB2Ue0+FzXpUurQqusgXgGrzBKk6dKXOjGzMvSsI7AyHzwFv0W8I0fRVd96Upv
5b5csDKAePslSjnFiRRTEUymhVqN+QD4kE0vpttpWgPCvqSaMmhBkzI8Gezh6YpYBfQG0CrCMgNO
IcKc9pd0AHCBsPtPVjnuGKjmVvbwPCWD2BReno7tk0PjanwKBuAeQChMHHUgk36hsyHCoQNBoGXm
c5RVVbeHOXyleuklXmk3yVj3yZAPHwAy1ISpjqcqLap4aQr2cQbfw8e25D8AMVpsC4cPn68f+Hny
D/BqaO7Q8ai8tSUqJw4gUdNIBRV4JQc5P1h/ZYFok0aAfzLD1HtkwxW9HTDyG+a60BPqtUMys6UH
Xg1wNnpA24VVD9Cthgbm5vrHnZ+dRALEMwGgKngNrlLy7/A8jG1F4S0NPgYyBPlAABgUD860JJar
gfCUtCvh4FsD7KkpQzZNMh1iSg4t7eqkQZCbYIqT/a6YyPG+ZX6f/xxLQR/nEVjpITLx47epsoIm
Wpaq+tr0heWGgmgl0sKo3zxOzC8OvmbXPGzQTdqFM8C5nktKtG8t040KYY+HvmBtDopvVmEsIIKH
kgRhlprmPcmFjtbI3FxuRiKce7s1NR51oBT2AY5BcwJErzJ98oGKgl88mQtwWV2HH2qtRTrTMIry
K7LnMwlLX/O+2cQc70tjLgFQ1fbj95m7qOwOFamedKS10a9L3eETmkeq7+PYd0NYsyo7TiPKGSs3
QrUqKMmioQIPsKTkxryA4h3pbcbROeKyI0x3nE3JbALNKRcRGO2uK4xqU1RBymUfNX3kFoOg3tcB
wYbhMHoM0mllOfJz36uIKkW5MjXyPM1QQ4qjo4cW6BYYJ1l509UdQ4IAuTu8cRhRAsiomioEbIsh
aoMMR1qRQ5YDBrcICMCJwX5SlciuXd82dUEotaLTEbcM3ASAcVPxCEiNFraWDsOxyJHZmfWWR9xH
v/91KWcPGdKrSLAgvsIkIeBblG0bXHcaDK1Ak0Y+JB0f83AQ3oNgI2AJrXAeFpQj/ToCiNRvagXi
LAgGCD7QWuUArBII+KM7iYZVCC5tN2y6OvRYEQ7+yvJU3XuTguo80hvYTjyfpw8N4jk0sVk1khza
EJv90TeKsEEHz/VNPD8qrOWdFEXDSZFiPs9tEKYSCqi9IP2M2sMahZI6L4zyMKTIEBGSEEKpOeTe
WUY99wniRJHGlHhH1iyhEK+o40bl0oJdxN61wQjbteR4sebQsqYJPxl3rbZ2Fc7VBr4Pqscov+G7
UC463de5oiAYsNP8btJoVAcusHzbeCnRImWKKHXsDRP3mFNcuRJnTw+GX0CYC5BsTAMA0dE8lWqD
1GNG6ai4AwW5E2yK6cYB5pK9rz7/7nniaUPqQXaFywSvcp521XHDrLXijhpC2+iggg8rx1xL/Z3l
VxBhIfyRjFXI4coGx9PlZC71CoqhwyPmYafQLk0DXT7jvBnkUOoIFGG8WzbSO/yFz4hYiqZda6xT
FRdf8Fb4gMenIwOmUr3WY8HAdGqI44DWayA7VSMQuKtmxalck6LYGJD+ob+50cVxCjC5XaHB38NE
zopuXBLigJJC7ilyxir31zRiOHNCDvdoZS6ezVKv22cNPNWb66qhvgFyx/BYAoQQsMIY2ldU0IPT
4zfALcYl9OoNhtQ78KdoXYw5/mLDOGMrBuxsWXCxAJMGlweQGLKqc6ojVmsTp7YMdszcAab5D+Y8
X1+Q1GXl3YQAdCtDESTgjHKT4Zu7jT5gIpp6WRgU8GNQIso//T0hiqZPXQ0NANT6scCwPmGfx+WR
eWuACpe36tdKlKMBh3kHcEt4AEbzDdhuYbHMK3ZetXrwMU72SnmzKpa7AEC32BGArtO+4qGNi0pQ
pQ5Tkfwm7TwSMYo0ud53PSwgg/UpmqzYsbKeJGNCM94igbFybVSTqgpRTJ3RguGAyONvf2A9y57Z
wJBHhL4iZu1sFBMgKWMERpIAGTN8t9BwWKyFCGtqLNf5brOsAvOrIPdjR7BWhlp15zlPhv/H39Ni
5S5i+LsqCIWMbEY/sP9iVZ+cfiXjvbYOqYLv1lE07uItA1SMVBg1M9CaBcLI1XL0ynGoDafjwglv
A6xk8AsM1uchs9dg488M5an2qu17lGMRLTPZ0TPIjnkjxhKOowk05Pb79VO5qMF4PSXRK+ZD1VZP
XQAqy+lw7RFaJD5qNc74zZutxAse0t8EiP3zSr6TpdwWv8D4Zd3IUKYLot77YAzPbpXH1xd0UQXe
CVHuSqfpBR1NaceAgkmtne5rkfGfhH+YDfi1bcqFEWMZdPxNiplHLSCxuWaGEB319e+rNBooUd5A
IhLFcktZj6uZXcA1HcbfbSMbDBCIl0NQMl3ftQu2GckkdBMhoJVYwco7xnpO0rbj7GgFqBgjuAaU
NMjtwtFCVTXy18LNC4cEcfDI0ROHpMRZCQ6IfqjHj1Bv9hV4VWFplWBp2Vxf01lS9S2ofSdF1bfJ
oRTJIHYEcaKMXA7tXXlP5lAHcfIQsh/Lx/zeXAs8Ly4NqEHSk0JFQ51GLkVhambe47wCGqfp+Or2
Q2zTeiU9fVHMu/yD8lx7PjLkqETA8SAvE3q9qHYo+5/XN/CCETrJcSgPtmkbpXA0yCApBWnyfWc8
cwH864queAaXT+rdapTrBGbpcRAc5m4EsIGJcl64+NPHbjS/NDSLrcZHFa/foiD94IB9hgbkZvCs
7WBmKw/t2oqVN8prSqRVR2mhiAB3qBlbAtPrurn1V3m2zwLSN+18t2blrTL8sjEwosKOPAc0YFyn
oXjiD96ufE5pZFUx6mBNFTWb9DchLqUZfn+sKjd1aWi0BP4yLCShsaBpOMz31xXnPDZTRKgeaw+a
EuQt2BFgB8GXfgmN7yULS4GZszjINpWzokAr5xYotyEzjGYO0ApxtCYnLuePZlGivbTeCO0/sly/
Tk1tvSycEtazgKTCZIld3LBy2Bjlp+v7t3K5A+mAvHNjqqrPOv52QiC1dPpbkJTs9TW2lQsv/4ka
KNYx1bhpNxbOSK/GrTF04eJmidmPoVYeOiPbXl/SxQfm3b7JE3y3JKPtCs2R+zYA3HwqU/QAb9ul
iQP7GfxV4FFI0Ta0FtOsqYViVoblX0LRxw6zcszHZ3/6vPCVYQu17PvnhULNTGIPyXrs6dpAkFvX
vYB7LupmUzp6iFR06KLJ2QvAjSuaQ798vr6blyWC8g9xNP5S9b1BnY5VdMH72QZxSsiHtp6jugbO
pOM/AAQ7YmKt2eiscfzPVf6SqbwGIiuC0c0RS9e2Fo3WF6AHx741AL682DQNgBfMvRGAruPGWh1i
PTtHTHuiMxFguag8IbWkXO+88VzKTc05iParRcGJhKlcwPfF6K1PfnNjFUnKIoOA+PZYZe6h0+9S
pu8tjgUShKqieBbg20B5YXNdogocD1t8ujjlsluzO7pGCpH2NjZv+CdziVAzm4CiwkM0koTeLkuq
CBWZT87N7D74GBu6LeK1esZZhe/tM9DAgxEaUAcBP+xUiZlWL3RY8BnFJ/4y/tHF3Z4/dI/ZvffQ
JvSl3/ePzR2Eo4QWr5a/Lx7wO+HKezFP45K6JoS7H0ekzIEfYoQWicBXMtzyuLqbtvS5qcPpdQ0+
5Fyr5e7L3ltJBGqig+l02aVVWT6ortzD1MXDEAZ5PIu405JCJKkIndj86K6o2JndVSQq775OZ9AW
NpDI5uDerJ+MBWT02RB36acFxCvXtevsJTkVppYb9aDOWc6lPmMKDEiXvsfiKdBXjPuaFOX4qLbU
aVdiSQ0HvTzQOFG6a4wf15dyZvOUpShGYERnslW5UkHzamsCRbivg53VTQnoDGOXdSHY/FZ6+C6q
JTrOoRgAfUHt9FQ5fLZ0qIulzoH6aVjRKXLKWKM3+dqQ1+X9+yVHMQEFpeawLL5zKDKMPVmHVt+a
bCVgWFuL/IZ3D/DY0MXgTQAb2jzRqo8B4xr6GLCqnRWDdu7Yvh3Ur9XIL3knaUl1q+Golx1A/aDf
Bz/EY62HxQdzT7/3P0ZQTIZ+FfZrXu3aHipvPZgmJr1DHfxQ8yTvxhBUDCD6eL6ug2tCFGthMSMj
ABR3DrYWJH5RbEj1yomZXJfy/zFKv3ZQMRGajjYcEII4B14ng33U2ih48X8i8nE/a3rcFxu3XbnB
17XD1BXr33B0cCMUcA6s2VrBLQU7CwYOAEh4fWVrYhRDscytndMMh+RkbQSkSnQBf6mn2AzWMHjP
3M0THTyrdekYwyLWjIMC/mWRhbBHcjB8C8wSXYvyJvp7y1LshNA1vSl97J6wf6SufdOy74j+o7Gz
4uuCzgNldDH58PeAW4u5obPJ7MquvZrzyTlMmN8jQ1Q9TMAoC4ufwRC74SPdrk3SSdNzUuCQAuX8
PuZBUOhWx73sGW3kHWrDh8ACJQxggnF3r6/pwp2CBFknxAsMyEVF2QP0ioNBCxL0nKXI2FG+mRuA
8nmls/b0rohSfRytcgc7x5DRoXJJVLOEmF1kFX/8rfWofQ4+CHsKhh6Wg242YQk+XJe3UeWtafja
WpTn0CToa7IGrMXzxshG4UEvXpphbUDmssKh0QUlXTloqKaz3GCpAI2uOwfjsTpIbH8gRSCat2MH
/Mtt2LEQXL+AyvlP9vCXVMXONsusN0BDdg6NbE16Es4Xdw2G75LfDb37JUPROzkAtXhgojigU+2D
AxbkpH70DnncPdKNH/N4+IO8OFsrqjbmd12Ewdfme7P7W8tUu1ztFO0VBpudw2z0iE+DGKEpbZ6v
C7l8g/+9TpWWrTFYWtYp1jlqn+YcDONff+/3O7i6PmJQtDxLgH8VThskF6koMtbfcbLQGMOCr9qk
r80Zns2bSOMg+w6BBYc2xLNWFB8NgwblxnBXarU+xf6Uat98vxu+lPPSf7XNmhEwSvfdZ0IrpEP7
3C4QOKTVEJd9Nn0qRgOt5TM1x2+G2zpThBaMjIYtplk/W20B6qQJyeo5rACwVYeVxoWGaXsmVnxY
1feXq0Cnr+nhOqHxQwXzCHqrFRkYp+5ycCA+DTUbQtKxCplML49qUINLGM+Vu6T6zW8yARyC90Iy
66hPu0X7qmGBJe5gy4dXYyRjhA7YIqxHgE46YG/6WurD82Q5++t6cWGtEopaMiyA6gbAnKduIAkM
gWq/Pt4BEOh+zIt6k1cEzc09agqAMMu3ZuW9/r5I7Cy0EOiMiOgU92Km6KkcF2e8S32gjubp8Krh
UoHh6UlYy8e0p8NvPvzYW3mU/xaoGGHiAIiXWd54h/pJnoxUewoqdwzNGeNYnKe/GY5AGhYFjFPJ
lqQD8Oh0Rw2/dUmmT+NdkOZmVM4deXDT8VNDvfQn74Y13BLVWZPigHGEDm3IQxeFYoTxwJguzerx
zvGADGTNvYgzAMFFVVOmsdYwf8UHPXN7MUaHVjp0qqKrDeUhtd0scxze5ppv3VHvj8LKHhxgeJat
vSt1+G6pGU+Of2uO1UfC2g82GIWuK8/ZPUEXHQpfQBFBjwqwn+WD+y5sCTrf0Qgm7e6smXybbJ7t
Zz0T0ViLT0FrgSy0zb2QtGsoTGejDlj1iVx5DO/kjqk70nmysGpifJ5me5M71u2omZhJbcOlESFH
O27H0z0ZDbTBThaGceoVG6G+EWAAA+wD+lhAnwQMVbVPpqO+rhWL5945pe7HjeXU4cjntdLYRSlQ
GqQsbbivbzvxbqUGTreTY2p34ANi27qyQD9TYobj+jmegftJYF1U/TANCtxtB2yapxvq+Y3VN71W
3E8TeB7NyvdJlI6pfgQTXt2ErKrdl5pwDDfQogFHH6UChH+tV7dPGVAy70EUOW3JLPYZb8rNkuns
ZiEa+fMp+C1c9mP7Wj+K7vVVfHxpVWx2+Zt+NEB+LrJc8P95+3H22sQv4uXkD0kNDrb5vn/t5odX
DgbCN1j3v/7J/+0P//H69lue5vb1v//rR9PXQv420EPWJzjpuBP/xlWVH/LXv3Z4qfCvPb123Sv/
x0vPRfdC8f9exT9eavHS/RBohMOf/+he6v/7f14K/srV3/on+rrn/RP335ZgKWBRwVAfDPif6OtW
8E8JEiUBqWAAgU0F3foLfV0zjH9KWAAMusFDAIi4zIb/Bb+u2cE/A2T3AHwM+mI0Af9rb+7+jHGw
rdhl7NVff34Ph668Z5ivxbwFfpO0Tz5GUZUQmRQzUvlLlgMSMudPoGwtjxgjcF8G3U431JIFFFHq
K8r8NiX6Lv6C/ycxuwE8L7tXgeagWAdt4gCLtQNQO4KhhPUHw/lAve9d8GEhD9IGDh06RR+YIEnV
dMCAp7FBnlj9aBdlPIxfe2cMG0/fV933zmTojdRCAJOY6R6jY/sqH/Zuf1/zYTOkJBrtLCrIBzN4
Yoaf1BxcHwRNbeWS2HyK5r7eDrkRtjripnZrgkFTeGsYyyqQ9NlylbtrdQykI6CLi7xH/2NxgNUN
waEca5sm6o5of7mnn+DdoZgTrkHVKOb/TLLy2o0TZqjTCZJTt+9DaxqPafclM0jC6uKPfnL2Nl8J
FFVDdSZSiUAaxwVFngWR7Z4nG5ZsUHMOAVi3cbbprtm7YbV5fHch/zc6fKpNaucS4urRBRAbGKf2
RUKPoIPdjCszkGfXRIoAqD9gQXTAuKiD8UY/LIYwNTjU3o/FLzDzfJcxBrrvTxVZiTzUEO7PDXwn
S9EW6nQeG2CaI2B11mH709+y52433Tbb8Ut9yF6zG4yVgh/9tr7Pt5kILVDwhuPn63uqui3yKxCU
IAYCch3mytUQ2aYc4+2EAj9CS4CX5YPdJlwAVD0nrQt6obAwQgyHXBeq+GZnMhVtrYzO1YVZQqZV
JkPRb2uxcCC7y46BctlcF3ZBUSWhDCbOUIFD77iluEYA/9BA3isx3BrNjjKTTvdZ4Kebcs7duG4s
a9fPXGzqpa0+2kHLY3hY/svMun7HmcVu24r3R8ApmEet8MvXGUxhv6d1MI+oDsL5hO5J+pc3u/Le
tXA0A/av0ELbyYuow/B/DJgikJWBwSLyU4CXpFm3FuEo/gzQD4A4h6SY5QHI2wOGyamjgdGngBom
pm/73OGAZcu6jaH7xe767ksr8O4FAOIb1gTENeAjypfRV14AOo8DAW31vHN9oLtHZuP2IiRu7Tx1
ut4ep2b2brvKmPUQgAleEaHhfg13V80CobUd0wrINgKFB9ONiOFPV2q0wWABD8fYmX7rJ45BAwyd
jO3OLgpUu+2qAbFn+y13uxpoMUF3S/Ki3ZSFMUeBJtKboXfLFTgVxczIRjg0/cukA0aKEGAqe780
gagznrUbYbkLSKkWdgteara3O//VKrxxJzDssfIYq666FIp3GHNdmCwCEqfKpNFYDRFanUPoPFWP
bdXrm6IPymfPJOUut6wOPXNgWovtDChrAHaeLVnO4d0MutqhtdGRWtYr+6C22uCbANmMbjMbRGMY
x1GZPgdTz5uRLWyTA0AwKqq5vE09jD2ysks3eur/LEd6EzRFgy5IEC+JgK0ScMgo952GAuoMZgHA
NuB+RcubqwKfOUvKQPDHpo0LFckje6wNaAUd9CbMvSZ/qF2M7W188IDOWzm6+SXNO/YCWLjG3QQ1
2KvDfGLp9+vXRp0CxVdhBAVKYmMUBf9xlcfBzkauDcwcNlphjdNmQSrzgQBTd1c7vHrwHDitoW4D
CBlYnPP0Q1SF48fUs2YjXEATfucD0xENkKanNYnHluUZvCfZKgiSYsjlMwkiAARFiAIxQaCmAFF0
FN7o1e4ONiD9MFHMJRsj2mMmNCFE2jAbm9IyeOh7mR46xND2bB6bhPsiiIrZ7CM7tQHeK5w73Lhy
O2WiX6kbnim9/ELAiKC3BU40OjCs07tfzhYYbID6s6sxPUpDu3aNxGB8iYyuNcPRmMabxkgtwPh1
A463qxICSAfQqwPcCCm1tUEuebHfK5v8HFkngOkF1ALCvNPPaVGnEmDwcneAXUbbrZVXSZm2I+6W
4a88shdEyVQjjLukCgRV16koXYAOvhKZtwuW7FXvFhGPVuclFXgfVySpBhZqADQ/YFgDL0aX6PfK
e25g9GViTpnukNT5gUFashWVkcemVZegpavtJ4AAsZfeQlORK8ouLjE/HzkgkJW5vDzyRtbcX78/
b6MrpxuNTjak7RBAA1bljKN6tGDEvNxJd6kQ5OdELfs+6J29nlEtIuhg2MLIN7c0B8dlrXXms4Fx
4nAkiwDIDGa921TrbzlAj/LQG0BV1Y2ivikXXm1FQ8gDw3OcGOjQ2l//7PMzw1cDhAPBHuImTIGf
nhnF8+WbvEh3/eAtH4oiQNdIz/QdxUhffF2U6vjJQwMkHSCgMIYGUg+1i9kpswDUrk6wa1q7f/I7
kpFNjp6vXVkxwwEkjMi+OX7FX/PUsjYmMcpdA66netPVxPGj61+jOsNvXyPzg7DEwOuA3TtdOQrg
+PuDme5E37HHZkzLe3ty+H2bT1YZ09TOh7BwkMWLhDNoP2tcrSJs7dZOFmR/+EYsRDw3GNj398Oo
cbYlLJ/aKLdoUG4GMVgf+qEjL5VDnGbnVQ54XqvOQAjYtWT53VdNbm2Am2BgSgyhvRr2ihyp8azE
YlKRe5uqnz2ZwhE70rM+cSogGVWtRxLuLW4iOtQdMtPrt9d39IIqIeBGaRLQRki4qoUNlxNv8UEQ
vAsmb9iAwnfZpgN1byuztFYOT15v5a7Bu8N4KkwbUpDqOC/RB9cHZL22y1GDj3tryGOkGnhC5smP
J1vPUUgEmpdo0ANwfZGKdym1RiLgyQQKBuRQ4z3VGuqDioyAbHNXz6DSxATDSwPM1shiC6w8MOhj
rar1pGKiPYKktFmxexe2WHpvACXAPCqmjBWdLbqWlkBczPZtkzkf0n7W72roHhAFgrX7oTqMcqHv
RclPeRchTCKvdCC6ZHtcWX/H9NzZ97pLUWu2GsAvpH0MPIpyxURcXB/KA76BEjnwmxXfvbIGPB99
CVTDDPymgmufPVz9g+4Bx+X6OV5cHvCFUdEEzQfC0NPlgQrZFH5jYHmISmLHBpCy7hVfMQ2V3lhV
aj86+rLS9nq+OJg+TL6iUAogNctVXmKbIG+dYUv3JUWfqwdkiA3X+2wz6lWwEgOd3w8pCncQOEfQ
VxXxRLPGbrQE9IQTUCCGuotmwLZYKLDvHatO/A74E5W/ICrR8pVVnm8sypoofSPviPQiZJ9u7LRQ
EsCcZ3tgCtd7zS8wa2EO06HzpOdYtCkAspdqzemS1+7UIOBCAGRXuvW4n2fJRuJTw5j9bN/k7YQU
tWl2Am7pMlchW8Zq71UZEht+m3XD3jdT44bOgcaQ+6uzr82Ur2UAVO4zmAkkXSVJOhqOYSfUWhBM
9FQDtifYMd9t4tHm1S7v4H66OeORDQsS8bpDtyTVnH3AyXxT5ojN3Ezrt6mns3AYaHpflaUeidxo
dmPL+xuGae0vlUe6hNc6iOMmy70tAH9yR22/36PmVO5pPU8xRdS1F3NW3RlTan0Us0VvdACNgJh1
YDfT7NOo8MUals/5ucMcAg1JhlTgrnAU0zTaRdMtph7sph49AeZh6cwQfQg1OxTDGt/SBVnSWYFT
izgAZVrFaZlI43VVV2f7ogAtF+uDL56R6bdGi1pi0NInvtA15IqzuFHGG+ALlwwBqPzgoT3V64Ka
YslEkO0zkv5sDSvbuQLFEGmojove813vpQEYwIMSBMKW9yFt5nTFVzuPffAJsPwI1GSBUXV6AQZE
xGIC87X0myFElu1F61kWu/NiJu5YrlF2nNsr8IRgc4FKAOwMIAOdrhjt8bXVZhngZOu5vwFsBwMH
kzl8QEPub8Kh4rrIaoEE0oLvDF4f5VWdxdwDR7oGHZjv3mRN2oXEq7zYtjndcuwm/Pc0fXT10Y2Z
DYzC62/BBcdUpqVgtgDWhJhNbWqWzc7asGgFntXGj+q58PcsswDqElhdBH1fdnyutO98oOAVb9Ll
WDfa58IdvGDlfT9XbNmHB6xClFMtJEflz989uj4lTjXlQbGvzQ4ZATbFRqUtX8GjZn3scksfIjIP
KzLlxTw1nVImuCDBaAGKBvVZSjsy8gWJsL1r0SJJDVAfwmUdV3T3XJnQGAcEJ5DBuUAvUQf/+8Dv
tRrASPux1gHnC/hZ9CIvVpgvuljJbZ67aBAFpQU6tIexYNVJAr7maI8eJXva8OFmSJ0nqrvlbZOm
+s5AGBXZA4isSasDCaa255XJ0PNLKqXbkgsLbgVqqqdH2BpNX6Z+S/Y1nwAymLJmw1KHhSAy2y+D
x1d6HN5w9dTjgzeKrAjML3KOil2yhRj7eWrIHgiaeTy63oQW2DlL5jTPdqT2tQNoJ/mNnnVkg9eq
lDzI+S4XAhOdPZg4hN6nIemL4rved3MoysbbzcJJY7i0aZKODrk1FoDN9i3p8Q+TbKulGKdNF82P
UuRfX5xB3FsuF88rl1LWB88WBjuLOqVMTKllgqw0ct7XnOxR9iRh77tV4ptsRptKnW2J192iUV+/
GSfRo7sJP5yKWV9xEi9uruRKhUkA8yyQU04PE3jbveEDjWg/pQZLJmS349acLD9suPEJ7VfkqKEd
DeyGU2PvHE8TH8za8b8YxjBv9cHPd2bDvvZjtQCb0C1C7rpj5KJvY+drVvBBs7M29uBf34DrHngb
zEEBUtPsGo7K+GLh91aeVW+5u6wRSV+yM+DvhI8PawN3W1FSVrUFyfOJgPvRJhtgHtfJwuY80Whm
xSZPMR2ACamX6yd6yQRgIAlWLQAGNapdp5tpGwS80siN7JnbO6HeTA3SvKMVB53zmw3G8j1B9h1N
PwGyvOg4UuKIIuO9QYAQvzc1sDcXqZ7dAuCbbkxgFG1LOOIrUeEFGwqIclw+PLogKJD86O/tdtB0
Nuos0FWDG25s2V0R5g5bazA69+qxKvCuwl6j1g8LcypFW8Dnp2UL2aejO+yQEskjUfAx4hTxttDr
4KCZYwMOOZ6u+NcX14f8vQeVARGriognMjK0xPTJnht+/9EwtObT2ATd3XUFuWA6YTTxTMABkLZM
cevmrM+R3NBgyoCGnjSZnn6c50HbaZ5W3rspX6NJuCwPbQKIVmRMr7y2GAevurHHfg4FSRyfNxvT
BS0pCmN26Iu1EuSl04OTgYInXCpUvxRDXQLMNws8SPO4Ud3mY1/Gwqn/H3vntVs3tq3pV9noexrM
4aaBwxWV5SVZDjeEU5GTcTKT8yH6pfrF+qNcex+tJW8t+Fx1H3QBFVC2xTTT+Mcf1H7KFBbzM6G9
06dYi6vNf+Gl0gVjlsPH0E+N9wgyd5uodNKLRJrJLk29mmjZHOvGaNZuPKE77/8L14OcvlzOAJE6
mXrEG9tBMSTZhSPJyTGJY72OsP8IscaFt1mN51y6frPbP+dBurTQmRWn24RV5pVPnHN2Ac6JztLo
0/3UcmzsCKS90HS8NYPZqMBYg2Q/6lpy5rDxm0WN8zi+houdEcDbyVdNo9Jl+3WzC8mzhVHvTLdT
2nyZerfbv/1if38lho7tAXjRxzqe/Qmd6yCrk/zCGNJog7q02TeCXrnnFdmZ6f6bYoflCoCds/gS
XHO6P8zpMBktuPMFfp/Jt8xS9cU81962Vml9IdxeXsRT6d+MlYpWHIbaT87Qnq24luXs5ACwBJjA
F10QWvv5Jl8chiVezmVkzCkSFCda6W7Lnmpp0cYqAgVuPBgYkRbGnrEfr9ISkUrsWniYe5HcB4U2
7N5+/TDiXt3P4sUIRE6hCzh1ChjbmoXio1baXqS1YYSdl1R/FZ1t3Hm4fKsdtKbZ3ncys3/k2OXX
O9eOxuupHp3PbQdNziZa4cEtp+amm5oZiX8/mR9TzRsunXGwnmZ7zPRwll1+j5cDGhw9S+YkJA8S
xCL7PHTlAVCjv+ul6v0tDc7iZ4S/1bQx5eR8nmKr9VlG0jWFI+Y3Uh3M3shvyy5vNxGHikNh2/Je
s5I0hclcELCO8HrOseLhYLquI5ckBhGPRhZaquzWg1tCbbKT2J+wZ7JaMHjaszme1nm761O8dtjg
sgJ+Zdr6XNTp8u+VpfynohDsuMWE2agv5/zG1/Pko60pF9uXIqHp7I4W0vXeozWf9FVhruOydq/1
xpA3U42/69pKp+KT2bIaNk08uTuajdzbPMV9Fs520m4MPwq+1nPVPhVKc7y14RSDg/q30x46bjsJ
2ywujLUShfG50Mv4oZ8q4Yda52ZeWOudeNCcSmo7mm0Ytag+rsLcSJ3r0Zc/R5E+xZ7mOZspL41P
dSdwFDBneq63AOzjt1r3802mR64VAg5Dz45Tz9ov79u7KybRzuGYxP2VD65TroqeM9hKTDbh01Yj
5o9+NmTfvMQcuo3LTvPZrrwxXpNVM3+G/e16lzS87XzdD8K7lQrxgZOJKLhoNM+40JrGIo0ca6tb
1VVtEAYFjvMISkQT7Uqn8r+Lqpj4fHkFwUdz++gmmNzmAct9eisNtAdjM2mR8kPRlx5bnUZwz1oT
gXoobEHLtI8qP9tknTeoVZ4M5YfCkhPqNifo9nZSVQcUpe6FShwQptTVb9AfyANBpYDcUV/TcPCG
YXgvS7JlV01LwGiYq9541CNWk32T9+k1adj6vctHt8MsmtANuJqWTSGCbj3ZSaHH+96trXkVFXPv
r43Wvalmd/pODCShKJ3tRUMYk15QrytTzwsGcKH/SFQEN59oCHi4Zh/LT+Yoh29xm5ExIHWvTsO2
0VHBO6L6GaAkeLAc1X9VujAmBvNkre1ultxJPKZ3aRfPzqqdHeeb042NvoqmWkd3B59nZBgmUP8m
p3no6wxdtx9xBl2VveN+bdsEI6iZJegrEbF4nmPwG3wyMy/dCcBHK7R8IYtVLJafk6d5v1KQg+wL
fayMbw5gabaLxsm/p7kUm2GZVXa6yihp1kGX2E8C+vFlWc/oEHJh9NFKi8sBtbtpl1+CEWw1xCLQ
6cF351hsLDO3LhO2j4oOb41zWFNnlrOx2ZU/eXORQPMPJDPJFrSoVr2eNMRDlf08b/JE9FY4zsja
Q5G6+X2Bk+k96SJzGVqTF69ZBprvVTsVHzUrxQazCswUp2I4nWEZDe1FME7Wk8rK4ccIBAyPS8RD
vMKROMJLNjPw/lKRpkEoS/L+czPiy4SYzGq/xKlVNqE5Elu1NQI9+j6mffc0zrlLmipgqB3GVo7v
EPedFOsEsilxoMKe64sA25mntkyK23ys8X3xa9yqw7jonEOqK4uiWwZLnVs2031ij/JRtHLkg/YM
XWzUC/Nn0ijnhx5R/IRKxvN9g7u0Bo8gJbYKiYDDUBdS3LOAxxgbOJYaGGtz/HUEblMrht5AH2To
suuBbOBvQ1Qm37zZGM1QH+CYhFGjIzS0MhUc5hb9yLqtaCBdUR1Zj3nvYVowjzEI+ei2urFh5k3E
1M59tqJZn78vdAQ1jkyvOiU+6sqx+63MYPFQ0PT4kJK8KvW11MZ6XcA6HdcRLLcxzIdJNmvGQpXc
y8TWt4VRe+W+MtUQX7Za4nlrOlba+15ZbroRqWoOreiTQ+APwbeRl/kYF+114QQfKR3TdO32bDYr
BCE+VNiyv8ZfQ82blAH8WfaDFCFrVvBJz2NNUduaM4KHsiBTyM96U2z6TIjHFGfBz9ihJ0/8+MaD
ARXwnVQ2R5cqHgLMRjUmC1pJv/qrsiOzD3FCLT4U8CE/9C2pQTxUPrmhMU+aXAeaVsaEr3IWCZPW
mTGSVpZz8Oe+2uWTNK/zOrMZ25PmFCFGIxoy/jFo4rB2oojBlGS5YEx0i5syzZGxS7JsMzelxL/A
43ylinbwwqlOOrzNIS2hSgzGOOH2iDbr2sr4PAxxuyNBhFwz15CFsapibbxiMFs07y3pDeuyHyXx
w1U3eUg0q+626wMIwnPpVp+LmhgkyQERDRtWrGSUJgDOiK8zTPhGGUMCNevB+KQljn/jSxX8baf7
35pKH1Cc/Xsq/a7/WrykyC+/+xdFHq+0d+C6sOT5p05HkfrhF0V++RXKPkoiYOfnFtnfBHnDekeN
DfLtU8pTySyo0N/8eH6J0z4RVvAm4RkCDP0JQ/6UrA4zBzgU9QU3ZyzNk5MjfQzsrptjXNyNjuwe
/aLv91Fjpd+MoWl8Vr2hBGX2kmCve3p+Maqx3njVZMUb5qXTMXLnZi/MGzEn1bSpuyw+FEGgHSx9
Fjg6BuZH5ot4NJw2+hJXo7XB0jeUbF+3JJHMw3aKMY+fM/tDrE39FYaG2kEzyQMSUzR9IBEgJbsE
LsR1Am34e6RPW84v3XsxZRkq1sYevI0JlJqsRkf5lwXn0HZbAVCEYhzra7ix5t+0nz8auDfie4OZ
+l/dqf7jpfzjf/6/phQxFn/tfz++r0Qjvn3txMsx/vxHfg1y1N76OwN0ZjFXR/XxQggCIPUOYAoR
ANgwUNgy/v8e5wz/RW2IszBypkXvQe36Tx0IGhEG//K/CUujW4lT+4n04y0pyHOr6D9LOS7hUiEv
VkjPBBUORse1qyMy2mtxN9xT5ZibuMJROxvmH0Muxh91Ta4IURnOunIxvsh0u12nBomsYw/t2STg
8QwicqKNXe4G1ykMklDFoprhP4/vxphEXiSRyu7HXKqw0axLQy/yp8khBI+9pdkXRlliG2EUWxmo
biMTA1cEI9jj2/LFSke8hVq/WNeF3z5OVt7shsauLyhsdEq7aLouh+DTJLBpfvHJ73+9rpeCGoN1
50VB/Ou+wY4WzgsLAwnvx/c9pVHXe4OW3uPOT6tX35Vlh9DFaPU1wYbZ+6oZ4gtf+d1lZw7Bfekb
8TYys3w3Sme86tu4+d4XQ/sk8+jWmS4Lw/j59h0+8wqOvzOWm3Cu0SItXMPT/hV9FdueMu6wMHL9
YBdy+EtEpb1KGtfZ0Pdzrsg7Q6Wn1/Qh+lZb18rLtq6RhDAK8nXS4qhpF/b4voyr9tYrVbXLAsGp
VBvJ5tMLAtnEkO8rP9bv6q6Pr4NJn+l9LuzhKYjOYTvHFT+HMLqekOPoALA/cNpZsKcXCIToaTNk
miQw0HLHIhz0xrLDucdw3veLaB2LZBpXTqIOLVFWJKR0+reaMvNOtIbsiMyaOR11cb7zcpmuY0TS
t06Xkd0ZVX2zqpXUvhep5kerwg0Y7rm20yanvFfkv/0s55bTdUKp9iidB2sIQgpe/7quRbdTyuak
UHeNgfu9srIVwbXV1TRbEAd8aeUf8VPzOdxow62VKvOjSif7kVOUW64qC81miLCw/BLRyFwbZveT
71UbYd4BOqED94NbKHxmSfEh5Ce7m8ZNFA9Rf0nx0ZwZL8ewMjsfRFk4Khzimf40m0+WBT1z6jZu
RfWgDFjEJZXEtvOlfY4cd/IZX13mZJu1LQoCvyIOinO03GmpSna5agKAgiqOQsQRN9JIYB6SQ0e5
UzyVkV4+Blb/WMzap7dnyDO9/MUM8UDV6Ews/FAEGPrrVA9vnDBaceVBFTDGesudbvFU8NauX/nX
cHJxLvOCZjdOlCHOMBp/zUGlXQMt5FdZQzxpCaPp0q4DIswoNMISTsdakHiLr2lXkvhVWz8mji87
0x73RTwyVxq3vTKKzNi7docYxfIrJywbtc+R331M9GG6iadZ3jU+YIiXpNXeka1+H+SjceBvGPp1
Wj9RTfhn8MyTrjtfn5YaHUc4QrBCQf1PkOJpdi3YilN0kJYZQvS8SXkPbZrjmAFZe3QvXTms4i7d
irF6qJGNvP0pTnyXluvzHXDYB15c1LyniXDSFJ3b2Zl9iJRdXzqR5vF2x0s3J4ChjuYcuDgSD0Ir
h80oXJ/IhMkOHWhVa/4/KZRGll9n2Tye6ei+mhTLbdEBIZKdTjkd7JNFp3NMeMuTdaiM+aPbmcat
IxL74u2HX7aKo2G4XARnhUUtY6KIYOt/ubLNCQkygrLpAChh7VxzDCe3ai76pjsz+Y57LMtLdsi3
RQ0Fb2Vh9Z1cyCREsLVhPx9UWsQrraqSNqzxPlu3UJWeisqczuySyw88fjIWasQ3PB76Cliix0/W
JPXQ54bVHWK73egDme+tseoK98eAwrOBaA0Rojhzzd8MZUBy+poclaChgc8fXxQuQUZ/aZCHKaCY
V81DMqMyaPpdMbXfPGBCFXibnqO1niZ/mWaxe/trvn5mXB7ByilvOAC+ik4VbmG34BvTYdSSeE0u
0fw+A+UDkevGu7Yzv3FL5iUssWH/9oVP5xCJFDTnUToYcPEZrM7JCm6XfQuaZDV3iFjUrS7FqtCM
6nL0TCcN6YIXYd4KtZFRVW1VVkQfgZSHLUVHva97v//KdlTdp1FtnnkjJ/aMmIZAj0J8wVjgYAtm
f9K5zwbBzOZEfOd2an7f+4NzWdSjuSqKNnpQYxu6E06+XZRZ21wGV147ISWdxh+UOAAFXin2PYeW
bYJtJuuRN64LnXGETxHbg5Tn+IInDRduF80EJ1HuFhsHSGYn00QzMTPQiCWGWTQg0ihDbeivDecm
sOa1iUtq3JnbUdPCKFdnPuHJ2IHaFdhoMGm0cEaHtrccOl+ccaK4LFO0BvPdXHZ0PWd3b9KfDPMR
K2CZG862oumzDzAyenvonKxAz9dFk0Yr2wOxY6oeX9fI6SfbSaLurFGIddtWLTnHBE5Qlnfbty91
cm6mvidrG7IgmkB6NwyG40tBLTM6T7jZPRGg2q03atel0tCewixfVVEfJrM9fX77kqdqKkqMgKSz
RT3B9rKY8Bxfs6DkEnPUqAMx3Cq0isoHBmwV4W9WY+y9XBUb0NHiwqp7j7Bvl/oaJLbySuNSV40R
TqM2YGWd+jtNJwcifPv2ntf3/1wlF7ZQwAkd3zoD3sLS6Du+PWdK0pL9az7gVvWhMtCsx30jkCPN
AbIF7GLNeBahDj78CSH/eB3For0VfY+ShriAKw8niI2a7HQtRjLgfXfOVy7cgCZMyjb5bA9tdrFE
0/mpQIggXHlbmKm6aTK7DrvJ/tT7ahFq9dMlhrHpudV4ufnTh4NEB20RUxQG2smiJFoPjDIe1AGs
3V0FluivLADbjVQTmYV1YmvbvDDay9T/1uPNbkMZXgUBQaUMog/mHLXWKilU//3td3480XjlS/2L
vpthaFoMi5OJBp1nyPpoNg5pl1k/HL8v96g2vBWpZOUmEdr02Yd5sDUi/dxJ59X74MpQ0ThmYceC
vO9kLOreZFdOWRkHEZHNCsAdr6Y5MM7s9McTenk+HHZ80Cy03RzlT58v6mJ3NGq/ObDEDbvGcj4S
UOStcYbQzoze4/n860rLy8TieOHvmyeDF0LDwpCpmoMDxf2TUxlIXMrgyjTomo4T8HgS9OccX052
uuWiqOgW1jFHRs7up5Jev5bTwG7QH+DdVFtXS8x7tybi0ay07iFl8dkkBHg/9cT6bfR26FZ+QjAa
kXAFfKAp3tOrTaGxeu25lWYpQo9G+/ONLXMYrjmZlSdvQ41TabUy6g8oRjiACNP4Qm+ov4oiS11U
s4yuoox8IvY06Bi6LC/ZWlKgA6zlS8CKhCpsm9tOvHNUal7mbfetiv2fdqllq64EJXx7Fjx7Bp7e
7kJeIjUL80JG5PHKY5aoFDVLNofGHJ2tqsepCCtXj3dePWz9RsJQV32xs73G3kIanQ7D4Gc0jUyV
fHFxO1rxM9sLw1DJNSHq8S1VVvfNqbti5ywC9iKW1U+zFMUlVH+sf+pYXAUSkGCwOzygpBNcJ6Zf
buxeyNum0r/ooJlPLAxwfnBO8W4tMjYRMI7NbTJGwWHopL9NUswCenBUnCrtmhZU6a5EXyRnDuUn
h5bnMcbywH61rM0MsZOJGk+aVWReUh88PX0M5go511zbl2PlN3utkt1dnCfafhj7e6dS6mNEaujn
aMbTDRXploWXvAAX2ZPpoKCeg2y+nTU7uSw7Jzj4cvpD+tQyI9hFUHhQwMMOP+XzpX1Z9CrR5CGf
7W4fzLmkn2eSHDXlzrpTjtq8PXReT3uuR7uZF8TpHu3X8chJu9yBOxnRdDZN/RPapxB+drZqRAAU
M3fuReCgOXj7mq8XNUox1mo6crDfMHQ8vmbh+QA2TVwfqok2Z2MKc5109rxiSp8jmx5XSs8fH/o1
XqUI9BkEr9A9bRhcXLTqg1/4FVYyaXxb0U1eiSQrL/M+Oqe1en09gjAtIj8N8EQ6bie7pFe4ScI5
pDrg5609jhJmVhwlczjrpPsaWirPEKNf7X8Lg5ZOfWBTKiHcWF71i4NmSzJ6IwYB8jE27l6hhiYZ
PRm2rmjdULoEGqSSMMBGH/ozR81TNQ6bH0gDPu20HJaq93RrwtbKlanLo4pAGz9PtZi+SUOqp650
bs3asXZAtzr+C7p5q9XCIZNAOhc5rsgbaWh9qJVmtfbpfX7KTHxTJre1QlsbJwLsdi4/dj1NXzSD
jSfy22Zf2pa2qm2sFfHPiz/2uCTmJRYyzGextequpHc/zOM+H7v+qlLV9R+O2OVZl9jp5bRBOPrJ
+iqbiFzFgWEUJzk6+DoS24IllENuPu/fvtSrCXlyqZMjPPLDUkUGC4Av9Wml5e0n2B+4hI3Bxy6p
P5lzZ6zfvuIz+HG0e1Ap0c0DkKVy8Jg0x4PIHoy0clEwHRiq+uVESG6/yvOg+uRW9eKVKKyV5SUl
6mnzvm7UsGaJqG5xTkhWTVMkpNH77IWar/QL3BU2WiHznaZ1zTZIldjK0XIPVSvglltTGc4OMjml
dT+X0mLjDlqlh1OjZIXNnEqval+t68mvLruiPPegJwUhD7ak47IDLMYZ5m9gDG1etCh9dtAUQkhW
w2ua3/NqgEOzLQttWgeT/ZAMVgfPg3yf0J6e3n7Vr5aH5QZolz63TQEVTla+fBzA57MmO0AaSkCi
Ndf+WYz2uOXA3n2Yx+JcRO8JiPLrkX2iu2jK0CyiHD7+tnpJEwhWen6wRO1e+kO0tah2nYWNW45G
s4+1yr4thyZeSxsPDFHbKnSS6Rw09vqkx5OTvUwnDSc06vKThYqwNQ+4JM4PTTqLXR8EyS6zvSqF
8hOpsG9/Er4Csz+e/A20l2gtAFRbOfCZosx5P0SN/zVJz32OVxsRiDFr9dKwAmWBW3v8cvrWLKEh
OeXBwHbjI9rDfK1GV2ycTDPev/3lT/pjzx8CRJ7icBHY+azWx9fCcgE8i5rhIFszCys/wQ58ptMS
xk4bW5tBFPFlb9nl1sCmZV1XmrmFiN9fIuGCqWTIdOVAlgRNKNNsZxgQViClQfprTZA41OcX3nLg
W/UZQogoCqrkzKb9qt6hywhPdtmvXXS2p3Iu29AifNPBHG2fZKxyKsUWrNM/sxadelAsU/SZO74Y
XrAknWpOWQ0c3xyH6jBo8U8xePtR+B+rhcDmCAcum6N1YZWI6L2FdC7Uot7YwSCeP2QAPatcR+H1
9nf73QTCj5JQOjQPsKFPoU+4fSSSBmV10ErK7gKZ8SabzfRSSPeRwFd1U853RDFqV9izPJrF2O+H
c8XIAnS+WJ8BchimLnDOstEu6bXHQyfWcCfXump8b4AdbPpO9Ws70/8qHMwHCq9tdjGU8a1VDv2m
AM4qiuEMen5SDXED0L8sTNnA9WngLb6HL08ZVhpndPT05iC7wV1JNeabqk2fylT/GrdSW+E7a69T
twaetYxz9rYnA+/XxRGAUAezRYGnHV9czzsndV3ZHuJJ/DC12b4GEC8e3/7Mzqt3vJx9l3fMQ0JD
PhWbuE4zKDm6/QF41d9Z9hhvFZ3pkM+BpeGM7TQnKbe6Msy42nYCyp8NI2OjJUn06EqVHbLKV1/d
tMpuSz+ddpaRRZ/mQMaf41YXO1KPk62ZTP22xMN263eds016U21F0UK6BLTZdyMFSVHGd+T1gZ32
Q3s1JV6284zk0+DmxQ6+YLDR56S5dbO5pc4ctc2czsGVUlN1k0x1Hnqxlz4OE7Hvemvm28SE0hrV
gx0mSfWlrrfVfDXMot0Nnl1fx9u33+FC4Tkep1TyDHmfTwUywm5z/KWKwchaa7LUoQ7Ed2v2x5UZ
aPplXgTCIUZOmUtdj21sKsxxF8Wz/BIn7eesBzNu8kx8k1XR3Qyyke/9pIONnyTtVpNJFQ6p717J
Ev6qU1TjnZPMwSoYnBJedkQsaV/N5o01YM7bNnG+V7U6Fxn9agziJgiWCxiAQpjWzkkrwio0rxj9
RD9QO+CFm07aezjR0f2fv0DaLHhXYRYKvnpqK+QKfQymqDEOfT6tq0ls4tnbwKtG4d5sfaN7SHx3
T0TuTrDsZWMZDmV5bxS7Mn6K27uyxE3Wmm/80Qj7oNzE3T5vusdMjKE/itXs9SGTLZTW+OSw459Z
KH/z9UFmDdImoV0xjU4db0dIl9hbdf6h9yqCA6uM4Fu/4mhvmxP8P6sTfOW5jelgVA4cfFqFYROn
1Y1dtzbsRdCdYUZ9JdNRrephvFSJ/x0eo9w5vRNc1rS03w86TQZf0/MfRJ8mW3YhaLWw+ddO7NDq
NM1xX6VBfmbvfu6nHS3A9DzofcB2A2AxAfSPB7aR2mOeJIZ2mDJr3kZQD2kPx/e5GqZ7pQZ502hJ
8NS6pDZZY++Fo4ed/ljD+a5gbsbCJldc1+ca2wQztkKWlJQO0uSu4Tzn67cH0cmZhs0Tewo26qVT
A3j4DIe8qAg9pKaQYnvzUJFnAdhcQXWXSqwyzdTOlCq/vRSYIdUfbuDMjePXEsPgz2N4HgezSCPq
rzrfBRAiNhnD6/D2U52eH389Fs8FeZO/Xgl1JqczRtVJ6wD5ot9ndmysi5nAqsTSr6h/w6SpxEWO
EchuNoKnLpjNPaxnUtpErNamwezQ0+rPTvPP94QY2QeZhSfGunD8/HYV0MBTjXUQyfgXZ2lZmrvB
jd7n1uid+aonhcOvS7EJ80EBhmhrHV8KWQl0VngIh8koPmiBjtKkFO7a1XRCZap4OKdVWk6jxyOe
FQglK1wCj/7Oab88titGvCqDA2kB1TdXI83PwGZlXQp7yIlOyoxPE6507Vok5V5FvvbDdwZfhSg7
VIY7WApNGr20DZ3ro6Z70YUSQl4YAKC03qp0PjNDX+88YB90lugUL43qU/xzHKYCTFGlD8pKcAtS
5vjdIhd9D0/IouFm9hdNKc4lSZ8eDfko7HIwxsBcOdXTKz7+KIMcVGAMRf3Q9qZ7kVa0n7D1llts
Dea7poMJUvaT9ZVlWa4zlJ13CqnAxob99utz/X8K5/8g8OXFQvHK7ft//6/85z8guqFDKr62x0RO
/uDfbGXdeQcLbtG7e0gKqT7/xVbmV0Bz4AvTbV/4x0yDfxl66+/wr+DQi9UPrjt09F4QOXXMvj1j
8f58HgT8xD8gcj77iL2YbMw0xhD3t1CpaRo/tz1fLNmBpeIsS2xjX8vWujTzjOSwWiu8ZC0lBE4R
1FCUokLQx0qtemtDhzAaPftaDNZ4XcBqrkKj1b+lXiovEje+R7eG5+lgHoLcRrY0dGlzWydYag9x
pL4P9WSs0JHSisSoobywo/amGsa/vVH/aEz+R//swi6+lv8I++bn1/4f1V//eOjg3BLR/L19k2y8
+1m1kt/5Nf/H82ff/BCv2MnLzfxf5k4PufGtAUs79+fRMF1++z/5xrCK2bHhTS0LC00nRuMvVr3G
geodIO8CUugYJmA/9WKg+nDx8QgC0mI1whKe4f0vxnHwbvHNgE+yVG109bw/Gqjc24tdYaHgcGcc
KzgKUw/TNThe8JSTe3EeaPKDrskiC4dEb5LNZFmXOTIjGUbKq287uKlmWJgzUrR+cBFGNqaxgw+q
xnAWU1pjD6vi67EJ4gEhZjH+gCzv4b6ayg+JXo8Np0bZ3kCXS74pVWS/APM/Gpb/TdnuHlXLv2e7
P30t+69dfzz4+BN/r5Ge/o7uMqAoWCEdk0WH+7eiw3XfAXvQFAa5pLJbEJt/rZHWOzg2kJTAVBdJ
xwIM/HPomfxAGm7o8mGDP3Ph/2TonXbxmBRYati0wkGIQMhPDXVSDhuZLPzmYXAm96Mf0S6qEaLv
tJkDSOd3nABRCl23bWZeiKZPrxp6sV/px5irSVTVRsNMEgseT93FmIPjtmupOx3ThF3ro2ZXOIZ+
e/F2738t3y+J5acntuWGaRXgtc3xycJZ93iuYKQopJNk7UM0QwnOJ6U2Q4W0rKIm3xr0Q9dvX+/5
tPliF3l+Q+AW2FHz1vkX3+IlSJO2DgSQXG8fBhHoT7BZ79xCzXj4auOmn/yPWW6Dqpc5jVhP9CRS
0WspOc1t0s7zCaEabrIubldpPkYLXba/HkbMH5sur1f67Lf0BVNva8+2t0ttJ8CJzjzX+jg9dFJb
Leco0jPgcvzacV8+gTLQJmRzQeffKRKkuMSAz2ksIJu0+WbOvQc9bdoLre0f3n51rw5yXNhc3MUp
YgxYs6dMQ21Kh0KVU/dQRZhyzZopdmYsxVXR42QcdCQAjZ7WX0BsHvdy1rQ1Irp2jc3wOd+F390J
14e7DeWRreAUbcTJ3ZJRXvcPDgbR+zSvrGsoD8O16OtuP2MKcN/7tbHtWr258Jy029otPs12lZxr
772qeXknNA2W7iKZiAvL9Hg4SSQHhl5K9ZDNVb+ao5wjBbFZH2pG0M6b8+mxmVpEhpPur4y5lLfM
pmyDf7UdRkMd4Ws5+O9HfL8/wq00b8gnGJ58Lc9v9Tiwdmc+4OvJRqYZsDQGCyw2rz6gVXgGATqZ
+eDXo7ih2S+/JxJqrFOK9iaxABSsqXF3MIXKB2C85tIdSobYrEpjS2rmtLUqV235ZbErcUshIUDT
V2/fI8fFF3unv+zqaN+eUQQYJZz5jt+n1se1HZep9WCL1tqlckYca9JZS4PsXH/9meR9vBRQJYNW
m95CR4b7eHwtWldJoE+2+TDUNt7DfiFKFbpVMop1V+TCXKVkKZD81jnEKMa6fjCdcfKwkZ/TfBPI
hkBF1DlmS62CocLWi6FoXqFqNz4OFlz4t1/MKbhMsgB36LC7LMgKDpfHN9s6jaPwY7Qe8kKJXTNE
+FDgiL7Tu7kGB0rNqzpX84UAOVwXdmSc+S7PsVJHLwvIl/M/oJVj4XDmLqvSi9N3b+eyz7EHeQC6
dj7niOPJCijiFvp8aesPHUClFbYlAj16VdDVwzqHmr320N8CZeqt84UEhrlcd9IILoxIOnk4aVP0
wbJz73ugJ6CyU+tcZYXhtSuQW4I5Etef4PFR038XjWv3KERiP960BT5AXN7q6QyNaXvRxG4kw6Cv
KzxGVWbEeEAMo1p3IMdq1VZlUazMCB3KENSODOMYyg4gW5/9qCsj+OGZcRuFtK7jbOX7WfvoOQlT
Af2a+on4ZqpQ/rtmTedvRnsf2yQH7VDEqyp0pMyHbdBJWrTdWMhdPAA/rnww8nKVm/hRoLa3cEUz
BkQfISEb8MDnHpOkbaya9ApuryZDHd1lTpqhYWQ3KbSLZtV7GK6sRSQKZ1228jF1G2iYQR9na9to
LGM7N6YZ7QZcpqZ1nZF4dYHKCkctvWuwfDOL5E62pU8gGjwnfVW2Y/6nTWKfMY3cj0UPWGdZVE4W
vri02zFNe+/BLaZgoxG9FeI5IbaDJu0vlWMW97iwI7SuHOcBTCj5MSW5fWZQvlrPqDmhnXHEZhFm
5TiZEwaM/iKpOu9BK+psZyq4lKUGqj/EZbUvPHNcvz0HXy1OXI9DHyTCYPFXXSrkl3PAwzx77szE
f9A0AYkiwYPYqWJv62M6H759qd88GlwV6H7wDMFsTsntrLGp5owqeGiqxAutxIm3dFs5p7RmvC3M
IN++fb3fPBrb2BKRCHsVqtNyPy+m9/9h70yWGze2MP0qHb2HIzEDWwAkRUnUUGKNG4Rqwjwnxjfq
5+gX6w917XCR0hWjlt3R3jh8r11JACczz/APeKn1UTg57lO2mJG/NIbFps1+lCLX/vyjke2CvOZV
Qr06p380RqwaYSHCpxG9wj2t/CiI8Pa8GugeBWMbTheYdOdwhjVSYVuuKDESPmTyzvpPRZ2hruyW
ypORa9VV1rXrGDnPnvBoLP0SEM02gdvoNajmbpq8Ma7cLL0k+XzGQuVe40eAOuRiY0ZH1/8szw3p
gHVtpZhPc6Jw9DUKOOF91jSiDfIkdEI4hBAp9m1oAPcL0XEffUkQMhwobf09phE0b23Ik+aFkH6Z
SkGBYhhBY4WLkL7xWUzregHEsQndJzPpLR8i474O3RJSLIpBOBrYNxWKMJ6rh0MgFLsiO5/HO5wC
rAsB+DIxJ59jZr5CtCiGqOtPI5DTr7HQysmOuSyUbyHcPOC1rnHfxLr83vMy5kCdZQL5MM2nZ8QN
tcIXfUKHm1m8on5y0X35EMscwx3djD6kDL4BlNmQIw9ZV4v3usYD0oi1bTACQgCvEXPBa65zQ8dM
ra7RGnl7T73cw8S4zqCKhhVF47lyXd/WckI8OXxSYsQZGIvqXr9Y6raLy3476e2lPfzaerw34hxy
PzzYs3ym13NLFDgKPblae4UAKfCQLHuHFhFdVqe/EDivfC9aguv4jbgB333e+9bUsdNicCFPpWPk
TxWDq3stxHIPk8wabZo52qM3rXgMRdogbuUY6BN1gd5r3zpO5kMkFVSf5nDY5ZqZX7mpBW00RqjC
L0KwHmDGOmdvt92yyetmuZmtpPkEkCK88BivvTPCjbhfe4qknKdRh3NLKPCfjEjzotJLrPDLkC7f
u0H7mhuXDAJfnrG8sdWXEKQRjYBzFTWkZrRmhK77pI+YleKp+SUeawxBTP3z24H3yqZmJaB4hAIU
c2Zcp0810nAsZtONjlXcyC/oVS1IejJ59CoDcoc/N2aq+GUadgmF9jAsXoQE1BcYl/BFClWR9QV8
/itnMD+IJGFNFCgijbPNbZRSTYq6jI651dpX2PSMD3JeTH9s7fRKpJ3cYFye3/ZGWW8cN3TuKUvq
C+hEg4c+zWBBZ6CAT8pP7kK1dvZSkB9zOgaURzfKx32d2+PGTLAce/vdv7KKyWiaooIOEbymNeB+
v0i7trOyZkqOSybjICYBCxJUef88bKHOrCZ2VHIcmvrpKkVbYSCtJelRdkj9lEr3ZM76XlbNEKj9
/OPtRzq3l+HyovbkCqXrtU7wzvXVUY7RFODx6ZEbOygjdM1uR1QGS99K5lbdtbE074x80OwgzOEN
PS7aairY0jx/GGlVis3iyvl9rtXuw+Ao1VetrI29FfqN3ez0AkgryXKpJL4p7fbq7d++7t/Tj07H
gv7S6i+LP8k5/8RSB8VdMNI+dgLSjYXeUWN379EKuBFm/o2JZ3Hh0H+5ydcFGb7y0laTr7NIN9M4
W9BLTI8jSnokFQo6CDl4pDoc3AtB8NpS9BxpNoPGWcv60yDISzMqdGTbAFDPLjrAKBGAVTS9WQUO
//ZrfG2pFV5FCKDByslyulSrpYjVdFzO5L9psDRVtLOQJ9jHmnpJE3xt7b/4ZKxBR1DlPNbPp5RT
rKaZbsjqCGOrf3SsVvsULY79FYUO9XOvzvp3feiVwyq7yIQG0sKnuFWMzMOyQE08fKCU90PFa8d3
yUbSqo2qb1m2GJkfKWkxYR6ctlrQI51MHriM8jasYbcHhKS+bMYu6R7KzKwM9pGR1l6Zy/azpdTW
17YNLST29GlYnVwR5L9OQbenniLU8V6Rjb1PkWLLbyNrmG5FF+WZt0BLorKbW0sPgLvrkTel8egX
y6JB4nAnbb4REdxen8vTeWzHSSw+rkCl3LapQAHHsOrms1IYte1pYRx/EfWko0eVVm2+aWwNIX45
pczUx0jn2mr6barQMfWGyrXwZenrHEHZea7uWqXuskC1GCb4iF4BaimsDAuKJHW7W2DhyuLNcpru
kMl6L5UwTFG3nOebXNbiy9tx9AtIe7YfIXoiVknjl7zhnMqk6bnRZODvj0VUxOh3EasjygdDOnkT
VsNhoIolFVTjjjV47eRkX0OrnWG/5m37WA3tyImhN/bHhZxdBngji63mNDjID+HU7RFK1fflHNUf
8mgwfWGUyV3WxlXtW70u74Zm7PMV0Tw8JvjffevGiVYuaMRx8FBKzH40pkgSMFi5hllXLNVpY48y
/ZRMUrlUBr0AAnE+UE7yLpgS0cJ8QWFx3VQaqM8djUxzv5ml5Bpuuz4tQP7U9cCvgH3hLXEf5Ssv
ohY7Sxklxqg0+V3fwENzW0DCkX7u4u3kiakKvyl2puMJ3jYaGGVdfJZYgeGp2RjlgUdC0sCoyeE9
8OZQdcCC0sOWeaRCKSjM8k7yATwARJa1f/urvzyE0R6m/kF2Ar1vIJKnp0fdV6kd9m59FJOmbFW3
DK9jdfgm4WJtYgdPTDtDs+/tNV+eWLTGgWFCwabVyUDkdE2MjFrpDl11VOlaBw3chK1WGPZGtOP8
9PZSL698qrq1i8gYHNyTczbvawfQXpWaNsdIzeKNpXb9xp2m5cIRvF4cpzuHVdZ2JaQnms7nDRca
yKY046Y5TsYqYSCc+7hXmk0UDlgEy/ld2VBkmEM2bd5+uldKV+ZSmGPw4X6xaM7O/lk16qSw7e7Y
kXY8C3sRB7sS8WG2DaJ0UdSHOpP5xuLwCzIrc+7olbo/QNPbV0lbhBcu9Fd/DluGQe06S3txo8tB
kj3mljxOtTrtjKQ4atArvNBE9nWuY2JcOPMj/kqrbqyt76ZlHh6LMBPXWp2UFxLbVz49PH/0rcBc
Ucmcm0ZZqdGW0LG6IzA2CP7NGAcCCaYLsfzKWQGyDmAzkF0bCM95rdVEjtqPyTAekyRVD/CL52+Y
JZA0A12Qm5WW0npcec1GVEZ3XfBb542qu9jrNqLvYy8XOReRJbKKfqrSt6vHSCQL/AyS5Vufd10f
mBbOTYgoNrEVLLMGqlYocxE4If8QaPFQZ1f43pjfwkRi6Y1EousvGCD+rQ/4X53bXwxUaEIQarxM
eMrguK2zzLZXncGI8G8/ogIT7rSh49YEL9vsG5ySJH2cHZTT7pYv8n4ph/R9UWr1DlFW04uZim2L
KJ1pWTTV9RSWwxbJD/V6jMIqyEYxXSgoXqDt1t9KIwuXZfAvr7h9zKqVyNqcjiDL5w9Ypgz+nPd5
7iUr/r3tUgXoorhaVsNplViBUDMp+86pq+vGjtx7LXbl59TsL4kOnJ996+9a9wZbFmgOLPTTs68e
+rgzrXI+NiWe1nWTDDe9tgLS+jnevn06vLYU8QhLCF2zlfR+uhTak7pVSm0+9pgJ+7UwGx+R5WLX
63F74QA8v0XWp2LusdpHcwQSw6dLCSmU0Cys+bjejP5gx91xHkPHj9JmOJSY0x2gezcXcuzz/sC6
KOA+oE+MPDBVPVtUdZseGcSBRRsj9yJtQtXWmJTNENGPEk18qcX84nhjwRXWQtUOkxQ4ylmVCtgq
l10vxbHo3Hmrk5xMvona122N0lugZYh7i3WYsEwm/ZBBfT+0Vf++Rpj8MJZReyHEX3nnfFo6/KtO
EoiasxKjr12FvWWII+3KzMe8fHpX0XPwxrFQt02rTRtzGi+ada4v9ferbn0HLvpAKyCAv85ddJwW
1R6tdpYjwkjKzeKapZcZCdrLeObuOuTSNnqrVMe6LfOtWDJxhLpqBvSS6pt+lAeFcceN2Rrisa8V
iRB/vdyS6VdBYynmhaP5lfhnMMYUArwFaOLzfBbJYUbLdrUc2zgpPqRVr63Zlbtth66+sNVeeStk
GeTOOqFBO/ksMip14gA2cvVo2P2yZ0ox7zH107Zm3uoeftGCGgMtzinM5IX87fyWI1FnxALMFcEQ
Rn/nDwmURNB7dpejNcziWrba/BCmyvPbJ8nLx4NXwrm16u0zUPrVQvqtcTJPeUGJm4tjWWdFMPCP
H0thFJ5rVNkWlYHpum2K4a6I5HAhw9HXBO003mAbUquv2SLK/ucEtxnKKrhBXTvWizEH0lGMd4UZ
WiX9yB5SORrl2Pgu6Hw/l130y9uzn8ZAYmDQ40NU2BtmmEL4tTPoLhszrt9rXWxeTYz+W/R5F/4k
I3XvdLtqRbCU8/Jz0hCO92vIoE+OlfRPY6V8Ns0lf3BakAtbwiBSfQOFrp/GYlY3LliS5VomdjRt
wy5LvvQRjmFtArbBNxgxfpAzbEQvoUC8z127UjwdyEpzIdZ/NUtO3tOqJiNWyMNKBqR0OT2BnXxY
J3FW9j7tRHOTlZroAxxmp1t7TvJoE7t5o90rTC3QPraN4rHAQVMgc1PkKvT8bu597BdhLBqNHqEn
hD87ZAajeVaKPl2Htoi2LkueKN5UIoKZlsOES2Q8FtWNIiWwCYT4U0BzRTO8W6DgRVtXk+b17IaR
9FQob4lPv6e7YpLiDHdG2aSf3w7Rc+ka+IiMx1aEIChZuogok5409yqlGNGylc17W4/jmxqB5ivV
TKvETyOrjDiBqirxirhv7ihr0is08CQY1d6qZt9oFKXxKpT7oQPPsb6aHeTDVTRl7iYfGhQBAdCr
ZmAw6Dg4jcOo2Xazqg4Qbo+/GsylJN6ZWbodFnonfljaSEOOKj3GwloMucX807hQrL/YFmxFYPsr
o4OLj/1/+rTML+ohi5zq/TA07TbidtE9vlx8HSausSNKqk2Bdc2ViGIDx8siay6cOy/62HBhkeSA
aEYnBcLUuZWl0Wd91zvJ8N41s/Eqq4pmU9kyu5ICydYlMvu9MmbdrnI0LmO0rv2xstLH2C7m3dtf
/pxwybtHXebXgAoIxgq/On0Xg5gSvSyr6T0Md/nZVkcHxJzEh8LPMgfdwKg2mR9NWq19WsRCYRTZ
WXRfQocYtvmcy8dCH2xfZHP+n4/0/5Ga/5O55G8f6QWo/e65b/sTnOb67/+N0wSNyfxj5Thgd8Ck
nmv7X5wm/yvwNYbB3CdrSP2D0wSuDgIYqjP/BYJo6FPxlf8BavJ/msy76CIbzMfNX5v/T9Ds511O
/qT1R1DTA11AsGvdfL9dd/BlMD1oqvCB25C8Lk4Hr+u+AhGZr2oHg8JMUzxprv5MThQG2Y9WaY6K
gPMs7TkoERX0OmWyP6g44cXJtE+w/vMZakJtHr7B7Pj669X+/ygjyjjE/zseeKVOdP/jIZHfnpO2
PA03/sN/MOmaASb9F+nqV1D9G28KA+C/gP5yZazCkOROJFf/BJym/0VNb62uzNybOvjzf+NNMwEN
o23IfHWdmzHC+4NoW++lfy9u6BerkxJu5RhVIaCL6tpZsLmyoShEJdGcKmWD1ruH4lsEPR08UoQv
xoVK7ayIWddzGEyBaGbmgqPaedXUGojGqm6MpEnJxEXERr7R8ITwu8G6W0bti1Dzaluh8o6h40NR
fKJ1sbqFaJeO7bPGyco7gS/CJuP2Y3IFC+30weEaWXLsququpjkGrXDBuwFCvIrT6U3TPXdFGe50
eGkMRmlXta35M+rGJ4RuMWeZevOutLtHuIHlrtDHo408B0BhQ32nGeGVTAXaiFxJQdPq7QYBZj2Q
0ZDsl88aVGevRDr2ApQFK/vzD4kM3Cp25qBAwsFwniTXZhMX5tRohyL2mbX3rdfPnv4NN0hMiLaG
dt2LKyO/NrJ9xBABZmv3iDBZ++DW+7T3bIwiFd/6UV1DS2jbHcySztng4NvG3pT5PC9mZh48l8Nc
3abJ1gHFBo9XIZsD9xaYGyzLm0C3/YgE2YWWChbDs8qt9t1EVF3ZWrG33I0p/o1X8Uf1C1jY2d5h
AIrDHH41Y7Ovcn++d8sPllJ4evUNwUHLwrx4D0QOmnJ4BYTWrn0zD3AuccUOzm4Py7zdFnHQ41xj
B4hhTkiGWXAkSMv9GLHeJKjf9Q8IGCKTmz/W7+3P+meyqRnG34M7eqKjQbAtuo+Z47lpUDFhYGZz
i/bP7itmBpGH9K76sXpUPrqOhyijsLZTsQ3hjHffJrkZtKCKDwsmJGAQkeYlXw2KmzoIvzTiynS9
jOa86WXFjg6cqXraIT3YezOwn2D5A1AMf3TAw4BETl51E33lq5lPeNFhFIdpUVN49lH3rF24M3b4
4wEnPSQflygIZ9jZMOU89378sMVM6RZJtbvZ9sxjdSO3+e30yVU941CWvkRzFQDVV2gjjj9ft1tz
H77LDQZNXhb7U32ASYzvpP4wKJ6KQ3WAwHB2735GeuZ2+Vx8LfFS2hV1kE4+g0pf240/IalCzrwd
fffW3ccbEXRkM379Zd472+kDiCQf5PuGZ9zjjdXQXNygkRajpFb49c/0pzt56c9yBj62HxzfvMYU
Z1vdgD1g8y0P6cGoAl7o53Jn+sm+kQGSHf1W9bPv2b76NKc79MJul517QPl47/4Y7vI79xHGtjL7
+d3yzLZtNxF56OCZrZc8qJvysXxkuOf2ARLJyWpf462NTMox8z/H2h9dgv+3mTuAVXzrejtW2Y/8
+SSN+vVf/HOv2epfTG5gWq1SQKv0/z95FDZSGuYOUEzAtnG5cMj+e6850AVpPK61EmX1eun9e6+5
f9G5I5dm7rUSQv/sXvslMPjbxbZiI1czdnBrqycBLaPT833lAM+LVYsnTX3Um3tqsHCblo+zdlNp
xNxeF+/q6HYudS+ckLq/q4tNl26Xa4PT6yMmUCj55e51X+6q+jqysKubvOhnFRSdbx7b7doyUv0h
fbCnOwaFfR5Exj17eFJvpPUw9Ad39ebaTPpt4xqeBqZhUT0HA62Z6auXhu/j9rNAlrj2m101+XJw
jopVB7JJfDW9Rm4/SRDv+myV95M4uDh9N/e5dl/GHQZ8KJRZBzX7ENF2rIDl4O83R7d59DRMHtBo
r7nvEA5XL/Wzzq/u/7xRcgQ+OdrcJMOnb3QUmkR1pxBPXWJ+MocoCabIsG/0xf5iT72XSTeoGmU7
flQmaR5sfR6CdOwv6fudtdbRkdFQlaQLRAaEKBDkqdOfUaI4VOudAa8i1j6oTAXemQjM3FT6jZmk
n0anerZq430hJsXXnHaniVrzTT2fnyqa7mtb9Ldd8fCfiPqdpnTanOLnkMwQXqiYMpQgjTov/Kkw
wbc741OrtWLb13T4usX4JPV5V6TWNRrQyp4m6t92If9Pnzhks7+92xdl28NzXfXPXfJDuav64Uee
/1B2fVL+7//14yS5Xv+Qv2s50/2LSTmQLdRF1mKOb/N3LWeIv1bjDpJrGpArNunfI0j8RdFHocZf
8CXclRD37xmEwwznEtASjD05PqCD/klyvZ4x/55BIKYZASE4hLQfWJW15jwNVRAhQpmY3N529NBT
T+pS+VliuXT122t6JQTXjXe2DK1JkBMQ5sCUnoPPsTWrkLmrnVvgefl7HXxIYLQScEddlh8RPzI+
YoCk7XW1EB8Z4ln/Ic//18Hcy6d0gbVxItDthv9oU6r8Xq8qEPM72FbRoRSL3KkZJjTFNL57+xlf
WwR2LkUPk07On7PDJxa2zCs1ig/M2zEbpBoGGdZeKk/Ws+P0TZJDrx2ltbfE39df8VvprWCiF7pz
Eh/EBLlPQRBmszhLEShOcUlY87UHWi9AcEyIS4H/Pl0q6xvCuu3jQzqn/Te3cpStKFa6x5+/N25o
LtyVo0Pr/3QZGTvm7PY80TQUckPHVHi5mckLw6DzdhyRznYDBrB+HQq8c8hKApxCUQdG/5FbkVnq
1eJVOtbmVaj9GLspD8A+Ohu9xyR2xBeMJv5SbVocZv48FpEoQIFKA9oBNGE9rX/7gAOXRqggNHSI
O6TfYgeaTL/Yf3fW/mvEnxbN675eJatRQgCfA3b/HLXizlgJTroWH5pMfB9pCHuuVT+aNZ3ZWUOV
5o8/IRgC4oSjirrvHK/S885Rk7WoAHqjp0DQO6/AGOBCH/OV0IeeLlYhVOryFw3VEBVUSyva9KAv
U7jDMYLqtZh/4DYyXugBvIh8YBb4TjDHATP4cjBcZK2ao3xaHGSZYZ7Kwt1V6HbqhRPjxUcC/whj
ADmAdUTLJXAaCqFEZMWxa06MpUgCJg/ZdyuqpWehtvmIUubwp59pxVuCUOADqcTe+Xqzqndj28XJ
IVzonWBZI1HVd4rNHwbDCuwFT0Iahus9CcfpUzV5P+KiZBQH5kTqfkn1wa/qTL+wysv9/GuZVWSY
LQ2p8Ox0gpqlGq0dFofaMkrQdoYIUq2Zvidl5W5jGWn38zI86k7T/WT6XN2HGthHZGPn7Z8+rmnS
DWXgvWpeaufqm4mZz5Ual/HBiI15A6zpe6gk0x9/ubVxD0WXIS3oIe0sUvJOq/omYYO5WJltwrJN
gtmmnfHHj3KyytlJXHURNtX6HB+klrl+rBkUFCjWXVjlxTbmSlk3F3kHDSFGlqfx4c6Tkwu1Kg6F
ohkBKNP5C+rc/QZUjfPw9gO9vhRCZXSbyJnWMu/3s1ZUDsm2LYrDXKjWEy6jQ4gt0yg/ZCjVGxfu
sdM0myPX4BbjBGTITerP6Ol0saXtormy6+pQtPnDhLv6vpkMjUnh7Kti8PNGYAtZjpesZAz+2JOE
YF0WHiObej1FztujejZPg4xQB8S1jtFpkYReN2eXRK9fvklWQYWamRoHIuF++nBOXKY1borVoWHc
VQP0Vfriplm6MPJniQDX/u0P98q7BJTDFqZu+QWFPF3OTvWlG5asPkAmVZGLbZb8Qx7jzb0t8Om7
i+zF+T4rvXWYaiXpLnzIl8cyyQg5t6DYXz0nzj5k1NpGhRBjc6gY3JZBNiGJghR1m35GZBfeSy7S
SwzlF6+XzIdJCtcn1pEse/Z6tWyZugb7YCzFoA+BeIseFrxKfTNUL0lavYgXliIBUWFkozWGLtLp
q1VEktpWXckDDRLtpzEm6l2NRc8lp5RXnoj8hiMLYAQp8Tqo+H3rYcY8L2qZD4elV4cbo8iKbYGT
4j4Cov3p7WB58b3IPFaED0w1Gw2T89is3Kw1FLPtD61TdAEkmfx6nBrFXxxFXhmqdC5kcK882grd
FAjFrlJt532bqAI2B9mrPygaD9RhlR2UbTnSsJzsq7cf7cU+WB9tndmTHGBSJdaP+VuySOi1k8j6
/kA2pD6PIsehPhqK28m0x7tyQRCP/spgbewiMi/IzsPs5A8/OVnWxdfxOaCd9R4/ixSzVgzoha52
3wwIUj5O9qQYm84ZTecxcrEG367VqYbh86Iut5HbasZ10ZYVYt9p7dKHTpsanEihFt24WcJFWNLT
2typBCy5uk/vul4nE0WHVSh72EitHphtihRooUdTGpj9EH5QrFIhP57B1lxldVhrQYuaeLcr1Kgt
kT2tmy7oGddMgSFGjNJdt0rNL226FLNfh8XyMS+1JHvIAPi1vpbUnXVTQhxLQcNNWV09qUnvZh7C
/boJ6gkkx3OSDaPc6gNTkoe4l7F7n6Vm99PsWsgigESU+Las8FrcY8jRy8c+j+omgHZcSJAhVi6u
dFmILEiNvvsUFQum4QUYx+jWccLcpZutF0wdOp2Wc5xbDqof8F1uhZjyDxICkb5JKQ2SozWbyV5F
7Vl/nvQ51+5iaKDJfdzl07xB6cH50pHPf1Q0Kofd4sLW2nbWCLFlARbff8yzJlNup3RK7f3khAiA
b+Y5DNXHdFTNhmY3SN17Bv3KuEUbzX7WjVl1grgoHfrYZVc1QTihNHPV2PW4IIaQVBF8CzhSKz3D
kPvBSBNgMu2YOhilKtOTMkxqHtSiST+1sqhRduntotp0Rm2towQdM5fIDZPnOhY9JoHCLGNfUkLv
FRllaaB2MJy8Gh2bFCZM2H0NR816J8eJioz9OyS3QiKAsqlrg666zJ3FRwdnSPxEckTvwhgBhGCB
6WIccB00x2222CPmqG7HxtzEZIj2faErlkRQCPv4r7GZGwxSMruPEK/KzcbZ1PaiJ36luEghovzy
1WorunKKzPIeAZYxyh6zNtGmjGGB0L5M1EHxD3A8o3alICyOgXoo8m6D1Q18lziy4n67gHU3t6Cc
crEPV+T9tgMIovqOmyHS4FEl4R6FQEQzXTME7Kx9JnVT0T0zd3qGAS4edMzKG10EiDYoedAtYzP7
HT6o8sbKbVd6A7yS/ss8q023dcdRR64bS7lkQ3+7Hq9xp2i6Dl1jcypvHHNc3RkVk3BPh65IbtoO
2OkB5LRUv49ht0BeTJ00rg89NiTQWjpniDZF14TaHg0RK9mZaVgrz9ZQVKVXo6OOR4Amqnw3dAlE
DlTDrEfaNzHyrgmVtvCssInMvcUkNdpi5Fq1u6UPZb1PMv5jVH/QRd0sLWa0fi1HTAlWEjpyl0C/
GIBxTYWbsRf1gxWVo+XZI12l+65tcYGVQ605n6I8z4rBo9/Tlh8WFVHO74sqy+jTDAlhbL0pj6Y6
KIUA0rRHvdnSaZdgy90913ljyncZu32+hRwlzF1mFzQcZK1LiZsG1po1kLl4rL4PGO7Jr2CEdBVI
vj0lfSuIxdFkZggzUhR3ihj0ZdfFupl/pOTOMt9ETCMeVrdGpy/cm2lCCyafeV/71irwslibbBhz
1jJqlKBPZV89jEVKB13mmZE/GlZruviRJqpyzdZye4w1mcxetfDlTN9qY6e6r+ZwLL9NS7lMDzMk
exN6e1s5k58K7JJ+zO1cDT+zZNaGd8CwInmXpsZCpUwmo+9qlGy1H4Umilly9JnLclz9KGDwCCXq
husGvav2G2hM0T6IqigToMKhlm46NFTc62IGHe3Brc7fKZ2e2Lt8XGgkq2lfFFdqqmr9YSCtM9Ev
yqPqZ9EU6Lf7Mcdz6iDnSibb+8bI1CGMbOObuqBu8Byyr6ON1Ymm31glSuTIsjjwHr02S6R+lTIm
n4OsTCuz9uvY1HJ/Cu3B8jRnsj4NudKPtxx4dug5MQzGQNGi7K7qJrfdkEgCULG7wf1QxIXDGa10
1XfXLWsNzz4Q7Tdu0eGJMFVWwRx9Gh1zQ+pQGFdwfFwBiGWpXd+NC5vPpglIXxm4zp+lxKHOGwuz
QYYZk858M+Zp8mWlNLYekmFNCTyyj6/jFgN6L2t0Br0a7hvFthlz8TD1UndhNvUQ/6q+UoyjIeP4
W1OMQGbEwEF020A04uR0ONsDB8MTAcGpzHPfKZOyC3gvlQhmZzJq3+6i+js4gVANKnyFam+KZnpY
kxIb1kM5FUt75SZzopb+pDSZhNAZu/OuDRc3vm2nWDDcrFpVn27RCGMeFFcIqgWF1jIUcCaqM1+0
ut755QBn0ltkk0vDK/LJ7QISVDWavL5JOfOswjQfm3ZKIz9S+/Jd7ZKWcZiDGruPC256Ji9mZ7zr
SydqH9omT9liCeohQaqPDMQ5CbrqzkW5mg3ejq4dGGZjNVeJOqrhbrSrUbu223hQAKPVE8TERtSM
sU3rIUY6CDiINnaul0ZTn2xyUrcvWAaI4rqBiIG0j6an6DCgPXiLpdhgN1id5dqy43wBhCr7LGMw
pWP9ufpCh2a5A6UgLb8a4tDYZQNZiz8MYMdRZ0DK3OMwL2tPnzrsLBQnRaUafO5oBbk95CXeZY20
xA1trHHGS5o2xra1nfTnPGhpsudfT56wWJUfurae2sEbpvX6idupRsGnzpTQN6Zq0vALNIka02gL
5V2pN427gdZYm08NpKnc8Tq145jorLiG7VLm9XdzzU32w1Daq/p6nNIUmQD2jYHGNh13qAWhG66K
CW37eik5s0I6rf1OK7Al8YwylYVfpKTpQTtadbZ3kTj4kNiAtgE7VPZTidid46FS1FQ7pw/d70mi
YrTdtdrIx5OofnhoUEfPmaU25dVMGlhu8zTT8LCIECe9UKK9moKvCCOYtqi7noOe9VKvFy3krBmd
jEhJlE/QKNuNEs6XFO9fXckB06+it7eiOU8zcEuDc6pLm3FpXaD1rSdEk1lgkGaplzpJry5Fic3I
GUAVrJzTpcqxmlBHt/rDgjkG2Z8Qn0QoluukMy5Rv84mpTQreHEMfVabnHVEfi5C12kW0n/Iqh8c
Bacj9D2c9G5RrOyaqXh0EP2klVdTbZsceNiEGV4dFdoPu2nLe0yI1ceWDOoSqfSVwhRpQzriaKAC
eTqfbNRiagS9jOEwj1XrL+GIX/eQhBc6C6+tAqMeFRtGGoCRzr7nkuBLtEhWWQY8CZQG7bOMTuLm
7brtlZKU0QxzLiZ09BJWcOfvdRv+9rKfUVw7aCPdkoQuxk60abNHw6751Hdd+sclKWk6fC78SRkI
0lI+XW+c3bhTpFgOY2oi/caH4l5QGn9RtUtqQC8fjaBBh4L+Lu1d/na61NzZZbWgL3JIRUvlWXQd
vhm1zkgqUJrRDv08nYrsQkP+ZR1MoQmGmm2IZjmg7tNFI7sIG02N3IPRT0DMUywFk52C0mWL64AT
1ptukOXwkONrVx1yZmf2hR+wggxPa2Ea9do6QKQtRffkrJ3Rx5poVNj5B8tpnevRrtV7JMApRDvU
wT28YSbcUbowuaQS9jJcKcCZQiDvQoPPts7Aj2ZshnRXqvCwEGWbMms7r624dt4O15erAB5eh1II
sDImPT8NhBbO2Jg74QH6zbKdDS3e2GuG8fYqL843EAjgQWl0rVhkxKxOP2I+0CAR7mAf+iqHBMDo
Ci8ZAI18Ru3C/nvxQGdLnfXTRJcPDvKL9sEee/XQiNK5p010SSPp5SqQigkHBvzMpOjLnz6QE9UF
7PTRPdSpYu+bHgds2AWXCEwvXxsNfzqR4LaZYANkOl1lgCZrqHkb3dUD+gtzVWjUgjAyJi9v3PTD
29/olUfSkWkk4FaKjDiPc3uwtYyqJbpT8ki09yVT++JAo9XY/uE6a2+JEwuMO5Begu/0oRCRyGLZ
qVzgJNTbBu2bL6UeLxcYzi937ekqZ2FgNUkT9S5pgl6Iz+jzTJv/w9mZ9chtJFv4FxHgvrzW1ovU
lC1ZsjUvhBeZTO5Lcv3198seYG4XiyiiNS/C2LCyMhkZGcuJc0xbBI+FVkW/pbDg8sqk48P9nd2s
SUPq7QmuPtfiLkWQaEUSShP1wKHUzkb3A+ICEKyRs1w6nzHA+ytuGQgtKCrzUN0AMlHf9KpIKH2h
EojQn+28P5rZWDyjy2iKx9GZk7/vL7ZhIIxxcr2U/A8AZfVj3iw2m2OqZbGehIzVG6FnyMwjyp/q
f+8vs3GKAGaUl1C0bljI9TJdMgnfEEMSlrDdh2lVg2ubjfJTvxTRuTAl1Kp2P1rvDSuptSrAjUL+
0QFe97Ep9GVtNfdJ6JVR+dRCLXtOxeQpqba9CFY9GFcPiloK2DwhAh/thpaIDoZh1HJJwoCs6NBq
evYyM70BMniJzGNrVmIHf7314Qh74AqD8UyNl1yfqBcjDOlUZhJOheX9EfuO8T1jPPHdjle9IjxU
jBLgQNZcO3oz9fC8eEloLGbTPWoOAqWfgDnqe7PbW9tRNXhG7akN05u63g6Sr0Ob1VKEjcN8vZnD
tWbNafv+q4XrIb/AvwPUXKs11bJLtBnkfAiAKH4MwIQc3CktX7zc3QtxtgwCc4A3U2ECaARdbyhv
Zwp44yhCBxE2mQfkgaUCtNv9d3rtf9y/Xhsug+4PJ/d6t8igrhdL4eVsgd2IsOxy+5Mej83fSze1
R2s297olmx+KiBSuU/W51v2mMi9huJY56YVhxVRRYP/tvmmBlwy/3d/T5kKkT688oIAbVp4pt4Uo
LWmLMIKEiPKj5rnfLCg65U+YuAJuKICpAT3j+kOR9qNxk6ZhUWX97x5kwvJULXVevjco88GsEY9x
jfgDPOD1N1qaMjIXmDNCL3H6U5wY5mX2/OTLe0+NVjeCJPCxIbtIIfd6lU6ib6tDaxT67TR9zJtB
/wi/Ur6Dvrq1N8JT0EgWEzXwLa5pTNVodNBSPAmhlkq/L+hIXZy+AoyUI9N6vL+jvbVULvHmhUr9
3Nd8d8nCQZjLr8AR7VPV6eOZenG84x5uTQ6WfArPID/QPcXdXS/V06+I4mkSoSys6FsOXeeFlpz3
3uQOSgVVFSAt5kG8SX4Kt7bsVhRpOGSi886Gi/bXZ8bp0+EYZItvvTdDVsvxqUCFIvbGI3+9KT0y
Ys/pLXzeOFKgpn59lEbv7jy16rm5fv/ACOEQuEcKLLTmrjRVfuH0uIVoEBBlT6AOGqJnZ3hsdb/6
2Ptj+jHVEi207WrqLmhi+dHOT9gwFKRWwEMpjgxi+NXXc7q0qey5SUOvo+lHBXGJxBG6p+p3SIBs
/3TfLNXfdrNhJD7V+8hzslZSs2O7HhOtTUO7t7oLRTmKKm4tj7adpc9u2ssPcdmZj21Ahen+yhtW
yrSCSiF5j9X/rj8o2uEiyIskDdM5ZzqpMcS5H815x0q3VoErChgU8BeGJ9Rpv7l2jj/RDkGIOBTA
5X539TQpTvxDEe9c79t3Ev1Y6hzqGCmxrA0novIeORPnCOXP8sWVdv0l9WKmeiJixJoO1p5gw5aZ
4O65e6jvgJpbecjCQwMvHjUR1h1YzdnXGIrutOBZUp/cccbqS6xtROkUQ1II9vsmRivLJW1SO4L3
Le5g2bX9GNjhSz2Y+jdYyBhWWIa9AsPm7tQH4w2A23X9PI/0EyEtEGnoDIZ9YaSwfPa0STu0ltft
eMutG0D1BJkutCN5dcxrC2mFJBmb8GO9kPkXN2nyD9D3Fc+jLPXTABeBc2ijOniGk2SPJWNzlx4L
s1Gq86+0jW+Mc6KxZztBlIaT4Xb/sQKZAjbvEBukPcok585V2DRRqGd0eHJZdE0YmyRFM0Nul4Z+
7xvHqLbqU7Jk2bkcjPKDy4T99/sXfNNs3qy3Cu2LuqXPQhsmLEa0KFMv/xH3GpySU5o+03ovPhpZ
Xuyk1lsnyvgvwDPGShSly/XHtMo8GQNNNdqiaP4QpYk/IhbVl9+jhGHiHd/5Ohq6vhhvV1uZDl0Q
+vOpmYZG29X2aSqb/gB8Ifol7RHiLaHTBBVBX3KGK9o7dJ5V/s7EwV5ksSZSUM+iz7QWaS+0QtC9
rLLSIEqWYBQeL/E4Uh4rc6/8p8kS2hvSs2ggDsg05tCyA3ugCY+ac4t67S+9qOPHorbSp6nVl3Pi
ls7eyNGWBShtJ54xHJW9Zuv2/W50I2g3w9nok3NWpWN3KSH0E2BkzD57GEvvLx77eien3DQCxUvP
f6s6MSvDoxQaRX0PlKd3unCpSuvbkkY6RPSutuM7tl4XMmWiLIXMBpR3bW6Nr7WRL/EdFiws8GWW
6cmFNehy/yJteShScYAnr6HJGmYrqy4rOxRSwopCfagnbvclp5X/0bTHAtYWGXywIls+Gk0U78hv
b54kM4p8O9izbibX7DbTUb0w0jALMuccdAvkiOZgPVPj3mPC2Yq8KGAz4wgnBFQQq6PkAeuFYngN
l6n9UQSYquya5UfXWOZ3KhXzQwL/y/fKr4ofoDa6HVjZ5h2yCH+YOgIDDNPb9ZfM9bjh30RZ2JIT
PCBSg/5SsqRBcjSnuv2S1UL+7hVODu5oNP6ZCuf7XA72pfZ760ura+BXErQldjzo1odngAFhLZO+
0I1ATTbPLZ1MQiS9sij1tIaxXKJ6kX+a4zxQWMjL/9Dk7j5rkLvtHMjm0nSIeHtdQMPr6Gy0siGo
dNpvXhWN3jFB4pGOfAps49QW+ojUKRDq6WDoMHWd0NkO+p2rteU7IFyHJothMKXMdf1BNCtKSAa6
NDSRn/nUAA77ymhK+mJA/3xCos95CJIBtcn7V23rjQT+zdgDBQ91p69XDZp0olZQp2Fe2nV8gLS4
UliKRPs0UNd7skpD27ncW1cMrgp6n5w20Yf6EG9igHhOpgyARRoiQtPEx7GAGwHRNs2JDp7I871o
Z+tY4cEjaVOYaSKP6+WGBXItH5mm0Ehan3XG5q8ui0EewmyZXMZxDP5NyLS+/cSxMmhHYYcqJgrj
16syaIGODfN1YT9MwHuWOC96JNmpOavZuv4C5Xb39f6SW+dKZqqrmhUh6/pcJ5lWc8rwYNhPVvnJ
S+JpPtVtPEAXgJbSrz+xGMKsQH1pYJO2Xe9PxP4i51KS3Dtt/s3p6UZeUFHP/2qhLErO9xe77ZLz
3rMYM7zQ1NP/W53mFJRdgx4fUNWKPEZDGf6o0Tc/AxBajq4RH4fcNn4VeleiFWUmp3nxKFbHHTTF
2pTslYzV3tZBEB0TXghwnxQbVhalug69J4oMKFCffY8KKcOsSuiiEe/4oZVNzacetn73YAED+uj4
lCx3MsnboRt1IPgqwMC8VPjw6+NvmDxpHI2f0GadfQyQpJ0+LoMzn9JGLJ9qtExQjUrQRzCk/VET
ngF/itGDYx/HvTxwy2+CyKBqTUpGR1E5mDfXeYjTBD6vNgtTO/Ev9CGgaLGXuPnQ1/58gTg2+Nue
ivylrip3zy7Ud19/CTVQCkcM09E3cWDXohCSa1kelrDEVSgcaYxT+2n/hyadtD26c9c9WBCZQgk3
1rI+5mUzOYANGMLdcWpbXoZsiioGwwMY6som0rHI4YfvsxDlBADKoqUafkR+DkTUMlOfvMgsjv7V
tFxfdmK/rZUZQzap9sMvdlMGleyr1PBnIYIJBhQrdakn516T9ue8Byl3aMFPwsoi573e7pa/YRhV
NWiYnoaA6vrD21NQzfao8XI4Vf7RmJoR1uSy+TyYYk+SfWuPjP9hYor5G+bK66U0d0kEyEKKo4Bp
LtEklaKb4T6BM9A+dEXyDZo/fedct7f3/2uuwrPOgalQ1GUW6lTGPoxz/BloW/khquri6b57Uzdk
bcVULemwQcwNBkj9kjc3qAKk3OiA38KoarzpMJrZvDw0Zd8HR88s4/4w9lq7E+1srskcGxJkzEkB
wbleM0KLyXDmOgtHNCazgy2XXjtwwxm2yazgXA3e3rO/5ScIKFVw5WMx6xrtpKGrmVlmFk7C0c9R
UdviaJZR82iamfth9EQCSxCv5EmDdH3HUWzaDxEVZRUVbVvq37854WTwoLs2sR8tbp8rPQrdFGr1
yu1/1UTUneZir86xmShDNfC/FVfnWwZebvhTmoWlyQQAJLUw4NRNdAbA0j57nRxOi1d+L8wpeDAh
7X8QSW/uuKStVA2yKhoWQLmAbK/uJzVbowMrnIVmUToPCNUqNpBo2KmxbH5WmFgU9djr8OX10eZL
Yi1N0WVhUnoZNLJZfOgy14cRbEg+DkBkLoOc/RrqHaYH7t+bzRv6ZunVV3UTnwQqMmhm0MvSDoGb
J18bXwD91T01BnF/tc3jVAPr6tLQ7lx90Vh0cCd3iKrO2oLulz8MRFZ1M8LXfX+hrW2B2wauFtBT
9dY9GqhT6AcIlZj5SOUcUteZ5IXwtqCg0OpM9fzEcopNh2Y72ixrIEFt1otIYx9Ldek4HESZN78D
4+/+1dyo31MX2zpEJeFEI011al5JdN9cxBzpEq1cNFxdn9enjomj41JNyY5Nbp4g1KFqUIH2yXq+
mtmmrooDkYeSnoZ+tBNZmg9WmcgvY+f53c732nKlhIIMUYOZhBNiFZxqHT29oG/zsK+s7Iu05fy9
hTb/Dxg9bP/YUUL4iSoTCRu0AgZAQ3LVVbARlUYJKcKSh46necT4iIYOgQQanzNcc6yS2f6libo9
yeiNU4WlGukeVYCHw1adw5tvJ50o9xHzy0N7sSKYwjwrp3kIXPrga525k19sRbjMRL4m4z6Pvr1K
MPDYaLaYVH9aJIpO/eB2z8LO86dmLucHN27NizSj4mMKELo+OK3enDS78/7Ija7csaaN7wvZJx0j
RvZxc+v+r9tFWo4HzcN0sKf6qW8jAO6ITzK60IrF+k2Wbfef+3dy472CqkaV50GRYlbqU7w56rZk
5AqycWI66qx/GVXM1F0r9HPBkMsnIKbRhREeb080aeNyUrZUI47cTQixVkfeJXVQ9ZPOBy6XWTu1
iScBWY+mn53vb2+r9oSHY/yVIo9iaFnFVoCeUW8r2yKc2tnOzkYb0IBzzSpHpLIiXWYoKX1Mh+aY
Dk56JmwoTkkTM5ALYcdLlHfNo1tO2i/3f9XWd1ZdM4dbTIy5hngubRA1ZNBFCAzKOMsGfc+DZlTN
A6OA+hPg9/r7/QW3ggSYOVXxzyaRvgF/m9EoEUPHTxEBIaJTSuQwanN+wi5GNRemHzMawD1DfAxp
6JzYb7qWlTvb3rI1XKXShHl9BFbvGv0lwAwB15qy6vKbaJY/kQ6fHzV78L7UjnAvmNveiL6ypFXE
G8DLT50cEjcmrlcv95TltjbSdQ79wpo/97HuLh9qyvftMaCmcILb5nfmvbQZSGofo1cbBNby7f7h
b31twkFK2eCYaeqvfGg9MhrnTNzqyUBa61CPpe2cHNLDH15bDvJDsPROtfNSbB01VHYouxEpAd1e
mX3bWomb2W4edlo+fDXTRXsq9NR+8eYBQrdc1x4T4MeX+xvdXJRyPaVmGs9Q71z7kmlyZquVcRF6
5lCdGUHVHvRZMNeQ682jYU7y+5hpcseoVtRr1PZ8ADMkavTZofXDh12vquUyyqXmFKGViup3ir2C
+SVv/NYu1figW3Fz9MWM6IyzHDQ7ik8uZEBHWjr1k4FCOSTllQ2dHuPH9w9j0/OgDEFhn5CbEs7q
E0SVJvDZzAuibG09DhpMdICIRnH0wQQcNYPJ1chiznEQc3yyzY4mKDSUIM6jY9VAz2noSfp4/zdt
WSJpCZk0IQQcJqufNKdzPZpJU4S0mb3xMA1A3zkdKMuPgdBbXplhLvekt7duoGo7qGyaP9f1CkNW
SQRXOXOTc21cHGhznwIgM0/gcpvL5IAZCHzNPQ7FFMGBWo/znoFsmSXSk1gKwSBsLSsXkIsxKUu6
zqFrw09wGnv6dIfBsphqY7wK7s45cV4wrmPDjDr0JxS+XcbHDziV9thqWfOcdu38bzKBgT1MrV/9
E8m4FgfdHPN/7n+g23eRW6cyHNVtRCZz9RrDKdPaaQSgra/1sT8yvGd8tfLWXnZu6m2AxWSB6mfi
GSlyrjsQWTpBwaF6a7Khajfzfx0eQYTPno0cIYEf794Vs86g2ZXZsdjK7JqlD5iec4Ee5rYbn5qk
apYHVJOacSfB2Dg+kPlAe/ACBI9r3IZVlwUSenTF/YwhAyuqihPDXHvsZbd5KK8JZNFYNEPzdCZX
Dse0OnZLeYEGeCWAf/m1fwJGInpIlK3kW6GVSIsx8a8G6fUgG/68f5y3F4r1lTaoggqibbEyEiis
HaBhIgtBWsEZzCDtci7NQY//qLW2phYJecLfneYJnhYpu+48ahX0vfd/xO2lUk/q6yAEOpvwy18f
QpPQkRCoGYSemPNznsFbTRNeVBk3xphBPDU+l6XJze/31711YTxogA8U5FMJWa0usxeLuCJUIa1r
JzOCfjlZ4vPU+UgoOAXLn5LBrvdGF7Y2i+PAoBSPG+yO15stYRKszYkvjp7N8g/lwOXoDc7wYOdW
85HEXPzRBEOw85k3dgpUlwYdjRbFn7RaVNNit+57ip6uPQbUeQnfmUHMS7RTrSkQTObmur/zVTf8
gopHiRRheAfyvzKtNMmTIlsosSw6hBKnvhi87DFvrMY6+IXW//bub6maGgpNicNDlej6WBuqAVXk
FySX7mhBdlDq5mHxJ+2r38kxpNoutR0HsbE/OpDQ49kO7hVw1/WKSs7ErYMoDw1T6u7TIvVmPEva
L/U35sv2xHw3viAJFUNNDAZSbl1z0y522juzaZWhlS/VSWemKxyKlmlpSlkPNl2Kr+8+T4ryCLvB
ZEWjZo2Tg2UrK30/L8ModfPHRVrWoQjM+Ufpdh10vu28S+S4cTHATQAiVuguk/j6+jyRbzVSsfRl
CAzc1E71FH2KGBREr3XOH52hDz4EOUz3O1a64eaViBXS5OTJ0G6t7IZaRQJ4dilDHJD5VWN++6+m
Sean+6e5uQrMSXBHMvJ1Q8RjtLHdp8yRhdVUVefE6ga0CMe9MHHDRjg7Bg04PwXHW1kkhJ9lYzdT
BTSDfPhiC/BGh1E4qXlZTD8xL505G9nONbhdFPwrA+qMBJOYIFp2/dmsJG5F3wVlmEjhfPaSxf6C
smv5Y0ki50te9a5zeu9ZMk9B2Q+QqJpaWg9VpGjcRlQgqrB3Xe3c13Z/iRDG3OmjbG1LEewypGQR
bazRhmVs22ni+qxSeAzKm/l4cAoY9L0O6v9uMa3LT+xKwTiAgKiAY/Xt0jnypA/PSYjSrfWSSIY0
rWreeQZurxh/P7qISm6DQaU16aHUNLpsbdaEY16mz2W05OcoHgbe2cIEbtuJ6Y8o9iNjx0RuPaVa
ltIJrKKMcK57rXUEVnOygjqEAmr45MSp8UxrHJp+1w0y7f3mAcyIuXQLNAzAkNVBip4czoyTJmzd
4e8emaqHOX7/XC3kg1ieumkBA9Nr62hgKpmDYWzDtG8gWKf03fwxd1T+zvetYsMKCa2himfmHKtY
T/XMUWnHOQWt0DQZfhlqL35GrfBfM6/LcNLqPaj37XJ4YGr4JjBbwGRrBzJXNrRB2TKGSRV/nxrU
uTW9+9V1EDOQ+bw3snQb+776+9cYjLrweoizkE2pw84zhUalueDVIr1GUi6V2ZnnO/hYDkUSwBzQ
oHw1lsG414a/vQw4S0aK6e3xsFLRuXZcfgm0v8yamRsOZ3Dpt79LY/kWg6c6Ns74qaz15vLOr8mj
BtRR4VwoMJCYXa/YOxbjFk2gvSStBwvLZJ81U0BJU/q8b4vx3gT9dTWPawfKgfNdvaeG3jEsXRva
i8hN/ZEETTIrLeTyyIPv1ocI/7Cz4s09V+pSQOBUIqjECVYnKqZerxBrEyHUEYt7Qm9Hk4c4Mr1/
Wj2ZnJ27cfOmshrvtkqa2Byx9PVp0oS1QFGo6Zlhrg5I1mi/2v28Bzjc2hOxARyZXCwuvTLiNzXt
aWxjCy8gwnFaRiRtZ+PkF772rOXl+N4ggQ2psTDuu+JSXzuVPHHSEnrdNGyqqX4GyZOfZ2M0d1ro
6iNcFTFZBW5Glc8R+NwM1OHto8GBTS7sKa+gkYEHPlgipZgoizgq/xpLkek5yjexEX/orWiqDl7W
msEek8bWwRLH0uzi+KAFWR1soulRnE1g6ik5RtW5N5uqO8E65AwvaeD2P2EswDOJZ/GjlBXVr3nz
GYNucHrPGcjmS4DWqM9W4iSrUsqd12drV7wICkBHJEZL4nqdsZ2LGZwNgJrcSyFs7YX/j/DN5WhE
QrN/ajGwIxTgSO3W+OlIRgYTHSwGCHSgahCk8ZnZ5vbzUhTzHq3p7XXDiSCEAlxbCXrdIC71eCqS
mIL7MNf2WcAtBQn+Ery3a/V6djzdwAHVm7AKx0cRB9IdNXqgRRMw0eW0UsCIZKV/M0grPplukb77
1vG1eO7ok1EBMdaBV1HD4EV9rAjpVqg5oNErtYssKlgM3+v9QazgGRkiwbUyLHNtGkNaRonTUrts
czk0UKcZBbpEAwKZJ2+oBYJSjapz3F/05pHjPLljfC8SVba5umWIstiGaIo4jCtbC4Wu6RcNlkB4
edricam776i1WjtR5k0UQROQlF+5MSrVN22ylBZJKkD+hnY6ibNsa/t7FTTjZ16O9KRFMM3sbPL2
0mGRSoaChqvSK1E/6M3lrv0qmKaRBkWGWq9/Ciqv+1vT4/m3VpshK7t/ore7oxdCB4ZJDmJacsbr
xZpKtxMX3FxYTJpWHU1EUerTWM8onPrSSxAjc4pmT7bh9jMybA0iRsG8ybPW5EZpYOeuW0j0oBYn
eobuF5LDfLblZ2Q7rYNMEYc+DL0wdt6K2ztvQ7PBfafRR4S0Bj/Bw9hDkkjbIRgXMKlBCjxz8tp3
h0VKVwYcJCEgXbs1G5dbAsdbPDqYmbf8kFYi/s3Lsv/mo2ILGJUW+pf7X3BlLvSISeksmkqggKFG
Wd/4BTRkp5nV9IJPjVAjon/nQ/R3SqS3R8y8OkC1FBZp0r4C9uoxYXNtLDrgKb323fmlhND7Sysq
l4rqInbirq1VaMQgv8Ivpty2uuRygbawlPP0otsd9RLen3NqW/mO4a8JfdVm1IWmSgw2hWHQ1Rvq
ROPUVomDoB1Bbna0jLQxz2XQQkYrGu7KKRg6bzp6jTf/G0uzrg5AXdyPMcmhFY4wy3434spDRF02
07krC8s8CCuPYCgUXc7xQ+WiobUHNcOhK4DDPo06jJfPNrJG8qUbuCHHaiya/EL32R4fzNmqkoue
R4X7SZus2T0Fi14/xXYC5KiJRlI/lKO8OP6Yul6XvGS135XnoJ7b8Rjrrc5J2SRvjzqwm/mpDJri
a5YlHjKJbW1N77Px17MDyk/UT4WLK7X6RItp1HAG+vpL05fdU5TXwdkocuS4grQ5twXa0e+2cYrm
wHtoyZDrr6syRpFpNorNxos1NvbRsGrnrMCNh36x0j27wIbfBJRqa75hEu7waisxz5WN05kY3Dla
jBc9k/LQx6AeFkTpT/c3pA5ovQqgcbqNmCBkVqsDtL0kh75qsl5QvdDgiG2n6DJ6nXGOjQwdrLn/
V6aGW13mgRG6+0tvXC8OUgVYHuClm7a/pY1DIaZ8emmcsjiVWhn/qpu5t2MhKxfPMVLWBHNF4Y5m
CKXIa1fBRdDdCZqGl8Aef3MFnI6Trx+aMvkRQ4JxmKO9zOZ2W7bJzaNFqAAUtHCvF9TKfnTbUjNe
UresH7u0/Drb9d5I3OYir8xTFElUWHe9SFB1vUxdRDtjCYS/j43kgr9Ydozj1qNTGzep4FJhCuik
raJGmdfS0uidvwCCiKrLUC+dcwBcTX0cPu3dacKNT0URjaF42M4A5q435XmyieZosF+mJDC+9xDp
PlmMxT+DWIhfGkbzL1M2pztv8cYewcOyLKMrgKzW5EKaY3QzvLH2C0mx9o/tt9HXZRQMeCG50bwv
CscWAXVz22wl9EKnatUucsbZEG3q2y9QGsGlqDnZya4TpstgpD1FNOV2btgqpvrveqoBp7gUqIso
K3oTwGWFO8YRBZmXNMpQOY2c4uhNHZTG1dAfYDqefr1/o28/oIqIXyUi4Pun8Xi9nqgEg4NwZbwQ
C3vDMZqtWj55ml+2T0bQec2HjjkdwPp5ke2JDN76MQeyZ54Bgkgg7GvYpdQJ8cbFcF5EM1fHaNKj
vwBCA5YCJ/UwtfH82Waa8TgZwx7l0cYhK1Qp0FwqAEyJWtebTulox7MPqR391BHp0UjCbzxHB9Cm
/qEsJ/fdH5WqCZ4amUw8Gh7mej14ApuaQViqXV5cIhZbZA/ZIpKjJfJsQMR0Hv69/1VvfQ3rwbFI
IgyAllTgesE5WBBbFlJ74fTtg5RIxE5+s9d+WEM8MVaWYYRKbYy+xw2h3rTYmZe52oujIZJsZ8up
G+o/R0f/15FWfPCF/CISvzt5+vxpNJxHP52mnYRnVcP5709gdIVLym7xe9c7BTcO4JPIJuxtt09O
7hS545esIhmAyTjwJTLE8AqgtRtkSfSjNwxIjD0dbt8dv3t7j8juaMSQc5HW0kW//h2LbTZJJrI4
DJooOMxtXxv06ZFWdmsGcOuUyUU7mRC6vf+hb7evRPKUDD00TVRaVu5i8IKJRmkhwsqd3UeGA7r5
bNdFrR+6xHRnyJZ190/LnB3nUC+W/Foajf3j/k+4tTVaGRRWLdWI4rFevTie1+qeGIGnJXDBvXSZ
kaLi3Iw7Fn17ZaklqdI/yjwY3BpjlU5elOXghcNSM/XDmI7P9I7Qch60Z3AEe7WCjT3hEqmkEg/Y
5BKrC4uzkk0ayyJEfaX8nlmlffaDdHy8f3Kv2ch1JMemwE9C82ZAR7muuyeoIdiLqVWhSP3FNQ8N
p6ckuSmMPvS9IX5Upa0vp6Aca9iwNWQdxucYRozx5Jdw67m1PnhHt0Bk5wukVME/MV0S42AEwI+P
aac31Wk2gth6wuN46c7sxtYRUW3m9aVtoFoH1wZfpL1XlX1QhKnRu0ea/9rRqyCcv39Et089ACcl
vsfAEXjjm2LlBO3kHERl6CFxhRSk757GKHePNTDoy/2lbjZEUQ/0luJNxrxuJjL7CAXh0ouqUBqB
OI5Doh19eMt3mqk3foJVuCvYFDkQ/b+Vv6qitC+NfKy5sIW4NC0y6kk7u9ohimDQPACGHy69a76T
l1YRRCk+C+IlxrXZ5sqgLWvMXZhMmlC6cjl2Ws/UrW1M53cfIfkV+TCSqlQt1yXLvJhENiPjEo6R
MRxlJ2PSzlqc7q9yYxPsRXlZOoG8p/A0X1se+hSOaMTIXmCkf1xmN33JCW1QKJZ7TcfbpSBIeo01
mdNl7G11bNMC9fQQLHW4jJ370PW2h866y9iilrz7ASEAYvSE8QyqdwoBd70rKjGZBdl8E/bGZP7O
t8lgQUGt7pw28yQOzdhH0N4s5nvjW7Uskk8oDb4iCVc71GVamkndNmFqWgzUyTk9D2O0fI+ypLgE
Ra69c1oJS2RBQAuE0uRaN8VzIRtViSibUPfz+tEHpf2QZJk895n3zrbf61IcpsJ+0jGmanh9pJNj
9HbeGiwljPpRTyEW7ITdnzNqQx9SiCd/vW+Ytx4EThWCISp3ZHjQTV+vZ3t1GmiR1YTAk91zVTjl
pTC0d4JM/7srKoRcASD/lFCuV3Ga3hb5EDQhhIn6KfaN4pCP7nJxzLneiVs3N0QZkjYZyqcMs10v
5RmZO8rFb8LFMaI/QVqNv3RyXnZ8/K1L5NjerLL6TLS84kiDeilkTMQ5CteT09FKzRZlH3Ct/2jO
+HfvDunXn/hYiKQoX8UnWyd2jVc6BoPdbbjEfvw8KgEQC0me958g5g6IhTwSjoW18q9jy0hLWrcN
e4hIucopglCJmN/tEYlIFLRZUY8xdrh6iyO0YZrWx9C7KM2ONmSXod/E07Nn9NYv949twyMiPk0D
Tc0d80SsbBzgYszg2tKE8RDEX/J20Z9mI/kQz2LYiY42V6KmABxWYW/XpVxB2c4ppddAxqz3J7/z
xcFIUv84C/oL9ze1YeeKgx+/C1pGwbev7ZwwRlpDkbahnGLtWNRmeTFj6/NPLEIlUlUT6L6uI9hC
d3u3S8o2NFRmL4tlPMjZ2LtMN3HyqyUQ+qppEYqQK3/eDsi+1P2AwXFTn5oa2ZlmRoSJYK15ioty
T7B46yuZCiijolikVdXlflOv8ARVraCf2ZWIppQ4cO61S6kJ+akfnKrfsYmtDwVyEDSaIhGhYHe9
msWoaVTMS8v4t1U/iFhHr9ZBvez+l9re0/9WWWPDooDRNDhW27AToj1R5i+PTYq6VpXEP+6vtLUf
OggEMQRmFhiA6/0wgygXCpNt2GpieErHxT7G3RSdf2IVMkQ+EuZ3A3mOzbKCiDBowxpqu1NrzH8b
BSJHP7GIIsuhG0LEvo7URduMWjxmXRiZCWK0oxwfktl5f5BO8MzLx8cBIXiD/YV50A96v+pCABP+
fwxrcIInG21H8+EndsMArJpx4y1fJ7WI6Ul3iYoOpth2WQ5BNunuoS3LZo86ddMCgNW+zpTRDFG2
+Ob+yMCRDHQJjq2Y5xOpgXdAYvHd+Sw+W0EWANlDjsWbd71K3juTGGyo5VDrs85R3SF/5wHFePeh
kaMxOKaoqJhjMFerDGCjndaFwC4fjGOaCu1k1f37PRzBCHgSpeah/lytEg+pi2SRw9QAyki/mELo
fzMJZ/0aLzJ7mnBCf97flYqnrpJ0ykrshz4f5S6q6qvH1S+Hypt8wNiLV+v9Y5XIRvsyJnO/vETj
XDUv5RRF7kV4CDw/0oiW8btDdCqHVIJRuCcFATp9faxjwZFP9lCHWdtRok3i2PhR56jYHJkO0/6A
YKjf84C3rwhZDysqAmNsZh1Q2EGK2t9sc82IYPpjWWp2cQHHsDygzsfYsmcWxV45+HZNxXulQNtU
boiUVjdB7xkUTYHJhfGsj8kp0PPG/T1frCH+qtmtZv1ZZ2m8U8RQf+f1t71eU/2mN7cv7sZhouYr
Q9nr5seM4tjJTQr5x5wRg943o9uLrtwJrp6Ou1LzXX1F3186W4PjMWRiSztNLSjqvInrnQdy6xAx
VURHqJVR81ltSAyGHPSu6cPZyr4VdtcfljT92C/mU59We8Ht1ukpdS163IwfQ+d5fXpVZSwZJd0+
RCqze4ZQ7C+QzfODv6Blff/wblZS3guLZgaBthZPzPVKmkXlr5aTDP2q1k4pbKEMJFndQSxzu7PU
zXfCb/Eig5a2CWduZi+KuamEizRwGJWwfmVp0J9SWe9dsI0NEQUCAAdmpdDTK4fcNdNgCLMcYD4R
jXmIpfhnyqICjWwHxep3Hx7VcRfAAneZRufKJmxElpvRNwdASG7FlHrNrCqKfIFRHxu0d/e2duMv
XxH1oOPIRpT/WFkFcZPTdoU9hqY/8gz0QA3LI9z+bvuIOKZD23jukHWkVTd8a0j5+p1A5PZoCUQV
GyfvEMWuG+zojNYAn1gP3TwX54FSy7Ezov5hXJw9voWbzJUKMYbJoB53m77rKtgG3LQkzVhYoHyR
STaIs8hO/PSCFJwdmnnr/ZVbkXhv95OGGb6ZN0lRP5M6X98FP54aOrmtF/Y+sxEPdIBi5wFOdgPZ
sEGb95iXbu8DVVfol7EdumX0QK+Xm8Z+yGJZ+Qw3D/pRJoZ70M1d73j70ZREA014ZuS4e+u0RbPg
NwusdAnzhNHyU+tLrNOTnV+iXQtx2M4lV9fryu9DDEvfimYcIwUKo329qdpIld7ObIVIH9qnpALy
5M5+ezGdSUfFrjGPXS/oJ1MEfuwac+8tuLEb5vNe+bNpBuJl1vQ2bgKGo+i9JYTkrY0v/tiyRGd1
Mv9Am6t1kEZGUxfhXNQxLvedwc3tZGlAI2BTqD2TRlnXO7eNBIXgqDJgKffr+v84O7MeuY1gWf8i
AtyXV7KXmZE0bI212HohLFvmvu/89eeruRc4arLRRB8YMAQIdnUVa8mMjIw4JYMWKSeniiL1yEkd
pgPPrmF7RjRly7GSWv1BsR3BmIJJx+rDuxYWZquEsTaJokpl0F+TBTNUI3XsixIRS0Vjq/yBm/Re
kWXzqaGdwckhV+AfKqGrm7brcydeFtOgR0pqnlQpSM1nozQyypS8kce0iPGRHWsLaoTeqRhx6mTK
2vH+qm8OkfgRwsRQdGtZhMbXqy7BksjnLDUAGBDe4UrKXpbCUHdqC5tDRAsA8tHkK2CsKrTM61Hy
tlrswUYcbYyU8mWcrfRQgfsfemPX9vLmUKLcCnWeS9ZZHSAqJSQtih28Gk6nz6cOs7PcC3HCXTy9
Rw/WfXT9hGkQlGFesfc+9OuZWVpt5dPQWa+TU4WuGSK1XMdxtZP0bYInIW5HsgezFBRlI41dqQ7F
ptS2XgdwOt+yG/UfCyLLczXihejkhfzj/qy2i8imIFuGd8lC8uGuZ5UNkrZ0ve28RrOd0oaCHIJH
QTf7bCK79uiNx+sE6C6q9aKXf+1F0qhGhut0G7zSS1+gsi7NzUGqmuoot7qBezUm5VAlJTtXj4oU
mRni9/qys7435kvxiYqnkH0XxZvr+SaVYVNPYdOUaL4/lUrfH+K8tI+D1c87UPx77/jVDa8R/YJZ
8zpTdoYTfT2WqWWi22JM/SZQ6s6NcHCvzgkfXvNTue6boxlz4R5w98UzpSFS6E5y0zT6uRrmWXri
RszIBYywpRNjFHbViRYl81c0XormJCXxGLhq0Znph2bRmgHepmP817S1UbqlMSjzSBt5PgyuWVeI
UEepo/XfmjnWGQVB9OaQ9FnfHeYsKRFomjlNupuGDW2VdHkVwZdU14PxSU5LO3QbLhTJHRWzPc8A
1IGHrJCunVO9m3wl78zxc+CYQfCc9NDlPiqjVDeflLBumkPrVOhpTEWsa8+FapQJptd6l0Ogy/T8
O/1t83Jq9CaYvDlZpvxLb9Gce25COQyPidq1y0E2yItcOzOnv9F3KRJP1jgQxzjPEQisEhp3j3Ye
TrY72otWf05bdcCovjEN6QlV4WDwOGdjeGJdZf24pMj1fO4LSnetq8zz6JxkDF2b7xH+73biZmRj
GhIidd3pfiONNUaDsjJ8TYbGzn9Mat/nFyluwIHDKkyDL1ONn9Pg4RUfBS+2Fhf9JZhUeX5ztLKd
4aTESvi8jI1SuRXyVNUZgpNB/EvkaX6GOGuXT/fP8/aW//9GjARmoJNrP6vBirlgSq3yI0Thjy2m
V26lhu3x0VHotKdbDywATQFCs+udnRttXmV9Nvok4v3nKteHYxKpe1WmbYhCdYmcS6NFVmhCrEYJ
NL2dB0lc8GamHrAyKr80Muq7x6KX8NXR28IxAJWT4c9HZwc2ztohqcXe0NaNc2hAxA1GR4kv1ck4
eck86m5k12axkyVs73oqC8i1IlFPpY4S7/Uq1mWqyz2vlj+mHYdsKNXsv4yG4G/sfnhETaYY1c6H
E//L6yuJIZkR0wO6hJ1+PaQWqViN1lrqS+lSqie1rYPsWNASPHxEF2KxH96NpDlIQrJJ3vm6q9cl
LgFpbBlxhBz56mM2zMopyB/teSeco84PS0aElPzBWcUcxTSGC92OwWuq6d25ghv5VvbL8CSjeXfE
Dxo+36MbhAH5YEIxRFQCVvGjqid6gitM8ErbnHp2EvwrcIN60DJOTIt2SlgavFbv0lvX3yoHgipM
M058Z9R1X1si07Ok0Nr5RNtNSDEI8J9GD5gMJD/Xo0BWbzFCzFOf/FT7Mdb18i3ScGXRKjs/SXJV
7KSO9mYHAndREWdfUMxFNPh6vGJSFpTbhsovx8z4oBDiD4cAP4TvVKuiF2Yqf+JSGH61kzLtIG23
hhYlCPaK4KyvEZw0C/OpGfTaL+jGHZ6qIkNQF0GSBcOiWbPK84xoSfcyKjTSnRcqZTtdANu7mboo
kkw4QkE9oN3zeupZqC6gBubo62oxv6B1Hbg5wMzOB701CuL2Ir0Sg6wprUEKiG8a2eS/0zvrXIp/
TVW17EklbW8SMAeuEkJGjgBy5deTKaCM0RE0TH7SFB+iQLK8tAsTrHNoqrl/2t5tiq8vLUHtJiMn
dYEdvEZzllivtUZLZh/PyaWAiR9Gb7U5951nZYtaHAZ1XOxL1YaNfCT+MOrLlJqd4o60qox/h7kE
flaPSxG6idFL9tEIrPGjMYaS8a8TYQbz8B2LMh9dPaYwUOD3ri49ycpChahn9gmABBKZyU+T0vW+
bRHN3F+a7eFF/4/4krPErqYQcf0RQk0e+oW2Op+Idmjclr7hpyIah39Lyq9fJHNs2tP9EW98do4f
jHf6rwVrewU3aUHajKmRLP6Q9sML7Yq5N4MvHuzFUnbW8cZGdsgiRW8+MjswaK4nFzSpFOpdmvvy
LCtPXbhEHg2v6c4SboMMAgyuWJTvQUJJva5HsWJZWySaaf2+HvonNdGrb3RMGkcJXNB1ULM8ZH0/
75RTbk0NCraQTEeuaJO6CkX4cHI6Bq1oxK/iIvdUMNK9g3PjY3HjgGghnMJbvw5kwmboEykpCj+u
gBMcChlnuEiFN8paetHnpfrRIwSQuzSNjeegGV8mWR9/6EmYvWT4NH6get4cwxKam6nne+oWmzUA
rBTiyoIzQjPeu8ji73UPJ57V2eoVf8gLQALDbl1ZstTn+/t1O4qA0KGGwu4Bs1yfEKpyNJiFOMZH
M5zdJU6Vow3vfmerrpUqOXrCSwxCP2CSYKKudlFCzlumate/Zmo+m66jE7j+QuKhbz+Gi1HLn4qe
lPaJkvRMS95i2dU5k+zFfqnDIlS9oE+S7ohv9DK5kzkOwCfLnO8Ju222g1BV4hlllwM6wv683uqm
QpGwb5r+VZXU2k1iDZ4doj6upKbqztbbLrtoMwBig/sPVrzGUmERkIDRx/1KJaXxBisqz1qSOodH
P644sowgBhFiNtcTyhAbxmW5Hl4nvYVj4qjRGfQ0fzTaEx3GgpcD0xi48P15+m2jynraKnDp5ddF
MpWXckjzg9zP0s4W2lzl76PQDQJOiDvlmstc09MGT75hFHIct0+Mn722PJU1xjNmEO4Ztm63AiAW
G4H6hCjSrWE6Y0xIPjNNAet2gtjVUtpBjLYOQboz7fv9r3RzLFErF75U2JqszkYZtLRwInf5KhUJ
6uJNpHulxLvhmAC+94fabjumJSx1UC2DxrpuPccvL+sRYVBexy40PUUOg0O81HtV4s2TwaeC+0sD
MQokXOKrV3dJs7FTFxYPT7nyMPbFDD7TS390Gq07jVZWJ8WM95rAbk4N5FYWieI2GZ5MO2qBDpXX
ZZ7bk1aACUZpvwfR3RyFkIIeEvjNvPPXJ0rpu7CNSl15jTQz9/q2qD9ofbhnbHF7FCg0iJOLpo0V
Hm520zzV8DnxteoML0iS+lmS2r0Oq5uj0OfNLUQDxYZdmRoREp2zzb5rLPT7E+7lupP2qCA3NwP9
W6L1hYx6TUbM57QwB5KNV1ykFk/NY9+Ugy+4pH9JyurTUASPWXXy0rD5/ne8NYwfyYmBPw5fKKm6
H0WI1UnvhNXBKPo9NvimaiFGgidAzZvEcGPN0yKf3OuzpLxqI2acg2o/xWHxZEUIgWj18rVeyh9B
H3zG7+FBBYn3ObKadMICH1DVFF/2txu3zRqjS2L2B0IIwVnthxmOsVM8ZaSMj8azTFLQqyDXkF4A
gF8PlXZsi2Vhk0S9o3oYZdtu6WigkWO3l8fc2o9cuBDBeUaISFb3oAzg3FKuVbH1dHAldHLpxaSL
+nz/Crx125pk1oIGRza/pibFk94bc1Orr01g2UdseH4F0CMOdpjuFdnXhmp8JhhBANvUdaGUULS4
XjuaOdoq6MvltdDSCP3SCe7RXKleVlrFecTOwu+XaPrUD8pwqpQuOIF3Vk9FF47AoNaektJ2eSGJ
E0cix0E0RpPW9a/JC2029EVfXicjnL0icxDbXgrt4cCGRBQOluDsUL9dK05T+2lCZEbV14JlPYTd
8MOY6j15gu1UuBbZj4juUEDYqGBS8k0BZbT5NZQq6aSEAz5odqfv7JRNxIF0CVwMyt2i4ZzH+XrB
giDqlciJrNe4Nj/OtvFpoJXTjZDvovy8t1k2UzKotiBLTYcknCAoGdeDORNyokPSGq9IaumHMdex
vcm1PcnNW6PQVikohlR3+EbXo0D8HRJnGoxXozFq11QH56Sn/V5/9M1RAG3pW4WOAMPjehTbbiDj
0CfwSpt7TNOwpOFwHwZ/3D/IN0YR2hTikUQWgILZ9SgVtAt9oUn0NdTK5YARvHIcOmk63B9lc11Q
kqMXBplewdfehNDT7HTtJCU2Cllt90edUTWKtbT7B12Ufufo3BoKbScaNPk8gqJ5PSE7RtC54Ye8
5v1QuOWiDmdLp8gYO0nzaBWaWUFoEg6oxERkv9dDAZtmKEnlVBqlNDrgv4r2iIw+eZsve7SwG58J
wyPRFUp9nW23Giouyy6XWoqaoYzhax8o/SfF7uZHX30xIbqH6Asg0aFSez2hJgLvi7WYCTn6XzG2
0M9a7yA7YE+PoodCuAFmEhZyxJoIHFwPVHTouMRhHvoaakNHu1L/KRGlezSjIqDg/eP5EKJUm9S/
r8MY3EIBcx6LN4wUo68SonZv93f25sNwQMCnFHI3iwrVutpMZaePh3Qp/EGmiNO0iBhbqjTubGp6
ClmRK3SSpIaaA2ko0OS2mUwuCAtVs7dfx6aZy0Ol2uGlxnJv8nrKfjqMbbW0fBakzg7RnI7ht3gu
J/uzhd2l+hKinzV+z2I5LY5zUaMTZxIJVx71UvW1atIh+K6MY7W4kdZRyy0VaTBcNRlM7bkyJLtx
8Tyg68btzHbC+xn55OKMh2vaHnJnnjO3tOVQOqjY/UxeahLcn4Iua01XUZNRP5byNGqn3Bm7+uQo
7ZifQ4wep5d+sM367FhBfopRRrNml0rRpL7NebmMf8Lbo1Zs1pP9EqaRXj+hJ+tEz6OTlv9lXCe/
iMU15bSMiR1+dIpIj09CK7/v3Elf5PgwVlBz3qaJFORzkOpRdJ5HpQFukuK5+aiOtoFzAwAzjrdK
kU2u1gbOjzLvObvE2o6MegFmFm5cFvkfZgSX1ZsqXU3dEt3j4iNRydScaj1Z3uSstf5KlTEr+bVZ
FR2mRdJ/2Do4yNGei0X9wxw0o3uK8fZVPbrYJNVF6KJGp9kKKlM9mpAxqn/bvE8/Q3pRFBRNiCJP
RWfg+ps3mIH5iYJk28vcVON4nlqco05pQof7U0Cii5YFGm/D5zFWhr8kAGtoPzzrRuY5kRTov0BS
Q9kzlymb/8NzzlK9BFeVziumvGq9zEwC620hWnRO9aBXg1fkwzKcDaUwkqfOtCaUBfJyHqVPvO60
ZuqNHl5Klij+6VhjkB5lAMDoVNup9mdkFLrm0aeYVUdnTHPrs5zOGY3rQxC9haPkZF5ltpWEgpRc
14fBSkaZjdEP6mGcoghbVNrQ9Q9pOqTKSz4Gc0zOOzvJpaPhen7SmyJdXD6GBKOgtWrby9EqmD14
C0n03zKHne05YZP/E4Rt8WaGGKi5BmFj61XhmLz1szbJX7Kl1z7N8pRh4sxOUxyk1Uw58ebCkMoD
zrDl8tx1ct7hwADW89lY9Cw5dJEuxb6iZ1JyTkiTwzOEFzM6LlJpq8c56noIJuIzfK8rpVVPYB2q
4clJMlanqUwq+QzdpVc9JbWi2qV270xnykPJ7EZxtvxAj9AchHsJ58nV60DPDjGSOT8GBeOlQwu9
o3LRH5jUg63VinGocLc3jk3XyuYvRalz2Yu0Rk2hmjjqpdbk2LwoctmWqUtzWftnyrlVPNNIQxUi
XKZ0p7LV5X/uX4Wbl9cEURKq+LQqwxVdAxbKKI9jJpWNHwJhnTqnip+MWFK/NR2SvveHunHrCgYT
vFA043HKXsV5OI8Ykdq2jW9UnfkUDWPuaYOiHe6PsgldRUgkalz0eXPtritpRUfZCwPsxq/Jg15g
tDd0HJLlQD0/IXz+7/3RtnOCtASGycoRjxPxXb+JteQEcjYmve+U44wemVm6cijXx/ujbDFkge6g
sUm3oRB8WLMSaSKz+pBP5c9SXoyuIhWYBtVVSHNtkChq76a2ZkfHNs37/F/FmYV2ZSoF0IjSsWw/
FllaTqespln2U2plRu/iYh08XLmA9kFVmm5SkmbBXr1eCwQXAgoxQ+enzmAbh3wc5Q/G5EwPGq7T
u0UPOvUB3nDq04DV1+OorTbNFR12yHPSRFql0ZC7UEOTr1Rw9OMED+oUmn0R7mysTYkY1VGo/RpE
TWGitO5zyeJoCrqRnKi2huDZsn4myoh3W9jSepwWUCWiznTVppce7o6CmUkTPKwCJKJRQVrNN5QR
q1oq03wtKmU668KsDsWnP+5vse3siIeBBN6TIwN+5vWiNtqi5UIr7VWzA+lkSrr2IaEKejAqWz9l
qfohi5HMcdpReziqJBInKUfvk3iGCPN6YK2veQi1znkda9YvhOv2ocWKbifq39wK6NABfZArCfO9
jcci2V9dj6bkvDZ9kHx2Uis5KXolfe8iCFCoMyxf7y/n9lrlwAKj85wI5sS6R1OpOGRR4Iw+t6/M
U98kh4T40Y36ac839sZQJHhUl4j+uYfWZdcwZN2iSe793JiHA7p06VdUM7UPVSn1O7XJm0OBMMNa
pGJIq//1t5KienbGSO/9Jg4ny+O4AekYYdgTYMlNbZ7uL+LaTI2XAhyd4pwwiiH50MXv+Q3sm6us
k9XZGv2OGy33ad2UsMdaMgNFSBtrN6/t+c+eC6OxVLfUBrn+aut49sJurBIL+W8lDp9wRKdiMipR
vIfFbMJ7fh6kbW4jrmRhN3v98+xR6jp4+YNvSUrsaWNCsEcZ7WOsOpScjJr2zEnaqzDceHEAJOkC
ouUcYE0VP+q3NYk0VD5mCq8+11QfuTjeGJeANdlZ++2nFu8aO0q0MW4z8jlDdzPNl8lXe0rCniaV
i48NqxMf+nnRw53Q4MZo/6/rxRJ04w1cOOfxooCdLT4NkvNTHPeQWIM4/kgv0M/7e2r7zUSnJDCr
yJYRpVrdc06JsW0+B5PPyy19RqsxNJ7BzNVDkdtafkIOpp69LB2byHt4YIrtoMg84+96ttffLbNC
KCcwVX3gh+oApC65kSKNh152Sl+p6+xpFEHw/UE31x4S4IRDqFTygPBv8fe/bRZrQZS7HMLZL7LZ
eYuHJfxQSIaDXF88fGzzFEX5+wPe+JCAk2S1XBH4vK7VUxW9b0mnCgZk8T+FVoKmCZrgX4Ogi8/3
h9oeBJ4NcEo+JFi/s65TmkWgaIuVz34r29EHNUlRIczjPaeEWyvIu0S/MGqmW6it1LVQIaWZfT2I
5m+WEbeHUDGys9wnwaFHIXuHCHZjAbGPRENM5SSwU1fPYbeYLTIShewrmWPiyVr1RK2Y2SXNtGec
c2MBGQqZG6GnLhiF15sDK56hjNta9rVwDI5ImutPupY8jIiCfnDagCqpGXJXriak5VkWFQhe+8bY
6c/p6MyfAED2dB5uzAWNP/BWLmKYQevq7li0LeXpRvFbC7ZEmnUTnaVTfri/5d6d0K4AHSYj0F0E
YLn4KR5eL9loxaFkW4HsD9QMtUNQaZDnStAKRATLSf4pTTaU9g5S8ue5iWrnBPW/DUOglkpynuZG
VlNPDZzp22xN8/K3OhaZdSxkqzc87EFH22/UQs482YQy/ZIGTfOPFcRm91LW8WB/BTCrZLTFYiqV
mhFFyWmOBulBe3geXaoXwqYZNh3LuWZOdKizZUNRK76ex9YruQ26/mkVC1aiony/v6A3TpdoduQI
kxcCha02x9TkXCKJrPhZKdO3rRiQZl1667QLQHHTHpssUc2dUHC7VXgTKSwDIQkPunWV1O6QL5um
At8YKVXPqh3DY1r0dmeriF9+vVNAs2mjZhlFu666mlmqKkORItLgO2Y5/MyMdjixcbW3YgEMmqfG
/K7j6/2szLK+Q2Xd3iDkRxBJSbTRoeAeud6jfaBBGYrYo4hoVB+zZla+9SmE3XEG+bv/+W4sJUNR
BwZIpf1pTWfkwemktmSoQMvGTxpb5SVWe+v5/ijbJ5uIQPAmCThJLte6VVaHZjU28JoPWtocCmM0
TvlU2J8mtQn/SGMz+9fBO/50f9Dt1FDkRlUNDiudn7QyXK8iSstZUxaq5lOFcTyzSeNvthMZDwfU
ggnFV0ISnjL62iFtrhJ9LrGO8jF1jD/izMtRt0fzk1lbe9zf7bYAdoF0yiVJUM2fryeUT5ZTSRRB
fUeOfjaL0z3LfTWfxqjdq+fduCVRo6MBhPoUcoVcmNdDRSaorF5rhg97PZXwNKbBLzmmCcJPz4qO
3+Mh1seK7iNMlZQXM1qW9lCbdenLTm03RzWeqvl7HE8OSqWDLipcky4nT6E1xJd6TsP5MDdS/S+e
z2H82YInEj6pSGzkR7OQ44gWJRvDZ6XPY8eFs1IHtD9l7bwX6ogFuz7hHHD68NCIYw8ANl3PEn32
IhjtUvObNv6v7GrNs/T+uQpoAFLj9u95iJ7ntMHTTNoJYW9sTUHKJ5UlJBGEsOuBzaxdRqBi1dec
0vy46JL0d2Y0ys4BeOfhreZHpZ1HAE0WxlnDdQOKLM1iN4ZPS5TtAZobr5lt9ocw6brPitW2voyK
73k2+tKb5rG6YDsQH0qz2/OJ2+5cYVvMm05QSTlSEffDb0EsSVwfI0Ng+xa2Ey5opeQ1U10CeS/p
8dFTLzr/xGHkARRqW9dDdWYZ5gG1NF+X7PioYW5BKYF6wv1RbkwISjE5IwAWhh1r7u28pFUl2ZlB
SARwnBtxeB7UBUfsiL1zf6jtM2SJKj6Bq8DlNvVoxN1Sp69aw1dCSzrMYd99NZV08MLGBgVU7IiO
wEmZk8OkZdVOO8d2nzI2lTwubnYrsOz1Yo6ZXMWyythJHDuHBQcJkh01Ptyf4c3FxM+AxlvqdmhV
X49iDRmONe1g+PFS9ecQ096PEYnYCTP6vVxge+KZkCWI4MKqAebY9VB1I01YqsqGP0PJRDuUN+LN
ifP2e8S2PaSalv+bNUn/ZwDSFrphaDp7Cqa3JisMetk11EY374Ue69HA3jH8ik6HPyYpGj6htRh+
N3NjDzG7cf55chHrY4PCxN54lZSNjlRFoJo+gj6D9RQsg2S5aW06dEdaSWJ5pRON38o2bnKC1ykb
zrLTxvUns1FwnKohZBU7Gd+t9Sdg5hUjgxfg0PX66+lsoQDamL4etjM4e5ZTq5y/VG191EvTcNtA
+dk64Ukps4eFfuHK0wYFbUQBhoKZfz30guXJKBxqfEJn2xtiOYCRHjbnuOn6nVne+sZCd4U3lOWn
C+B6qJbCCSBlZPlDMakunCZMUzoTjZI00N/un50tTYtpIVzDhiICAe1ZjdWNeLLX4Wixn7pBOtAZ
N/5KshqVxlzKl8+j0s6zay195s9jGk8HumyD9NSVXf/WJrk5nbVUjfaQEjHo9cMjUnoCL1AEIMQ1
j2oowq6ty8j2R7nRX8shHz5NsMm+3J/7jVHIcRBwRA9VWEStvqgZhxU9JL3jW2M/wTkp2vLHYJjz
zgV842uKPgYaociy+Vgr2pFZRla/SLnNi5Kn0I7m+W00lPGkRKa+MyMRcKzWjWtQLBkxMkLKq3fS
SvTF6gfZ9jO7G74ORhR8gF5HzdPKZFfWg/7bwyuIkA10YNpHoGToq5u3kMpaBdOyfdMKMrfqMhr1
7G7PEP3WAr4X84DSxbu8WsB+aLXQsVPHT/OiPwZ233tKaeUI8sp79lY3tsR7xxqkICEtttZcNYzQ
Cq06c/x2qufD2FWVh+LdnszArVGE2wI8PlYNLazr8x01zTT1oD++0eF90iGud0iAeZ4e/jjUO5C7
FhxZ6hCru3JSooLKZRpeeBWNc1GOvStrwV5zy425QKZiF7DfuD/WoZmJnjAyG0hCVaOWeX1spc8p
N+QeJraJYjin7yK/lI0JztYGqXYyKlaOpe5Fz+1+OcxcWstXJW0LcLFukmyspPA+O9CvXSle3aoy
vb1mB7M7m2y9/YyKuTq9YZoJYwFgoMk8gnPct4XMhJS4BtfcX7GM6Ipb42HrHLB7cvhz2hfSUxYA
Vn2y7bGEBSFbBXWV2DDyrw1CJpeOuyXGcNfsZNfpR2S4UFeYs58ljp3Np9JCUsFVwjB7W6bYwCtI
GroqcalDBTgv1QjMfKiaACKNFkoxCgv4eTpuqhrJP2OKv+hbnBhd+dSopWocdZSNxg8TmlaWKysg
xX+NjRwvaFYps/lB0mPF8mMnK+vnGCOFgDaUEWWpQp0dSndLu8wubhhD5UpIlKbNIYQvqP9UOrx4
fj248QiNaDikREoRkU6IVVo0aA1MbPIzX1Xz7tS1NFvkIazpB0exIDC/w/hcrVsVr4FAA02S2fZ7
woyDqeXhocsRq78/yuZGFaPQPkQfngiD1gFfK0mKSuOV7dtln1xMTJHcfAj1D5k2TcdgzNo/74+3
OU5C2d+gzgt8wyKuHwtHr52Sv1X8pI/LU60ijBs1uvHwrERXI6Es6AYAurm6gAxaQ2TkLVS/Ca3m
UFpJdaLvTfpgVJP0bKj1nlbDdhXJVIUmBBxshaddnO7f87dElnqzaTUflyf9gsueE7kRjPBvYaBJ
oSv32EbfX0cxg6uXENANarTQThB03zUENrdOV6XaQKDY5Ll1MKyq/qWPc1SdzYJL/lwb0mScsHaY
zB1A511UcDU0zT/wZmFPCwB/9ShC9BPOd47j5+3Uz6/V5GT/pFaR/tlYYxqerFTtf2BqRL0wS6dw
QkfSQcOld4L+V9XlrfTsZBhUuZqZSc6BPWlD6dPge3yNTLtVz6SlzXKIY92iVbOeuuovzcpD5Or6
ZDa8Km36+FiCKTWHPjbK7g8nMM3/AnWwvtPCqg1uPKOD6MqQBP8eWgrEp/sL//4ar6YPXZG6Gl0h
JH1rvWVFUubeRHrERzegcmuqen7ijIbuJrNj/NSG+VthD4cZ9f5/mnJo/9Ibs9p7LdYfX8CERI6g
StDJiR+vt1sTwbVC3sHxpSSNz2PXKA3VaTVMvblL0x2wdfMy2cRboINChF70W68+dzBqXdE2reM7
ISzDkdTMpUf2hznlultI9bko1M+hzVNzf503F4UNHAIXCDyU5N7czLGxctlI4+QyxmX/5yiVmYua
sfrt/iib0EuMQs+EAvWIi3wN7xr1gq1XWiSXdpDSs5Ur8sdiWtITENdefrW5I0jcGQioAMgAOG19
RzhjmyOzBvCSObhJmNNfUxpaXkBLftcP0c79sJ0YXa4C3OIFURFdWI0WRsVUhlUVXppxqDwQBCrN
WaW9Knn/sCUh8Af8bAByJgWqpF7vxnyaUMnDw+KSTCVFnrrJT0OGaMz9L7XdD8wCEUXACdBIssbr
USTAulItat6oJsg84o7ouUxC53x/lBvLJjImHg/q2MDVK+CxjqzSSscoZdlSLTxUpVP9sBfaed2k
LSL5cH+0zSVO0YQ3kBlZaART0biekxHEo5mPvLuyES6ukaOs5tTSP001fJCSoTxDw9zTXbwxQd4o
qNrI0oi3cTVkz11hLmmXXqC5V8+B0VH6mjsp43R1wfDX/fnd+GaOqJ7wEItOxHfy+G/PYmRNoS6H
FaJRZRt+chCn/pLoeXl8fBSKryrvr1BxWa8iGEkkdZKVXxZlgSaXS9IRdY5y51vdmosov6JbybEC
k77+VlGYKAXCBflF7e3gRH+K+XcYGcmPR+eCNowOTUoIkQMFr0aRnCoNEyNgxSodLjGCeG441HtG
mNsrnVEMPgrNYshZrk/sYsmLWrZFcSkzbTnndHUdnTldTghOdc+6pE5ujX74h67OzT0azHbLa0KP
gAuJjEQ0dFwvYzAqFaTjKL+UijWMb2qTm8krvTHqdGlIJYsvs1r1P80qMJKHhd7fHRk0VFSoGoJw
iZ/2225sq6xVkrEtL1lkjrZXVg5GdJjsPn7EqJ5TFCJo4QsiYHQ9ThbPgbXYYXkJBvRaoNjnnpEj
fuZkpvXwpSgkF3i/eLnQbV1HgVqSl9C2u/JSVEt/Ah0xL2XSlTsR3xYnFcoOtEghdUNcAc/mekZx
m2i9JGXlZUjS8clM9fQUWVJwJheLj+pYmYc8h5cKPm57E8ZTx8Ee9deCO2/net6+oXTtc9Spa4sK
xnr3zOizglNa5aXCauc81oXp5mNUHDWpCQ5KSh3t4eOIdhefEDSaVu01vp+HujFVTVJd6mYoD5AP
Pxd4X/wfJkVOy3stFEE2ddhCzfTMzvvqQkdM6C2ak3iFE9BSqgbVMV/k9un+pG4cQboE4RWTP8Bx
XCcr5BRLMzdWdeGkaB6vk3aMqW6fnAySo72ALMBTDf++P+j2+kQ+gvCHHAnyBSDe9Rbi2g4QWRTi
RIHqeAFimIanElraO1/sxg4B2QLBpokLh6Y13UKBNjwZs1xfyq6Q/4vNonzLU7P41mLwd1Sr+GFq
Kp1itDjxlEJoQjdvFZbYajMa2mhXF+jq2ouQ1D5l42QfZHMPi9yUBhiJawU4ktuLgHUVhzdNDe8z
ZGagMNqxDbN68EhD6E6q1RQdkzjL5a/mTOO2M0TdM7u2/PP+N7yxcQCTafKCisYFuob12l6th2VJ
2gtXXKkdua4b9agpY5+/OKVS1c9IG0hvRSkb5U4+/96+fJV0CeoMBVLeDhEBrhXUoyhO4AT1xiWr
8dGweJ+MChFVxA+q8AX9zzp+diqIUR8jBM6b/yprWqyzPOZJ+0dhLbSduWlpLuZ/itmW9Qcc2p35
3E1q3YqeHrl4vr9Q601IawBbgW8k+BUid7re7P1I68GwKNllsIr2MCzpSygFl0IPv1M7fhQnEoNB
wAHEEWnaRmdVVcpesZakuERlq+D4mg14sMqPZi+MgnQzl5SgMpEqrabUZpXa5UXXXHAvND3DkJwz
W+2r4VSlB1Oi23ly1ptdDAdjjwSbxIIanVjh397qSoe5adtze4kryTp3Ok9M5gzKkY6qwRvtKTu3
82gfm8YMPXWuo51bZH1bMTz9bMRIREc842vRm2GolXRpq+4SDUEA3ErDQxPIw+n+NtmOwjl+V3rg
VuRKXt0dZov8r7aE/f+wd17JcaNput5KRd2DA29OTPcFgHRMkkq6lFQ3CIqi4L3HIs46ZtbRGzsP
KFWJmeQwWxPnYjpiolQKSSTzh/nNZ16zQ6XGvCwhi6XrIS37UwHyc1vk5eqRobpjEIHnxdxS1Y/D
BL1OhMxq235H3QYXHVmJBnNVW5N4jt7slC0Tc4o+q5pQStdBheDE5EJfQj4WZECDVpIptnVJaUGG
4psUfngXdYo4reC1RYNjdj0SM2OH2gwUSyuK7DbWzWnle6n+JTbE9C70KBrYaRVEOC2bvvVpRAsW
mo8o3Ct6rUe/GBNxs1QNSHsBbM2+g0fdFCWG6jeU2bDLLeEPuVODVZBH+okV/oquNI9isgsiIcBQ
LPPDCaqUvmymYTFSMu0kaVENWqPaJaC30Z2EDNUnaxgoVwlDY6HW6w9+tksUVv8q0nyzXuJzHSHI
UlHlswe0bQSXRpPS/2JmNHsvMJNZtjR2KaIcJXtFafZU46Zi11kmsXYqGVdC2tK4f57H//Y4/B//
KScJAGyf1X//d/7+mBcjzIegOfrr3y9Dqll1/q359/nH/vq2wx/6+4fiKbttqqen5vKhOP7Ogx/k
83+M7z40Dwd/WWRN2IzX7VM13jzVbdI8D8KVzt/5z37xt6fnT7kbi6e//f6Yt2xdfJoPa/b3H1/a
fP3b74CfXizp+fN/fPHqIeXnbh/CrHkS1v/4z+Qf/5E9vfrJp4e6+dvvgnpGXEcHiXgLoDBtNzbP
/un5S5J6xtuh8DSXqSk6zA3/LId5yI8ZZ6h1zto9tJ+o4SBT+vtvdd4+f00Vz2YWOXNwhu+xoP98
Bgdv6+fb+y1Dmjnnauu//X5U0ZwrDxji0WQgvIcjyWlyOJcRnh5QAQ/ORXhmybI2KCUmLk4hZbau
MqlL7yl9F/kXP1aHwkPIW6m6L4rUzs6oshEEp6Txjlr2WHiTz5AbctPUKOYa/uH1gE5BA97KGjuh
gmBnJmLhntNFRVopjq6MefgodLXZBMtcSyn52vWkWfUa6rIiQE+Fo5cJi0GfZB22omWcKIceJUMA
4lSLqhpg3nnlA5E+ujofS1bL6JTWzptIHiaEPNoSJHNjBCDFGpTvWjujpRFEjjfTByan0RKz3EVw
ua0lCbFgXNMwM8VT1zWfFj83eSo5TC5MV+AsUR3GXOLohJaVUskEPTyvMi3Jx8UktupwIYCN0utF
CaSMrlqlo8Gq2i1kvnIP913tNjFWy4bpSF3k6SYEH2GcoHBZgKNdVR/r6C7FEO2j1KFv07lxFYXo
l1Wd1tZ24YHs/VFL/KWt5C5P+XW8OxzsKv/cbrN6yud1Wh9/1P/EjWY2OP+3Pxfxq43mLs/mhOv7
nvW8Mc3f/2N7oeF0RkNmrqnAG533jJ/bi2GdkQMAv+WQohU/UxP+3F4k7Wz+bsQbwG4wfeao4c/t
RVbPCEw0iKBQ+5CIYkv489r+mQ3mMNCBl0jMqFFOnYt0XN8x3MWgjK/BTdPuBzO3LtQmrzdWlApu
Fun+DWK93VqOxexODWES2Ahu5Gs1k4cNLdbKKcWOTk9DmwUyUTUtXjzGH5f6cu+bj+mfi2ZmTIKF
RLryGQSKs/3R1pcOBVL7odDce2JQuV7TtVTmS2lX6l28rAT1FOfs1ZOYx+N10AIgHQbufbi1BZ3a
d8RN3T1CAO0CF/LOJkeRToRARzv699sCd8HmNHMYX8kTB14RS14WdPeFEceLTLAwOagCU1h5gdXf
ADAwHYxcm4uU5N9tjLpz8Cxod+8/28MYnotAchSAE6xXuMQzI+zwXsM4UpGuMPO9oAnjupZl4dNY
jgmcRbP9CFGkWeSUPXZymYvXleop7vvDv34IswMA+RDZA4EaeJTD8TGvrScpl4Z91kBW9PIUST95
MHeKiBpjrhmd22qRvFXKeriKBvVTy/Z24kW8et0AGUGdzWVW0lZymsNLyJpYmOrEb/aVLHuOlcq1
21TGr8lZzg+aUWZxyTk348Q8utFhiPpSCoZmX+roIsohvuViACSmik4StY/4qvNYAGGQRWUVq1Az
jwmhU9H1Et3XcT9Kteb6Qxst6W1ItyIn9nknQ9mx8yKQPlkNvoh9pa+STEBiRMjCj57vyakDRvZU
R/qwLvH9mlAFhF6J7DQCW0c1ZdVAVy5tq36vK8IfLS3rReVl62jQrocECmJYnJJBmx/owa4xB0qI
W2tUI2b64XxBL7JT2QRnohfJuM8HqFggYSzXJznCNCo8JUP4aqgZCCoxfQnhqQ2+oiqV2lhznnf7
pKXbnNIVdyfqO4tBrU+p1h4GEDxGhkIHkCo5jYGZ3Xh4V1lRRkXg9e2+FbJ0CZlCQFtCrxyv0rSb
fNTFhWRUBvCa9JQ501s3Cfwe1QxY0Mzjo0Q4atqgUONq2KeIjq1RCxdc6jTJUtXGU33RVxs+NzkD
QgCnQUaCpXp4k4inZ6E1ycPeU70Lo44/AR9M7AHjEDuolS/vb0GvJuYcJ876ckTYbELHTFyjkI2k
60AlxkNBzxcoVebEkVGvizEtLqZQSLdtZp7qVL0xKmo8sxAsuzfZxdF7xC03HjMjEPdTnHpf4j57
VCAXrJRQFtZCWyuuMQrKt/fv9NVGR4BBZZC2LO1mcs2jFcFVqF1nleK+8/3OsZDfcSaW1PqXR3ku
QKl0ZkEQHUvhZ11PjtV40x4bb2sRaHVjm8pwihf1XN05WN40bebKD9sqgm1ELodzxKO42RVap++j
wrzEBg66jeiITUHds73oqoWkfG4MzbaidZDsB+rl6Bath2bEFovwYdi/f9NvLI45UoB+QzxGG+Jo
cZQKskJJnup7syLVAZaABbcrU7V5f5g37xqMB0elPPMMjuvLY2z0U0dNbx8Erhxu+sRWtuGleYtQ
lnLNQ5A35SMYO/+rldmedaLA+9ZNvhz8KHmhGZhYuKTo+8y6VNsLA92/4AQp8vUQpNB0oCCLg3aj
YHr4VjuoLiIqSc1HZRCTVTIBU0hjGJlRosW/PE85iVn4xJWY2vOnw6EEBB5V5ImtPYIc/SKWyWLh
fp0SuJ9D/sNjyJKfO+vzzCCCP4bIQFGoQuD81t40OxSVgiRvnnzAgh6iwkaUu14u1+hn51N53idJ
uiqaJvhWZonY2L40zPSGUlU/A04DCip5ehC7uaBmX1Mtg+GbNXM33VOD0ncGMw6bVYDxsGdPJQLQ
jqk041Ytym5XtTpCPabeuMiX0XVHChprMT8smSu12niirXSB9c3MKTG470/Z15sO968QZM6tT47J
o8esSXHpT0pv7LM6yRcFtCanKupTRbRXYSxPmb17jttJZCgoHr7MjFJ/JZu1tUdJQXFjT8o622vw
9jmXrbDfBKU6NhcoSEy7yIvjciHVSXpC/3DesQ83JJhNz0WgN50MJnL3eggFf6/1srUBW127shjH
a6HPs0UcxL+cpaBsQC0KcgLH8WzKcnjLuTqVqVQ18V6s/Ng1JhWZNpQUTry+1w+WUfh4ujko177y
+ZUHCatwuY73ASc1ZCKl0JbRWHrruO+0XeZ31dbPMm+joL1nj75fnNgQ3hx/TkuBIsz0haO7rBDM
TSZwi3scDcKrokGkrszkbZgT5OjYpiD9NhiBreTCpzKQTilnHtWR5nCL2wcGMWvQg5I51pIakt4U
gkCP9kmg2r0orDheq61Bh28B9bG4iwI/tPXRwzxaIW7QEUBZl6OknphbrxcRLGrI4gTQ9HZothy+
a3rMqobLaLzHrmNaDWFT23KbnxK0enMUxL2w4IRfRPh8OEo/+VZZGsyovGzSRZ0MqFqJkXyiBvbm
KOy3CKxgr4TE0+EoSZ8amWbG8R6GJgY4fVC4UWqc8k+V3xpmRs/Q8v1eCTwcpkVWwus6MdqPQowG
ZZzXl4JWSXYNNQ+GAECkoOhl2xpV6yP2IcFlklrpPUgv8XHmjzm55w0wL71vhjF03wyxFUp76CEv
28KUjd+kWJBX6qBMsa1RtV4kYaz9UXux5HidVBb2+5voG6uAwBSRsflu5nT98GbkAerJTKffp1OZ
rFrMIGYIh2/XgiTZ7SirjuDlX1JAnkU3nnKKPir1Pi8CQEiApwkceWvHqVue1kkIpDfaw0XXFjw7
PJSEQtpUIlp2MS7BK7QRjXVftuKyhBYPV8obbwZPDJcYEAb/jbWAUMhsEUsBGlGDw2ehU/mx+jSL
9lYiGptaBKGOFtQpjt/8KYe7OccJscHzOJTYjmLlzjKGqummcD+Zfex48RAsQ8tPN3g6Tpsp14bV
+2/4jYc8+7bziOkUU3E+DpuxcqiYrlW9t/ruc2FogIUDWbMxtBw306Don6Sm+9Spte92eR9tpFYU
7UHs6q1S5afox6+qMtRhiK5nAAFiaBTAj+4+CFMjicas2fvAy0tb9Jr6nEQpXfhWHayY9fVHHly2
1H019e0i8PdBWIonJv1R+27W96JcPsvPoLFHp/eY2Y6oYZ/GitHMJQPTadEN/Eh46m96MW8XvdiW
dpr5+BFXabYctTj50rTKeOcJ8lNm0WgZm5tRq6wTBbNn+NKLmcFZMNdXKOJj7AJ64NgaWsp7E40m
r/tkcNpf+G0RfdLruultDxkC2a4MM+1ssNhSZo/9qF36ZlJ+0stRbWwpmvTAHhMluSqz1vsjkBoR
kVGUEC91I1Bqu+u7WrVTPdELe/I76S5Vh7GxhTHIPyDigUgsIbj4SfatFmGZps/uYGpIoi0oWrKr
+1q6ptyWRtRvQvVOrgsFZVqsfSCq5375hx8mwWPOiXqXpHmkAIuvswg12QD2t1hMUWPLmlfedL2Q
/ZGllbQfTWvQbIj1QWirike3REIR5kEWmwmTVOxat/mgZ5dVXvmPXapknEqanH9RpjG/y6VA+doY
gqLYEXKmX5QOyoAj6wN0H8svr5HZbSobtJEv2kUBRduemEsXIfrAj4VlpKmd9QTnigYZ1IbIgFdY
nY8DlVj0uTDenoTAyYMi+ixmqfc9NfilBsc/1734l+uVzopE77Qw2u4haQ97GPzAXz0M68yCowsy
dO76PTcqvrdICe/PEOkhFSdYQk1grjj+2cLQ6JDS6QKnRrmKA2yujv3ZwpDEM/iHcxwAxppzWvmV
DsZzCfXFyiRoAfbEzok4OPVFSn6HJ0ONLFGjFVpz3yagz1MYINtB8YZbLW3VddjW5iarh3Sl+1W+
kzulOFcLr1gmuGvsamXotm0cJw4qUSvfh0xs5mV8YVlNeSdJQ3ZhZMR8ujT4a7Wqp20oYUaKJVjt
XZTBGl8tzat+Kd2eU3ziXeA8FMYpz3MuHN6OqFaa7oE1u4Up5bt+mpmLyDQfxT4SNi9e8u77I3rZ
YJmrEz8f3I+R5oYkTQAqbsfKnm1aW0gNt9qtnCbaIggGkyOnC1eZVqTb0gr0y6It2IesRDrlTXOY
8D8PzYjkTTOICPTYUeEkMAuExlPRu9VCq1tkU+1vE09VL3xNHxfv3+WroZhks0Qi9wjSHeTJ4fOM
mDed1aXlndDraPCO+kOqByLoD+kUs+2ZCHrwQOlVgcRlGtInhxx1FKPQnNf9VB/LO7A1y9SvN9SN
l+bUXGSluCiHdAluD8nETQYbqFM/skNfSznS2tHW9x5S44namlMJ9Trom/Mx3YlV4HaduklVyiHJ
LXqL93jiOUpqrJOi3kZpuK06f9cEcmi3snTixDsMhXhFEHR5XASeiDCQiB0F7OYwRthgJfGdFPfC
0hBrdFa8TLbTsckRgRdOFblezUZ0gVAjmgtAdEuYGYfvqegHI44oU9zRQ9dXkzdMawtdh22fetmm
GHrrOhYMgKnVyRlymDPMd2qg6AtZmYyBHqB5NENQkxh0y+fobA1KQn6ReW4te+mJ1fYKJ/mcxfFQ
abhByYeid3iDUiFBVxcG+Q4rhnxN/ydeq/SgVkieOyM0ZlfW4tr2fEtDh1YPF7UX6HalAu+K0ook
uM2UhTBiOlQ+vL9CXj15QL/wQADUUMGEA3q0gRZDmbR55Pn3oefnjpc07QdDElTHK3DulJRBXnRS
cCMYoCPeH/goW+PJzwnhbILI/3RrnumML5o1EnhFnMq06r7BAL0Cj0mPKrCNPrsu6/FjpXR3UTKO
juEjrU/89KURfbdXKtdIVQ+f83YX9IRP4yg95ID441Z+8iWlsanVfgFS6qpz1lyQs5+EBx6Fylz5
DAlCHBbAC216fE4PX6ZQ0OD1qcnel5p86U36qk8KNzetq9rqt1GmOlqDD4CgfpTa7/Pof6OU39k2
X8yfV0CLjw9JEtbCUyMs26bNmOQvMBfzj/4Vr+ggJOaCMsQL3s2M2/oT0mWYZ4AtZxzGHEb8GatI
ytkc1tAOhiUHNHE+Cf+KVdQz6CIYdEKKnsVX6Dj8Ctzi8DQiqSYZmBlyaCGRUrzK9/zeaMNQEpv7
qMWc264QqLwashCxAI3a4cpCdMSOBt+PF9Mod1+AV6Gya4qYSDaKHt97ZVNeJYOS3gDwmVY16eOJ
4/Jw23++QEAlOO7MUjIqVbDDiQ0+XhcrSsb3ZdTsCsTdz5FjQVEnTkv1xI54uO/+GIruCY0Nav+8
r8Ohmg4rCF+bmvtRGHOn7St/4YtBdAKu/Co+nA9/TOXn1herlQb54TD9VOpC1aTBngy6XUl6SaoV
9Ds0vFBoqOtyKfZt0dtN43HWJaN5NZXCZVwl2yrwNFuX/Iy0O54W0xRot8j0VgtBsmI3Gsd4aXg3
sVEW2xgI3Dry6WYXdeCtgrbUXAtDkFPlgjkD/xlhzI+M/heBNZsljBRqo4f3MhIYVmNaB3vDEIKv
BkfCjkpa7RBjkZaHhWWHrXQ+qNDOWxUaTpdMjj/Gops2mp1VxbRK6rRysvZOUztMVmM//G9sT/9y
6ZHGnPiv06PbhzQ/2m34/r92G+kMlAFsfQIlXtCMyvhrt5HPUG6A6jvTVWloH+w4sGCISQFFgBVF
NOdgx2Fz4GCEO0a5Aa7Mr+w4z52mgylDPEWDhLoKF0GudRRqw8rkZMWz7Q5t6VL4LARov4SDTxae
Uird4FgD6GXysoesi4vcLtNSW1ZZFUHk9abiaxF6wSJoNM3O5WAUHVMsUTAxJX7CGUM5NjZZJ5b9
MsyLTHBSw6oXft+nk10nur5TydjRARGVOsYie5QNN5LH/DaahD+qrhYjO5P7/AtG1/FoZ7lCg8gD
KXpDt2cK5gYX3goyljrFohW14GuqFya1sQwUpR0FyAMu0yYpdqFCgFw2fVc6vdwN7Ykd8dU2RbVR
BHlBf/fZGPooEEa+RcOqNZHuEjH0nFrG0iNN1c59MaXeSMZe7buMMltC0RNkOwS+c7iyk4qwqyxC
aj+ZWuPmkFfLQanbpYDC1UKBObt8f7w35gWsAzJMJApmAapj1kgrpxnkHG2808VipJuTd58HxRSU
ZUTt8VvMUYlYsBRZq5JNmbcsGX1q10pROt2Q03cuGi+yIzVTH9NMbJ48MbcQs8FpyXAao29S2x9z
9VYNTWaSXKjjfWuMmucMCijhBT7jVHrGHpFdWpx663Dwxrk7zXIydtz2U+MEhQGFUE3V6EMt1Vbp
qkoxyhQlvSvBmlrJ1dWi2MqeUd7EUz88CHqUR45Qt8qDFurVNzWNI0JntTBSWwXoccp8+dULm/EH
8syqp8U5P8TDF9YPNWCYQR/uGj/75k351hd4NpNsrYXYC7+/rf8N+n5HAZwNkj7GnJ+DyKEJ9WIi
vwoC//F/k6ffvj795tB7KJ6q5pAT8OaH/blRi9YZOpQzgv07Mv/FRs2XZt0y3iJClSxC3vWP2JBS
1UwVpr8M9IlO9pwc/QgN+dLsh8I2TmjBvo/a/K9Ehs9n94uN+vg5HPceLL9GabRVo02bbgM1sg3p
KWX/U2nhC0FmS+NVbLhyj/6UM073pb8Us4VVuZG2MANH884pE+OGpbL8sE+L18ZjzPIRN5Z+U5Y7
3buarBUUATVZG9NHs72IjK/INjjZKNlh81iq15J64fl3mMsElJ0MXKccSXsIg1szvhLaK6M4L+Vt
DYnZvFCjHR2ImN+3gredQhTLVqaZOYm3lSSqveFVJVCzHidnaq4MdeWDdRTjL0a29ryb3tpr4Ydc
eIqrzG7Vq2oGI2A7m2HFmlym0Q7kuy4tO2+r5Ujq3lGKjhVHLl0hWstYS/cPclfaVR6Ai6idqL1J
x9tAuZvEjRB/lLC/ijdGcOnV67TZ6Gxs/aric/qlToCWrDTrQpdASiR7S3ORQ0epPY8/DONKD4G0
fQisC6lfRJjAFOshOFf6y7HbjSLajm4QnE+0ofNlUmc2CaUS7QzB9pS10a2r6ZOLDLAwnM+/8uWk
fgyG6za+K3qq9NE2TS8z7apSb8v61ksuo2AtaE4ULwJzEWZ2Vtrx5Db00/TzSlgbhS3Hl4W0lItV
GXyXp/mljeRtEP/8EX9xg/5nUHzYC9gQEF3AbpTKELz9d+O0eW+of7vPwubp62+3zUPD3y5DFvJv
H9omGcPMf5kyvvnhP/YKQztjVWMqO7ef5uiMzf1HyVvXz+C347xCEYHO3Ys0UjbnLJJKGcp3nKd0
1P/aKgR2ESrd3Ar9tbncCnPolzaLw5gEnjH7GHVvmM3sQDDgj6IFua2Rkwt1/3PZFZndVYF2I9XR
VUGJWijLp75IF/k03XojMzs2VY7BdNGYZWXD1e0XVaZ8fbEJvxG9HOYlP64H8RzgzjMs5dhmoa8a
VRjHzv+cxkW5FHw9sZ9/i/G9cYXYMO20FT++P+ZRDWYmX0F7ZcOehYgAtB9XDGtFzlDQC5W7UUc+
TKoWadoj6zViltdUQbKoykF1shJseZkF4BJPeUsw+V4kY6gOzpwejgbqFtqcMB+9hBRjCR7pYN5M
2mhbYWcHpTJi6ws0RNiQF5BxhcrVKIvT5v07fz0woQe4KqqzgHL57zD0qGpsloj0lRtZFyRXMeLO
RokpsxWvu8Uja1mr+q0mFesyVz+/PzJH38FNM4N5wYgtzGxmpH7oih6OHXWqRpMwSK+xCbQV/r+8
/GOzSR3DQUba9i60K2uB//DadPWNvglX+qba6hvIjYvANV3LsRaCM//7/H3Fulpn68beVeuGP1oL
eSPvGruxdb7xsXMed7qbrcXP1dZaqK7Bl6Mv/edxl2yp610PN3RZN8VCupqucPO8H657FDbscSdv
OltwGttwOttYVIvHHR/6+NjwR6xPXZ6TE7rXmts65kJYgshzAM0tFFtY64vKFVfiKl+Iq25ZLdNv
0aZcNG7vWGtrrbnRKl9DgzEye/oqXkkb4A4f8PLZplt9YVzIl8JaXI3nuC8tWifn0wBLPH++udA2
wlKxrfW0U6+UzfxJre0539bb3G5t0zHc+TIsF8fSbb1OnNvUptXqKJtg5TnaRr8KVtZdve7tzHn/
hT4zPV5EHd/fpyyCrICFSiPt6H2GVtt4CNIl10v3wx16kdvSyVf+dfclHBxKqYFpWyhdwITdTmt/
MdnhQrIlO1lOa6TeVnzrgiB7+bS6OseW0q6c29Hu175LcmjzDwuE911SOyfhkWfz/5ej5PT2dcCx
aPeNnd1bkO9tdPMFt18Lrr/MnPln1+v37/O5C3h0nwp6kOIsFMoefByuF2rak+4qKbwDy3cUrTfP
h66MNlaOI3wY1G4+RiBofZMic1NefP8tDc6DNg02z3+D1f4Z5Fu9Qn67sQsDNEKYjZ0j4fEK1Ro5
KopFpbjxpN6p5CE/f/5NiprHQC58x2hZobRYqekjeW2zjNRtI/UfvCwSzz0W3jkR4I/fsnxGAni+
4f78t+fvK4fWPDED5lrHi23seUVD6JzrF6C/YMAeJTLelA3RiEXcNa3Vc0EVLtQsuIma4MJMn7AY
u5U8zTXC+Arf5Uus6m7r0FxO5abzrcVEc0KeziPxqx8oF5na32G59JDn1nVphOcSSIE2bT62+eB4
NaDl7AvOC5/rJl3nQ+Ai07kMq/YKG4FVKO0pKZjAt60dajershgm25uCla6ErtcOF0MTo6ETLnrV
W+TBB3qji6YpFp5PrGvoTqN3aKVaC0D/rqo224gQU0kIEcvkBnDxbY/wDhqx9vuT6ugEen50YKPQ
vHgGzinHnZM0MlsLodEAy1qOmiYCsgyQD8TgNxHm1hZgrqTtwG0vQXJ1JwY/7NrMb4wXxglIBkIo
QtH6cCM2vV4bh0byFpqGo3Np9aETTX1hq+gWLIDfNzeFGiyUGizx+3d9NF/mmOy74i6BGRWL45Wk
9ZVZD702fYhq+SlOCd2DrkyXky9/wENXQxNX0ewJK1dQ+LW0en9w6XB0qvOUQFHBBxtEPYvI8Kga
U6it52etJt4hAyGvR9W/iVIz3kptjcq0JyRLwF2d3Wj5ZV7kqNGG7WWs5ctOIqkCXHapq9mDqk6Z
6zeYJ/lD8YjoVX2XGtWpwvPbV0p/CCQtZORj+ZnMBKOWED/ctVL4GYaN5qSiSFNIMbZZHX5uY0pq
YZm5CY6CJ+bGM9H5525Hd4qeLcw2qpLg3OnuHVXxpT6tTLlp8+ska92kx2Cr6KbNEgZ2ka6CCtsF
pAboLMdTfZWGAewlI7sfs6SlEFSGNpg+68LI2fGroNl2qvQJU+r+uunlalVVeCM//xV18XKhqf1I
EmmEq0akxuPTz1A08YOJY8e10RTevdpcTWk/XkT+uWUE3S0IoYrijj9QPBpFNxi0yKn7rDufIAG4
U1Y3N4bvXYl6B4dtVO6f58//h/znZfrzryeGMMMa/usK9k1b1+HTy+yHSsbPErZuniEfSoPrJ4zn
R7Zjnc2iCDB3qH7QppnPjh+FEVM6o3NDZYRuBB40tHL/ynZUiSYbCF8q16hKcbDIv5LrUO5+eT7N
VRnaZFRHgRORaAAJPNzoPCUPxDGyJrg+ouovW1x2dMdvo6r9NKhNkdjdFBUx9tQlxJGdCEpNv/FM
M4rWVlRZ467igFagYABHMlPax3HaremoN7mdjA0Mr8KrxOs4t/I9qG5TtSsEuAlZcBzQOGp0T79W
A83zlpDrBFaKlCEhQl6B8/dQL+sYhZsU024IlYuylNsbbepwEbNQbt6ZWVU/WiI63zsM2KJzuRik
yaHuTecJqQRdXQGJ6zFoVVvtk9QqM747Am7qij2r24aZllxqPb42dhyGQAh7tYFnlLVEDLYeGkG9
jEItvsFIQK65hK5IlqLcSfpGBHKYqEu9HnlUSPmWmWQjduKP7YmN5q13Qx9qxqfzokkAD99NKWSd
zDMzIqiHflQBfawq8IxTYW3TWKpOua0cAfPnuTCDuwlEnn/Bhjoczws5YFSpoToWCdGk2nLnw9uF
qq72X0Q5lSvgkWEZbPMsH5PHyaqlu67o609jXzMFxpCD68QTONzluSKET2eGBDAG/oA66eEV1b4w
Rb6fIZpcR0TZrirkstvmk4A1baT00wq/+qBemIlV666M9k2+yFLDP3UZ8nzu/dzx8QVkt5/lppHC
AzDO0jy8Dl3PMHpIvBFxaw9JeDcPoRh9iLMYG6o4aHpxqXqCh408XYF4O/i68iRKSelKgyBTco8L
eXpQiG6tPVMebMMK6n9QZlh7t8X0VWoUz7hRG6UPbntvGr1HrcMVA7d6uem1U0nJUXWDe2Ghgxuk
eU9fAr7b4b2IkRmMIZi+wA5DM/9jAqyMu1agJJH7Yhd8o2xxWMOfHxpMQp4ZvNaZoP083V7gT7RM
8ZgdXspDMwbU2YTOTKRLNR3iBn+nIRydXkuT1nl/1ONFw6izMh3cYbJ02kpHkVtq9mWR6YHn26aM
O2MQY4Sm6LnnVpFVnch7Xt0h6ncgG1guGPfMIJvDR+mjKJPIcQKIwNOTocCkAOnCdTNmnXk+lo0m
b5sWLo11YlUcVgl4sISmAJ3wNcFJZlYWPByWTAs7W8T3fRuUjO4MUh3vUi8q0V+xvHovjRU6S7Tz
aLv+daq98T5fPVmG1SlKzPwoAp9jJNckE2jkSFYzrDhNJQXsfrhsTbPASAtq/OP7ox1G4PNN4vw6
2yBBkoJxPncNXlLNoczIaO4ZkW9PQtyuq6owVl6rKCvBS6xdjejAIkXQ8TzgAZ+YQvIRJXQenCRW
g9pLd5la5PGL9by4lMNSYf7U3lBkvhNbap3d1FU2xRiymWptwXnlulemNhkk8rEPpsGWOiFBvScu
4AzTDKgbXQJQHQOq2xlD1JGed0qtO2LWJvKHchD0nmMSnGs0YDEx5Zjy5PWQrzxecHqdT1nVLPVe
GkFttV5fjjdFI+qTLXu6oF9PXhdO35SwLLR+LdZ6TKuh6xG4vcdPVOieoFNN/n2v9p1podBuRvGl
2oeyehVmolReg+bXB8eX/VyPnD5RfGMbi8Y4yk4v9abnjD1aOle1n1PbHMyhrMalP4Xy1DqtlIXy
x0jISQs3luqnamG3kWEl98GUKKEdDP4kDW5hBCpoG2Uapk+tKaM/6XdaRmoeF76uOviiBph7FEnS
R9vGF5XgqurMLFrpY56qaz7Dt6Yl3lO51zkxI0dfkgyl5gsi6ypxY/BJbB21qAtmfhUYkRmlG2au
MfRuMWiD5TZTl2qc6oEgxATkhuxpi6SU00HZpdIAdeBbpuhZX63LIk0EzO2UzBplJENUtLCdVvFG
VabL2o3Zxg9TwXyyhNRq75G9jGng6hqWJfaAA1DxRdAKrNLDICtLSAJA/5uFJfVC/URkYzSQzqcg
erKsJMnOBcUjJrGzNCrlC2HICr20Q38Kchf79wHGrNpEcWyrfY3xnhyZWfJRlSepR8AIjsS53Oqp
hZd0n4Jo8iHubYKsE4QrXRx9Th+07oL6Fp7/mO2IXYpv4PpN68avhD7QnbaAN/qpVg0/4ExPxC6x
9XgYxUuiwlC+GTPSnW03jHW+VFp5RCc41kPt3Gz+H2fn1eM2FmzrX0SA3MyvlEi1Otjt7JkXwh7b
zDlt8tffj30ucCyqIaIPMA8DGOgSd6hdYdVaJuHRMWGoQH6Z61beRa6NUFQNGQa/S8ty+5DURTqZ
97Fdtp8TtdBcv2KOwlGIjqLBWn46pcLEo1ezZRVjx05lZKdJ6/Syf+wagfrJqS4TDYyfO2XxwlBt
ZGr+ovSdflC7cnmYLGfUTxJqxPw81bwr8pDbfTI40b0TKabd+HbqGulnGM6L4esSl8uMlnybqvGZ
Nr8Sc3QdrZBBJlDCM7xORV3FJo2d9OYbiZyh3iOkPVpwaKOpsFTeInOzmuiflRRqvWHqLesYIfI0
HVt9pocIsL2mBlrXFiyMUslU8exYMysLBUizGD8RL9WSM5sb174Raj0IoQiO23uRmQSk6jTJ9F+J
Nq4TmE3VDO9qAb7jcZkdbX6yioFig5boCoiLTEwNQ2AwMMrHubK1+ASxnRY9wZQaJV/tPImy4WlM
i9rpfKb+UFA7cDgMeUadrw+dn3kbhd2XMOmzRHgLsBNJ2RD8AJO8jgzd+Es3GklyZxldPQ33CPZa
1nnMbBjgA0fCHIeOyJwrYeupRW9XHyrHkTD25Z2Op6CEphn5P/M0CapQyGAlXrIomvq1sAd1eIAA
sZJnpUWw5kkJ4/6jISfD+G/uGc3ZexAv32EyKHpGOFvyF+AdxImb8CwszThTnNAOmlmhwlpm3bkr
quYobQaoamnvyShf21unryno8ToQf2/R2+nKJjKMsxtk4RTfASfp7ipbreBkwEkvi76Hfb98C9fv
g1ebzjmN8rUzsCWZUEJrHPvJcYM6qxzKcZYMZDwuB6bMu0dncDSvKkLnqFj63qT5Jid4Mc2YHNB7
qtgAx7cT0UNFXJGLhQRtiLv4PsNVyMMsaUaratx8o5Awn3OGVBAoaVvzEKXFVARpk3bZ0apKbQdu
eBW7ElRSlwI8aTE9TBXmMijQIl1JnCkN/8RzpN+ngybO5spgcjv0uNxeXv916AWdMBBnkDdd1XdC
ZVhSPrH9k/Hg1h4knmp3qnLiylMjnbYM3MZQ9nhmt6nOC7svBWLKb/Cag4m9/DSLbmJd2X34p+GW
jYfcKMvs1Ao1lQE5+gSWLMn68NC3/UJ+Gs792Qmh3/j+1k9fO1DwLtL+IrzcEpZJ02pCR4/XwCcO
SchOtYzaYjiUuaO3Tw35YVR4EO7pzU7MtT3icN5CCYsCLFw/K1J43fm/kgWhR7MQjWHc6XReUy+M
mdE7OWLQPpZ4x/hUdZTVFrGMlKMTM9Hvbn/3ZWy7HnPVsMhToFenvwp9zKV5RUTWwDC8HczgaO5y
XTT3EBvF78KSQGnneL1ii8IOTZK1jgNeZrPTuegXPSVNDYix3ceISMuTALSeayuV/ls/C9zkepw4
y6h4q5tVzQd1nGazUZjmjWxahBLwRVQpFCFVva93htAv05IXV8EDSz2UotVKybfJvGaRMHhSRtGp
S1vnnKJOe2CGuPXQNQgPulNCwMuMhr7jEl6xCnph7ZUyHCTITy53Dk5Zgl/dUILczPsPlRDT2bKY
1xZSFZ8gfwRoo4xM/t5e2E1zgo9dKZtAMTBXQQUaUrBLs06JXByE7smpgmVbPRXpOBHYA7/MPaEV
VuCqMF9HB22phsXP87qoDt2s2pPnqm0a9Ts/5+pIURoBf81vMkhDr3rW0TCGUW0RVQ2ppkyHegDx
+HUcmtEz5ybZ46i+WvJVAIoEC1J2nkDgI5ffnrbM2AKSaIAltSNtJtDrByAE08GYs+Lo2EX3a7AS
Z09u59Its+QMfZGA4pV4i8jNNmaNsaGx1YTdacqk+inVxfRRLbsJcPswKB61G2vP4qVPfrG4EhZS
KCHZxhluTrSaaYo+EP6doknzUeyI3pdKap9K0dffONTfhZGWH4s+ko8R4dyH20ds6xHZRopeXCdK
cjinLSsZfU81b6ywP80VSWeWM/ucJVX3OTcEiISy04JJqe2jTDO5c6U2Q+LrdwtgF+TdqzoPCfh6
3P5yxvSAlCge5Xgah2g5JU6/eK4s3P/aZYScMjGKwzL12cHV6sTPx2FVxrCsUwYim16mo8CjMcIx
GAqw87fX5Oqcc4zgNWQr4WrD1WxcZ1VbPA59O5+URsK2ZQ71SemWH8jI7nnOq9XHEpMA8DNQvGdC
b3O/zaQpIANZ5lOetOIgS6HeL3HXn7PUVP7plbh7RLrQ8hQ76ru3Om1Mo/C6luZXvaJt5aMyorI1
Fnj6qaoR45ljDxYkj364rO2v2+v5cmf+t7DJTqNNxGQYOB/G8xh82Oy0oUCvA2hJO7ECoIVzTXqM
kFcnpvGzc5Nb3aESzP0Kp4neSXfWTn2XWsDUW/VTvcxWsOTNN6MQ9SEiUTu4mVY8wZcT/4aQd8/r
XO4I0TYYCrwOqCCqX7ybm2p4XxQNhpz0aCZAx+5zRRrLv4izKDiAKMze27XdfSxG1UKLy50ndWdX
tuZxrWDSmKtdn1PoFjcrlcG9P+a2uQRTZY/nUqnLD2Yz/gCDNZ6oIOSHLp7c+1JJ+uD2Hl16W96Y
1TCAN3S6YaS9JntCbDCzZKwGCFqWv3Ilm4pjbLeqPCCKWateY1jj14R20Zfbdi/d7Wp3TahWehLG
KTkaq3P8ywloIqvQkJzVYEgccaLoLo5lJcUpjyt2GsTB+f9gjz3mYpNcUfW7tFfPCG9WIaV0M6S7
b8MR8qSkdHHaJf0Za1Ldca+vfZ5Yq+AunNG8nRtXouh1m4MwUwPLQE+wNFuyth7yUHq3VU3ZjTHx
nUf6VYuUazUoxzm+21mRqtfdhKFMNZjQBjuqbiNOM2VDH2BZ6hXS2FN5X0/k/97t/9lA9k1bxyhx
49sycW5AFi5rwYIaKNpH8Tx+hApDHkdrdnYYpV4zpUPuizFCIQRiL/dupWkbDBEuAYMrsY+wOFqJ
FUPofhbKUHnTI/A/34V3ZDwU97USJFwaA9YTzYaTaEE6SfOxM2Pn0Wra2iup1n28fSavv2stBHP1
iGt5CO3NmSwmy1qm1FQDAXmN78Zu5qnQeXzJumaPXv36mkMCtPLzwX9CCraNNXrXLGqGQ9Qgs7qa
xv9gHNsoha54IttnPqfy8S/Zjm957ftWUC07xxZBA325lIMVIyvi9GoAS53ten1oVJ+lAZbnTFxU
7D1s1y4U2VDwjesYAPRn29dbuEM2xmMigsRWhuY9Ut/N7CVl78CSIttOb455LELpUQV15s8M/En9
/496AC94nfL/lVXGnVLR5HtXbuLNB5uZgOd9HIB/L0pHe66QhxJ5yKChEHCoU9vyjSXN35QYrQcW
3qOXlhvgDDhxNy+XveSFMCeMNpad+GsJ4Bzx2j3Mia35jT6bx2KY2zdfyXXMDcVhtPuI1VeOkgv3
XdkDWC+pB+htfB/VHFn6eZ2cLpxuR5T1tTVdAyWOL/0SiAkvLSldIgddqfRA1QnGBTiXM3kTMWKe
LadRcTtPV2rz+OabCfGEA6Ma0mwk7ZvMNgE/kJpLp/M6zfGxtyo4rpslu+vyxvRvm7r222wZ0Ebw
G2tDc3tmEp1CrmLNWgBPlTjEiaK/m+xkegylEn/MRbHHFPXKpeSErpyyTO7ADLNZz8KqRmVKsSeq
SD9qSy+fjbj4lSEJfHf7y9ZFunwhiABXcDUfxzj3lkeS3tGUZcO8BJD09t/VoSx6T83LdOdlvzZD
5YGqHZ00AKIAyy8PiLt0hWzLSAs6NTYQK68oMR1QPte/3f6ca/9CXQVEDUESRSTehks7DowWSpca
WqDmDmcCRxQslIF/obqIEmwIgS31rTFI3WavQHt9RFaoDuPraFGB9dmC1R2jT4pokVpAXqL5cN0r
Qdnof+Y6lk9xbu3VCl8zR2mSDqVF9g1j1uWHliQOyMQzxzOBoDhyy+vcn1YiPuFGw7lJZrs73l7a
rcW1vG5AMU5VhxIdEeGlxVBpoJGPln6l1I8Po6v9HoR9L5Gr9OhDT2984bHGu05lDNQLuKjtAEap
FaNbqS4M48qonhuCwpNSVGHuFbmTlm8My16MEeqCuNdeRj8uP80kV63iHmP1IOKTqF2VcfyhuV/G
SB7UurJ2Lt1lUWEtLfNxOOYVEUaZecsD5yQMWUI80/tS603YamoUf9wcGPA8FOkD9jooL9rwLDrL
/M7/7Qmob93Lah/VZ3RpqVyhM70panQZsRN0R73fR7k8UFBNg5kGr5f1qI/fPjVXpsBgMHi7gj8A
ZIDLuFxa6Y4hAAi99qfOmv8Z07yOn+tm6NJ7pumz57cbY2KEF48SGFdxc/t1IGu6lhjESXWZPoRO
xgBfRYu0d7v67d9FvXGtRZgcTqY1Nt8FbaTRWEbtL1rM2A+Y95FJtBCtXw/ay/LfN38YLzWXj8cH
a85mw7LBCkGCcfcieuoBaZLzNWvc9NjHpfHptqntU05VhecA9Azngmx7iwaEoR1GwNDu/SLs+3s0
ys7kFuibEt9Aiamnh7pe9kTa1hn+i1cIo1QuCXwpsXFctr4lcXQ61HnV+Xbtls+KyTHxYqvt75aJ
Bi/0n9qDLYYwAAKnhgdqdbOfSCNpPPjqCjC4Bt2+vIr3WLReWQvYs9bZbQehKSpxm012s56xbJr5
woD+AXF0Nz80BgJDEfCROwvWoKCtDTj037gF/DnYuomPwRZDubbx7X1qRDpQEaiSRgaf0EwZPKNF
rhTQ1nJW+5aqg9bvPNBX93S1ueIM2QlSAXXr3SOpyDirJt+Y8+xPog9u0BEwnKta7d56mFdTzABD
hLR2ULchh55CfGjOycSsgal4eZHrh3TMmzMg52wnLl3Dir+jGw4TgRv1WzRC4GHbNguTZWmWxoJ0
qjMU411qt/VBVcPprVdmtUKz0KJNSv19C6dL0OVNGtOGW6HTw5MUWRPIxEZU1mJkpQSh9tD2Ygne
fkhWslbKJICHeZAvz6Zu9oPegPL2RSP0o2sujdcA2/kQQyjhQSlmBfkwlG/1eqsfX3F163eSMK7h
118FoQTCVk1LB4xCbH1UIct+hx+afU0Uzdu/j3YOPoFLsGLtN5dAQIzH+B9F3UnM+i/g/bI4pBAH
H2Sd9J8rQ5WnkAT15+1VfeUavAAiQZ6thbarHmSMFJLeMsKZmOMffag02M1LhzKbMX/4v1hap2/t
F3GozYUzipICt4nsoZGo0d1iKbgWt3OPBZ30HX+yDYq5BXzU/5raLKUdxkrIlPvkO05WM5eelbU3
1gx3WxkTaOkcxs/KGMHt0FbTTqSzgdER6qy2AamDkaRqfzXD2aYOIxHDMvk9QkSMdRvT2YUH8jm3
pQReXGRjxRRnh8iKZbmLZzmz+6yOoXyvwvX60Ajlq8i76G5MUA3xwppWODmtquys0Ct+gp477x0P
OSwz220PySJdg3Kjr/X9H63M58+jsJ0dN7G+FhtnRA2XNAgQB6wwLwy4f12excoz6jfseDfa2X2N
Fw6cNtQfnTHWfU3O2k7N4SrKZOlpkMCDtSYJ8A1fXlawVTXOdcReY4ig62lt64ORBLQAtKPjDF2A
+4gO3QTyP6/lHtXz1eP5Yp40dp3hZeM35gdjyYYwAdHWWDJ/0hptVE+d5cgnu4JZxnOqfHjfm71p
PN2+WK8uMxkmGIq1b7YdzUF6eJKjyomDD3g4kto6D11vi6NV5O1xzJy9rsArRxyeTVjq1ucafout
eMjYAW1cLJTf66bJ0YhE1vU3JU/zM2MRsvfGvDWCGTDurzGdxmONxChcC6rR/K5mDUJCNa57Ziyg
BfRHVSaVB1C6OkaOdH7cXphr38ZhIFmEkob9AD+zOQ/VWFCUHkdfjCSm9ZLVmk/GWGkHxhb1cCcW
v96GNZ6giUhFCJmDl7nYv047l023anBuvp6powd+ZfmHQQ2cTNjHfK2ivdmfElTQrEQIa+V/ewkx
/7Kn1Yx5jYsz+nTyBAxclOTk77xfFuXgsEPV282txACrKeJDEFmXi9kbdNUHNR38rk6y00KH7Zsa
gbcORZSmh9sbd+2dHHgQ+A800osUxqUtQHSzg9zkDIXs0P0Wo6EDGbanb7etXAfhhC5/m1mD9L9W
sDOmdrKSZfZH8FDHzu7j71qrpg3JjRB/Gr2zlSdNr2D3oK0wfAMhqh9LMLiQoXT6STWS8lOTdOEe
T/7VsSW4Ym56XWvK4pRGL39WTpqnV0QJAXQkMTxrZAVVjLTKTMLp316CqzNLeR++IfJVytNIVGxc
VoSkCjImrRlUyTg8gy0z/KgA/qXODRwiczbInefxFYMrcxgtWOgEmEpev/2vJY+nDMlbCB8CpzPL
R5XN/6o7zPY4bmw+xYOtyJ2H7upNIH5bZXmIumlpsLKXBkng8r6cUxEgI1C9F0lkfVT1TP8TGUyj
eAX4UIpzKm2U+2hw1eKuS5S9pOoqGlmtrwSfNKTWRu7mmBHquXqejSKIyrj5p6SZ+Q4i/OG72vXV
fMhkGh27QbUY1hDNzhG/PkqsJbTILxN3aMpsYi47ngYjtGYR0FpZZ5uQzvVN3RzOUYFexc5hunr/
+E7EH5mIpvxBW2xzbmsd/nljqUUwSqU8JoCQP7Kif4o5SuCyGdK7fNLeflfoHOBvIffnzQW0udle
d1TIGFhb05yyp2xWuunY5J3N9Nsi5nRHMuKVw7QqRQgwaiRZVwV4qbsK06m9HpDEJkdDzHAYNA40
rZpef9LrqQ3UKMufRgbYvFwV1e/bt/XKLXJQwKQyikVvg6Btc3midAmXoc61YLGyArk+OzwvLpqE
t61sYF4sIyEEh5VtpF8EsG3jFOBvNgoI/oxAkWr4rZHldO4SI/zeFXlkHfuBmWgGwLo89vPFlPWh
glf0X6rPtrHzS175XmiEV1pcHCE5w+aHQHpjdjU9skBmkfm1AXV2HvOu2UmZr13SCjjCOzDCQqyw
fbct+Fb6krwsyNvkjyEYMvJUl50FOV48hg4I+dvr+8pX8YaSLq6T50Sem2uiZ1Y0kpsYAcHCfzEU
YUdTcfb6N+tRuAi92ThCAibacX7Eohu31ym8GEvfGYExmxHSXxVj/EXZ3bmiz063v+dq/Sg0MJm7
0tWsENoXfpe/XHpftiR2zCsGyQRmG8ILIEJW6ZTPWld9CNNsPN62d/Vp2FsJA0CF84zQLLq88kS2
SW8vPX0HGYdf1JX4Afg/VM9G2+rhzmZd+TSMoRsJL/NaXQWGfWlMgRe66tJUC2ZRzp8Wt+++FPkC
PFlf4nuSMxry0CLthD+vGF1LyMzcE9+pDMJeGi0GpWWigS8E5Fk/1qOrPliVbZ5wr5Zvud187E1G
Y28v6/W1h4BahXiQRA2U7hUDFEo8rr2UfKqWtdGzJpBjRqO5PSLZnkCOqah+VSzSGzWjCga1MtEe
d/aeylf2dr0Sa1+eij0Q08svV8spUhQLpjKliE0fNegRrAOsCnkc7nUcr64hn0vflmoZjKg0QTbH
qB4UEbbMrAQidLOnSc7Rw5IyynV7VV/ZSoJlrgVVRnQlXjgz/7ocinRLx+pw2U0VG0GchCmaoG0c
KGpiPERWYTwwyLHX8H9tFV+aVoCEwaZsE1FrsJfEdthJyU6jd1Pm9+BUkCSdmea5/X2vXH6gLy/U
srhpHsfLDXPCApErehDEqql6bBRdOaBU2B2TukkelUjstcBfW09eAyJdILGU5Da7podMmqxQuQCx
IvFe9BWdiBLKEuCx7kEPK+kNVpYGtz/y1fWk1Um+xb3AeV9+ZCFmK20AyQeTA8Fs02cQlAjF9VWm
2HZMvbKelEsILRiwhQdsywIPcFkKyNeIZ3IorL06J6Shw2m4/zByaRwj0253nr9XVhSLmFt1JlbY
1ObjLDhempCobYoieYzadAHiLOwTg4Tto5jjf2cUxXaygFcWlGOJLZqrvFHbax7bzWIN7DIuPI8O
1mikwWQ7sWelxZ4W3VXwjfQTYT/EdoDFWdFNgFir0hCZG6qBzjxnkOl1dSxlVB31Om/XGb4l6JwF
2p9wenPDbLUMVJw6CXkmhf/LhTVaKE2SoQDclITFEVBh73UGPLdIsO2Vxl87NdQd1tCNyAJo06Up
d3B6S8+AbKWI1wZOIxdoLMfivYg75vOVfq/I+dr+6WTma0F8nTffXIgMhHY0zDiYaD041gyEAoXl
4g6kw683Xz2DMAnfwpuwhr2XX5YqDconWclHxXMpfk1zMVgfNCVWNW8W0fL9trXrdSQV5vnhAVpR
G9uHd1laoWcujrombw4Uw838hJTxBOtFfq/mtCNv27tex5V2ghIpQgCENOpmHXuwBNA6lEYwxKp5
Z+SgG2KxNP9aThh/vG3qled9tbUqTJAKk59t7vkAnwP5/wCHh7TRNjpYk53nnRcldtucoF5Io8Ds
mWB9Z7Uiy4oDwO8y9+pWr2j3UVwLo/PtX3TteLQ1I2b+6aUPt1WJhD6obyoloyYchaHZeLyIWfRT
WsZSHE2YHwufSjogTntMMm3H9isbTU5Mk3OFrwBsXv/9r2cZ1t9ak+FooivIKANPiCPuy1g4AZPA
zcEGerwT0l27oRcPS5OToM4EhHdpME+WiRCkdIOhq7JgmMfke+iM5ZnaoOqnjdI9FXoYelM4Vjv+
/brKxR2lGA72FjA19NKbb43tXi/KQYLnjGs19MyIzYdeSyICM9Q/llGXD0XJeGpiltajKgEdN2MN
Ed8ip8+G3Ui/QEJ95zRerz/lrZVSiqzLXcmTL5djZPpbT6yKsMio4gdTdIOfzW35EFfV8q42nQ+3
j9pr5oDNgftfwf+ke5fmAPIVVgpYN1DoAnxq0CBCI8mBnd7T7HHxm9xw89Ntk9dXmzrImlaCMCWW
3lZe2Eyn1hjYDPQsRs+u6CpmrLvYWonD3GgPdLJRfcTxgwAhckbDd5U8Ih+7/MJFI5k3Il5UaJta
ZGpqRKi7QXyUPcRkVjf2R3PJGFov8uIn3vM7nBn2oZB0U83Kqna+/Tq0RiMFgCJuG6wi8MjLH1Nk
oLMGrRW0W4r+lPfunB2Y/4qrnUt1va3Y4VST4q5EsdvgWu3EOOYx1S1YE+PPhWonD1YOLVsBmNAz
c+fn7S195bOAJwCLXsvfiH1vLlKXWWUUG6BLM8kaw+RgvnPiSn2+beWVg8PX8CSs2TQzhZuzWjt9
VC8U84MqT43PvYzzwnOzaXoYymYQ3m1j1z6YttFaTFLpnKGCtXFLc5PNJMAh9cEujn/Eimv+YBIp
Ws6Ug5XO552Qyilp4a/Y2bpXvpJq5KrQjvsl1d28Rr1m92u0tqZEy/BgQpuReDDtNwwMKuqX2x/5
yjHBFk05wrE10t0cR0ejRCAN6lnmHBf3Mc7ymOpQIjAFghCFne1pz79qb20As40vqm2Xx79zLOkg
/MVLmy3hXZ46+b1NsHJ2msw4Cio//v/h+8jbiQBXoPV2RpCQtrXafjYCFDst3xWgaKsstA/ZmojN
odXvvSjr5lwUl2hlcbkJXBhdWUd1Lj9Qz+ZYdxrHCJp2sdugLnv7k5LIBkBGiP6C6nS25oE9MSJP
qbshPtp5556WmU6wWkLnDrh4z+VcnSd+Egh3HC6nCj2brf8DedqaIK6DkvTvgV89+6UEopHb856S
+dX2YmoFwCHozRUlD738+jhtl4SmqBHQeK3foRkmT/EiY79PmWEYmX/eAbVfuR3sgTVbi5TIQ4Br
v7RnJmEIUZxuBL1omTPs0EeFynXWemvHGVytIV6AHAlYGiVzSoabD8tgqbLrMRMnrmYa9NKAP95t
hY8n/3b7xF59Evgy/A4bRbPUxHVffpJ0lG7VNaxOOnMtnzg05j1TCvHOSOe1Ff40LfHVwaCAsg0w
oTsRgLs786RVil74SZYKEXmhzGXnvHnpcItk4Yzowntsb1s8i54bvax65xQy3fQf/SXrLixnyLEy
dXozdtdmVHXF0GKJsart7cttDbZNvXFOSWbQPlLb/gg5kv4Y6v1DrirhTs/jehXJYQGUAZJYyc22
p2LMUDO12to5GdYsfeqey0MIFcTd7ROxYQFfK2NIBYJ8XpGHK03A5gKPlg0UuOqr46RMmuXpWpuX
7ZlJ5wHq7rQW0eiNA5CzJ24ISyoY7AhP9Elj/Z7hBNjhezcTLm9IZ+fe1JZ5f8gz3dQhZO2gBdaA
4v/bDGbxG6LQ9tNUL857hoD1ZzPMjJx4OJ+/AKEdHsLMEp8mOfSqFw2lox0Y/EcNc0oj879U9vVw
YOxXfZKOKn/Ek4D/saEy/NCn1PKOtpgzmoqtcJd7alj4v8yoe+GV9hzqnsUA44doEoxtuIIRzndq
NfbjY1jbuvSrPLN+uXrHnLGIjfhz2ObTj0IsMUgJm+LIY9QZ0B3hfJr+LjT76F3VjVMfDIWtjIFl
NslyBMZWVIENXUXjRZma2qhUiEh7dtq6+zUNVVGe6PA6KCKFGsRZplymX3rEROUxktxG4Il6Mg2H
uTWzwji0eZzlx9xIZVHfD+UEq0Bq0YyGzWqYrPikmSnUZF7vRG1YHoWbDcX7ssuj2I/ayAx/64Yc
Up/AA27LRE304tzDweyg91w0WrcKfrYNS2hA6OwRjiZNUOiTW7ie6tC8UAIUwlN5rspeyt9F3ZgN
5TeYeHFHwzx/G0NbzxbPdtzWPXW0543jzonEB/39yL1AK8iW6VEzFX3dZijbRavjMfKTKK1OaW30
xwLoSO7FkbEEA70JL6qWhKnYsvLb3gl37G+fGQJ6AsCVaYEpC6L61Vv/laKOCyrVDB+nfmjB/A35
849wHJBkc5QmsEXVf9753K09kn88F4/aOgpPm3ETJZkijIF12ul9pBd1GEyuKNpgka2As7SkUXhc
4iKZzoaohXm2u8bpfQi7xINc1ME92dIU5sk20mRBaKVRQ6hLWxWRhsaANQkhGif7t+piO/bAREv1
qRrULPwE8w3TUzr8o827WUbqPb1VHTV2BsVg9uIufCgIw8dvfWRrlS+aSfRHy84oW5h6Jm2v7awe
VrBi0sL3xVhV3RH2zjLzJjsiEqKNUbb/dMCRbPgalJieLLN4n2vBHP/7DDj7o4bAUuWtj+5PdUxG
w2+bNC3fuZA96KepV2PtTqQi+6MZaWbCtd6QYnl4jdR9nmxRf+xSBCrYqcI6aBD3PaVal4xPtqks
/jQ1ffJpgr5LfeC3yuRnZtK/+RqlSrQ89ssMgiTUGxu++wmqZOdQZkwfQyoA/lxqXTc9JxJe2NOs
uFXOkLnUn1Bon5Nf+uKWJ/JZYCcZXRjX8E0aYoqXDrSj44NlMktJvSZt2/mYJW0hvjd91Mj6Dk76
uL5z4LRNoBBNIw24FrRmvZdM1mLeC3JT5Ti2bhM963Oqyk8wDWq/esI67YGimRbBi1O7NEcdkRd+
6EIVeDBaWMq+3z6JpG6bq7fSt5BkURaAp5dK/+bod3EyCVxedQ+zktZ0h4Zajh0wS8yFj5WqinrP
5Nq3AbQb1udchvKPG+EWnhHa5WnPKpDCXtcKoGU95Z3hbrHL5KfqlPG7qOIh94vRgGEPLZba8BMu
RKR7sA4xtAsr4YwgcRKL8j1nfEoh7VThgK3nRevZL7WqnkclmuoP4KwV5JedIkTaQZ3MBF2QUm9V
uMhgWnscW1vLvB5JzWo4qHEJjLNiyDR7Uoo0SXw0RJwRglfI9JxvxtwZyz+Wsjjmd9Hm1U+ni3Xo
+ODbQvA5ifIIrkFVh50OfyDyd+4MV+LvZA7dGkdkden8rrfySrufB0jsEWETaeDGudu2LJOuJwcb
YGD3L709ZIHzOoTyLa7d/j5FfrIu8GfmHHpz2DTJMVnGavG0OI3CIKUO+M4QldtBn1iW4T+WVYyW
VxqAg87JYFdzkEbc7qcwj2pQbxzG/hAmenofdq0y8H4WZjd/gADNHTyhysUOzISZkcykEvOhnaby
bnZjmR0A0w3qeS5hM3tQCPE/KGYRO5nntHJahShFOyuHuLX79EsmbPF9aYtwgEi15fbBMKM0cXss
8r5Qj6qeKPMxzOsMgYHKMZUDnY24sg6d4K3zSmBVzspYNhcLoI2xHifPiqtEfa+WMD/9Z6MUuNyl
s16hbRO3A1JLgD3T/AOBi/lVNmWXfabyvByVUkudezN1ov/aPNc+1kM0ot0xZOp8bGC9/N5zf6I7
GJ/Y5BTkdaMcQ3MRJ11NU9ubrIrBe1im9O8A6BMTgt0hOfJ06s0pgftv/lEmjJu97yBemX/Ubqez
TZqQCLtmcZ54jKvIz9Hg2OlBqP10BE5MY7Yf8/IuqiCOOs5TDbWUFyaxyfA2nFnCyyHVzb8gbxP+
ayh1r79Pem1hw9NJjQOmr4s7c1Jm8dmGBix57CBeo25Uj1XyOdS7IhXIEduJfXZbTv/gtUmvt82R
+k9W+IsxlfNn+C/N3wb/CDrEWIC8ejoMqTk6NmnWd6cy4pm7ixotDi1/NtoOCaG0XtIf9kL/5tsU
hoZCcG7B/PAQO0pq3MdL7NhBqWX6Y6vY3XQ314z9PsVuY+sPS6gU2jHv03qkLQ0VKYMxjkTvpRpE
/osG2ug+8LdMgtVQH2pftRv7NFhzBOFilMRS98dISZZDxQyF6+lZ19X/jlqj537XWeI/NaQT8N9Y
10l3jIuljz4og95+NbSG+ZTSkvp8midhVAe3jpOHYZDZ/NQyOyUpQPG6+HmvKWdqGgrB3zgSQ3tD
47oDWjLwoAbqOsYgqcAX8XeGOPLqKZ2K4UtTwvH9hxhMR1CG2cP6Hua3SfNkqmq/Vh3bPVKBqycf
XCyOlv43OB/KlZs8PjUGMSoNEiFKJvP8hALnvHiZTW8OKn2z07RDP7SK8mnPv2/dO2ZXZSfgRdQP
0FW+jGyiGZBBLGvzPiNcLD847QKp+oHCSPufjjal9c5sxyWE+AfQga8MbSFPdVzgzQypmMuzKyFD
85xsWv6Y87yYh64qxx7xGxMm0NOihN3PaerGDAHeaVJthu01BOZcuxHHYhyGMdspLm80xxmCpaOy
tsCpwa6Z8xYObZCRZZIG+72jdRHzm3o15GdY3JDSg649I2yuuuRHXlbOF6M0m8JvCru2nx1j1skE
JN2PR6WMEnVNbTSj8So60OFHkqyU+a4oEjpMh2WBVDsDY9q3LuvTe6OqNfP/UXZmvXEiaxj+RUjs
yy30Zrdju+0sTm5QJskAxb4UBfz685Bzk+6O3JqRzmiUMxqgupav3u9dXis7t7/4zmAMoZHhM3rn
NrL0b7DLfxMh/iyEabutWnPqUYQb1xKYYICmGifWeK9gRTW7otL1D9LlJt0MXfUkZj0PtoMtBekc
yRSnML37r91M9upmxrz2XvPnrza9nV/w4Qo4peU8frLl+JO4EfOWzPSqcOBVoSCa6KA5tQE2z2eW
Tce180jVuVfuPJPAPDW9qMNENDSjw4kJRc5EJvRHT1dTvVtJcP/V0IXBwrx97WxDowERWJfcH1W7
LVP6oLGr3w9gnp9oYg3bFho6hqqCI2cizKK/AT1c5Jes00+H+o+dhbc2nK+wBz51aHytcu8heggd
+kVT1xt/5HJx9BpL+I8QtPHOHZPMv9dMoJA57MjNXSJDenlshpbsAu+Uj/1ShnlfFONHIVxfwFZ1
MLKblMzMiAq2eHT5p+axK+hR3fiGSxgaoy9nvff/H/K+chuQReLljjX590nvq7uGgugJHD546NrJ
+yU7pUX8C9UtIOX6qYCwYMJkrsKC9i/XbWDJNjYl8G9TeMLZd6IL1KFW3ug/J8VcpB/zwBr8B9/A
AvpWjbvOxLNFRdcL31aoLJS5uGVczJMqJ/so15vy2Od68OArHwfiAXFScspoiz4TuUfwjmgtuw8N
XPHNpzTHiHJnJ3OMJVqHOe6BHy97nIUYSb2c284p9lNpFm9TYqICsUSD9ID7TfVvzzdauKjGTXBD
17ieD+cfsdKZ6VuiNfxNsz6f7Enfp9LUK+3ecyUmklnyXTnD/IuzxHnmLEy2s5HKJ1wsnV+zs8Q3
4L3f3kEXj1/z+tbbAucJdojnjzdHMn9x2s6P42K1xiYNEvVQDK0LWkPpUW6mLMcFe7JSu331gEtb
Tn6nf8Zi3SE+qslL76uVOHWyNT0K3DgalzIu//FLmX2Yvdivd/nClTOqp9rrpzCFnKZtC/bobg5t
6ZvDs4K0/oAFpD2Fk00YAnKWBrFkWKWN/dN2NJub6DRjZZMMhjtsMVdPkyMdq8A8ytlUfjj3eaN9
bQauyuLOtpRLQBuHpp6GjkEONUqZuL+Z+H499WCh/xYZuhB9rctNslJLADCmi6NyEzKxrGAe7o1+
UY8g6PUeHEAcA3rjoW4kP5vJN+5RFQ3f368BLmcOhyROFBAf1rBJ6EsXG3VQN1kSu3I8Vh2doLsi
phYJWeMGkSbjCLZpWcIleMvolLXTnFrPjnZW68XuP78GHXEbvR4bgQ8N4XwGTcuiDL8gkCj35s7a
Ktcjzg8j+ylyzLQ0yKrLhq2T5NqHcSqLcB6L+sYk/g2r/DmJGQlYnjqwCzxESI8XI9EFKZBclrZH
QjASf7+aMpB0Pvq4iS4DOU9hFk9j+8AVq/vHbgffJAHArh/zYZLdEuKX7d23RYIbRTMOWr+TXTZ2
m85o3ZzYQ92cyU0cdSl2CI77h3rRq+l7zG8c3I+q9o+VHeM9pHlFc98HSYc1v9+1jbtziP7Yx2QQ
VNv3R/yyx8Dn0oVfP5TDdXVfOh9xRU75kmhefdR898ek+9q4EWn+JW0HIu/ef9RVT3x9FvgBBAN+
X/p+F88SYvALQm7q46i0HxPKMzuMi5IMnrGds30jwUbDrLO8mnT6ofyk4jTdLFkpv4LIjXeQ4m6u
vcuCm41ep7vC1Id1Qoly0WGZATRVN4vuqEF9zaJhGJMQy+N2iHQHCDMy+2y5pYX9LZ4/n2Gr7xRV
CfObzeOy3GY7cfWpHeQRSzufW5FTNNZhrM1+PKh8wFfTrttyzI69riXa64xqsHlqSbvY5HMxFG9L
CkD1FgB0PGVpoCXbKii6Izc70wMa7Qz5E8d4Ne08dynivQC9H8LFTTySGfNcuF9H8k44s6wqUwQW
g6apE7IvDl3utcObZteZJnZEqpp1NI5s1QA39uQ/IiJqkxuT7wpYYvwhWuH0DF9p5XFezIhGxZpN
4GJ9tFxreJxTR0/gnfRNcTDoUPp4geVGsumcvl0IRRqaH6g7Jn9nCEEkmd8zSe8RR+ibDMJHhnWW
m34umqSeD9NiaGLTzKZ1NzqxvMnNXifGxW+I6IRrxqpzoTV3cWUaKggAqaq7o+cxg5/6mpP9Q5aC
DhsG9rvHNjecR33pnHivmYWTPmmjTaiatNwc23Qie7wbHby/LC44LaDF0HjoPF/JAc1On/0cNgRb
p9UcJ3eEQynJmTCM+km2fvqsVBA/U+Obd53jtCLUcTYjhzqwpy9JB2nyRgn5l6WFvQJpfvBJV/be
xU87pWWslCysYw+QDN6zuCr0jGrZ2y39/kWnDX3jiVeMOlg3K2+WXim7y2rgeL6X1XIsjFjTh6Ol
xqSLVOMRm2gNZaZv+DFLYpQ7W5n9iyH4l7Z+DcxK5Li/cm7ywnJu/CLXA8Dn8xJ4MqASunob5dlx
ojdud3R6z83uioUm2EZP7NH9x0tU1mx6Mka0u/f32HVU/5iXlAkQjmANrysKv8VL+RWa8Ykd06VF
QIQJwaWzXD5qawoQZUXWtTdG/C9PoxXj0ULnnk3hshb0f1yuEEZWbA3eKgwwlmq7FIu+RDMWe/cW
CWv/vv9pF31PPs1AIQDDnJ4ui+73AvjjYfnsjk6TL/Z2GZYO7JDeCG1JzbpxE7j+JqYOJBguIsjH
r2x1msCZvNgFxc/KelEfRqN30y9K0tQmitKP4xvgy+Vtfu3xcPNAIb9e5dFgrlfoPz5r1sdUxo5w
CcOxHUNENZFmOVdEGftc9tj51F5pyZjclQaFGLJic5bjJpBx8Y+2Ul62dHrSPIwVM2skxnfpl3aD
0dlCE9Um5WbjCtE2IvRHYstuZnVe7IO8PQ19rGJojCGwpv198fYjGLZnL+6pD9zymbZUIAATbezq
AUs+LLVbfiPIgPikWOBX01R18VI2jXprbFP0N0q3i+vj+i68AvU8Eou1N35RPMpZd6q6stOXKvF6
I0zsxI3SYjK+qS71XtNp8kAdg+IGG+RimfPUVdPBX6y4NcXwYp+rxEChoMbx5Ksq/hnLtPwYa/6y
/KNVbV9vCvwm5hu2Chd5GGtfkGcSyAdVmYUAYeN81KsSdg0QvX6a+W2Cu2aCi31s7Lryy7CKCxMb
CavM3X3cJyWWRsHkFs1XjZN+2cyBSohRLwYsLm7sBhd3iPWt4I+tBnvwfWAnXFTOzWLHJMr1E1G5
y3bwitmNmBx3yhS2g2eKXd3Hk81OBApeWYcUIlR3q8Jcf+I/tj92P2xLOZfRvsHD4C51PjC5N5Ay
M8fGqWqNJMP0nxyHfddoi/ZmEWDzvAyVqrZZN3YjVslzn36KIYSU9xWSBD2/t/AfMkLI5U6J/QHb
0a0e9m8t3PkLslEA79JB5p7Oi56/YFd3sZfrgwvtoDUWLMgk8rGErmzakKqd6iXZzN2MwTlYe5BW
oSEXz4hEB2Bz0n0VEFkOGYDGE2QqmyOusorq1ayspD/GaqruFsyL1b8drBA7C1sN+B8Cnyr7XSkS
FYedxJsfzK+KsTiNDLsbXsupTAda+XOT+ZuiaTR/2JiJZhyMcnbUbjLmoHyKg6rJd1qQiDyUjT/O
J7/tXBARbcCbqhuphbaiSBztvo4zp4skfisf8QzPLKzZh1jiWFnOYnikS2/apyY3E5rQhSaU+1z1
E96j1dwCgJGY18iDOWVY7RFooL3wVsUbwBO9fcUPWkROoTLKZD2fy3vZTo+w9e3yOa4rt7+FgV2u
MibTqlHnLuzBVXQBXM9/q0arIcfZg3FSrRofSLUrAR3mmfRy0RhlVNmiMDd5kWdql7CHb8xJYSWb
pGtbDcHqDT7AOjPOZw7aODovVHarCeKlsGuolZ3I2m5fhiV+Uv2UHgLgZ1LTetCOKs7/9e0qPhhj
XN/Ybf76YMBJgDGWOPvJ+TBoym5M/Hq6lymw0wP9sjL0Kph1/HH5LPxZe0Oizx92aKAP7x/5lxUd
PwH8eD55FQV6Ph3o82enTcFcmOb0pVFeGmz6dhQBIDI02QiFTR65Q1xYH7PR8KJFb7IXhSL9SxGI
8sbGcj0GMAx5GRNGIwjbJWVfo1vaiVqTL9JjppOmZYZGUc4P5Th3e91us+8kg6ZRMbja5/eH4OJQ
YwSAQn6T2ADQITlf7GgFoZ1dWdbayTdILyNfZEznh0x0wt7AHZwRgw6jQeJXHdzcTH9/1fmU41sJ
YECNaUGA9i+OGT2DmNcFffGi1m4NiLXVFuvtZSZWFGxmpT3WpJ6WRIFPeFSkgV0tr9PkcN0a5sAS
6SbTJqEelDbSWeAypOKTyXY3/TvBZZrFrxmxoiKPMMaFXBHalO6HxAzqaApUXDxMjUzb0E9zcw7d
ZpqI8Fw6g051XnXHWiV1SQgYq3A7jPRqSl+Y85q/PaF4pMsPJS0zkmZjeniuYmaZ2vkOyLYed+Aq
miDdp81l/5HCrH52rXn5FrMDxienblt3P8H4qLZQrpcARYQu+n3vZXYbLYNLDkLqSt37sQyoGCJi
Bpv4Htebgs1hwL5kD74p3OfYT8qHStB93c9l4KwRBpopGSoGbLjvhrb3Ng2Iqdx4I7ZVUdmbLvQA
elftK0x20T9XsT+UR9zFBT61kIxpqdbOGBtVlFZlRksY3+h856GWf0Ek4tWhl8bdlxxmA5fQXizT
V8ctnW/rfd6Hdyb7Z3g3lbuX2VgKep0docZEOuGRAL1UHfyy0tRnZc/dIc8mAZnKtTrtQSlKvNBv
1JxuXUHvl2OqGuFyELzR2+Jnp2itYmpUm7Bgkrm122++Sjz3eRUtLc8wnjXjDlag06fRHHjJtqci
siKqOGtpD62q9A+CHVi0u0UtHXbjpeR4W7yZJT3VjTV87VxD1Q/IQAtADtiAv9Cc+c+VKtVns54n
P8T6YSTsvaqbYGOWMB9IFTSLzVIkwQFSEpekSC9pRUZBmkJcQDbm36dtFs97R5E9Syw0TWHlL+IL
18oi2MzayuVxC6tqI5PMe5I+oO3p4q22ehHsm6Vp5og+LcS6rvb7AOWKk8ZRRwgdbjyO3QXF3WxN
hX7nG9X4T1uUSb7B5qBuZjbN0f/Uc/G0HghSlx7yslRrQ7xfR688tIUwRcSGMB4NjyC81wGLGQgD
M8Ad9hZl4M5PTISi/N6blDmP8WTW6k5zgsUJHU0Tzd6T2lDCO1R5eQRlGJyPqFCS8WFpdYfU5ik1
fyzLnLO4VIOKXZml7+Q0bElUJu5qLIvtVNvNvvSUbXzUoNQsyc7N0v4O1lM1mLu1qKGiKj3906Q1
GBxrBva7CGlip94JH1pH+VjWJWllWycFwo0Wkfen0a5F8WwucsbBMy+1+AYB/nqTRN1C45wiHBAP
SO/8mIDoCxXEzYYXmC/mBhacvxVNqj/Mep1+qqVcvc5s+78eyCy69V6PhHWFUO2LswmEGgoHAq6X
vKDbUpZF9tEXfv0j8HqQ6pr1bByBs+OnilzuW2TE6wPJcdCycuOgyQjac1Frl77eY3hgOScm82IY
ofSxPy9DlwWK8nPNHU/juRwfoQ4i6Nr0WJWnh/dPpr8czhjdGhAiV89UCDcXA+D25SLcKcteqkmn
NOqKJH/qaU7d2WUbv1qjbh8caybYcVi80xQgX9GGTNu//xYX1y/ORxYljskrc52z+dJrbRLdVARG
Xb4UTmnkZOQO2ZzsWV/kPiRwWfU7x+hc70Y98LenroZ2WDUBZf+fMPfHpb0oAXDtYmlePAIITzUO
rb+GuFoOEOwLfANptty4W/2lGHVBdmB7o4XlcmtdXLTHBt1Ya1X1S+8lVXXQqimftnC+CLNv69rb
GDL1/ce5VZ+rRBN7mss9zFiquQ8dYp7n9wf9eva5Ot0ZsB8m32rbcL7emhTOY2MYzYvq6uJbPzTt
QznHTqToqR9zujjEwiTsCmrS5I1V95elTk2C9h9YAdnXVT3kcUoXU1u/WDg4P47S0jeTcuT3CXA5
nAuHu60YxMv733v9c2OBC/yEwwFTHVfO8+8tjBZjyrkRL6OEjNlkglNQU3WZh1PW7OgXQTN8/4m/
v+Oi9rJW51g0sWwvVwtcuR3VQl/bpzxb4LhWRBuAZrh+Oh4STlYDCbRT7BY8jqzd0NqVxv4dp8Hw
hd1Aw6PEb9fzeEjq9l7ahSUewSg4lOPYXF55cxj0bC7lkoZaPVvBz9krJTzdfMb+LzLicrb6UGYd
tdzm/Q+7mjpYDMCOYJPGannN1j4fSnQmNWSGUbyWniiWTdA77UGD97g3mlE/eAHhYqEHRAR3sPJu
5TteIBRM1hXTY9eioqDJdxlHkYtBWSU+9a+2k6pdr+lMGSolRLZFG1XdmB8wA7OeLGiJ9xqRVK/v
f/slRr8+f4XK+Dv9cQQ36zz7Y9vAS9+AstzpL6wWZUWaKIKaEnp0fuFSnp3AreywXXSv34vWrT7K
Ji2KkPQZ7xMsg5L2Yel8fv+VrpYTexdOlSsasaqo7MuZTc+91QrkxCLPihcL7cIB88YlhtttOwe8
guKHceluOTFcrSfs7Vi6RrD6dpngn+fjsMAmj0HC7Zc21mL/SCA5xk5tCaO8boP8oGCr/nj/Oy9Q
XUae/JN1eOk/rtZ6F3f5VKMmkFMyv8hJKz/2rVa/eJkh9mlBdf3+o66HFKwf/j0mFxzM9E/OPw5r
WZjEKkhem7TpvtTK/Koy3z1WXO/LUMYy37paI/7rJZ0qdnUoorPIxgxwcf7QjiYfVLc2fsl6Kzly
Z/MjAtZryrzYeXRbzzu2FWVfyMoebwCg10PLk1Hs090FEGN2nz96Mad6yguZvtZgMwf0VhBijbFL
nuIOodqNc5CGDv+5s40RRyumKxQresjr3D1/XM1k5g6VeS+UH213gj2hWqqtJS8VUsvS7n/pHqr9
jwvy2hT5gYEx20QJLkK3ltiyhushm4b9MBiIN8xG++m3bZ7t+iwrn5UflPHOggzShYsmMli+oEzp
fevnvVWEuEMOftjjmNjTrk/jdjN4zpjhy4Q2404po5ZYxweG/GFkflA85g7ZXtyyctuYnoa1/R0O
ZH7ZB6n6KqMl47WfmzIrP7WiSAuocJm7QuVjsmwTqbc/DDaEfFO7okuiWfTWGLrs0o99J1G3UFjr
MIrSqvvl9/ZchrPsm+GDM/TaVwHRWT7Cguw/p12tvfmV7H8Ui2GJLfKr5dl1ytiOkjF1hgfdks6L
PZXLD1jDXD6xmjPCfARajlD6ECWamWYsw2JO0g/KMvH2VjiBivuhFPWLjA053FVVvzibms5ERIgL
tLaE5lMVyqFc9MgOfFVudXdakgOJ3Xqk+UhTP7eToQV7mfTNv0r4OauiQKu6L3xdpa8VN3ftV2eS
tvkMi1tsKCvraecEotaP+NS6D4mwCi0E2B3+5X/w1yky1Y/AHZW1tQeZVSGgzfhJU3Nrfqm7prrv
es6Fe5Ralr/FGU2KzZwa8qvFmV5vkXFhCgCA149wniF4hw20awpn/tzdmLJz4AoTRle7j3ORYFes
6/S5nn1uS9PO1+u5e7DBLrJPTi/KdhNz25uinqjo4jBN1GphmlajFzl27Ry6uioNSPZoF0JZS2Hv
HUJ95Id2BjuJXJzUxs+e0+bxPZZRozluFzPOljzivhU030oTQk7otEn1WaJiyzdzMsr9OPup9Trh
g2ojnyk6+CWUomlIfTpbYWoGXFDx11qmTVbX/hvgfeD+aDtoshssRoZPbWIHIhpM4YkjvmtVvZkH
Y7YfSh8R4B1k/Oy7JPfa3dVJpnGVHy051puxUeJHwjH1JYG7960sqrILNb2pdjCxAudRZIn/gUQP
r9qSnxJ7b8DfdbMBups9cpQbZGoe8z8NM5RVGRIy6fxk8x/6k3TU9Cg1GKIbqMY0DSSbmwxLd6Ar
ltWW8VagfdOf82Ehhjr0Mtd98WNAfwhnJYhTh0fbgcsguwiYQK5aGYohbedtn2dt9mR35PztgoFA
4k/1ONnBEGLmnKqQV511gVMzLaTISbUKr8NRFXUY97CjDg3h8gPrJi+nrefhNBtCELGcDyLthreu
UvLHynz7SYKloUWKn3Z66Meg/1ZhhJU9VGTs1XfTXDWYP8yuG9qZmLy7vC+d8k7HsHmkGquyN0dW
ffkz7vzBBhKQphuZUpg/WiSt8SFvZFCRWUDlvVHNDK2D8Me2u4OKXTiAG1jvnaDkN26UW50afsT9
POb344Cz7KuQTmEcqnbGuYp+lpbv23wqnZAoWeQUzEdEED6nxQGTq4n2Yt3hDl2mY46PUZaRXABN
ftysBocTe4OXpBt99GP7TkulSO49L65sRtDEwdUXpRmD4BWZsRnizn70lsmbxUbUTpbtKFddgEK7
aN6QC2cqlE6MsDREFGAtGGvZpGtowkx3FQWE82kg6kR+GGPgtKg0/KqDWOnKOrQT0/2s4hYlWGx3
3QfJqEpn087Q/49WkxoLkXmAFLgFG6LcTY7TbEVv0kbIbYTIEUR34b4ELvSIAlVEarvR1Ob4Thl1
rvVhhd5vy3/AbPcuQthfOYkRvxbRVJ8sw+jlYQz4gR7jYfYmdBT6gpF2VuOXW3lO/70ZYbk+on/x
RmqprjCj2Wqs9H4edA0PnXQoJm+DCqw29xoqsjU1Yer+rVUgtNArau2Xhlp/RMkQOC3xbLF3ywDn
kqZMSeR7HvRoCsBVxn6Z8OU1zQBhZmxf/SRNp7uelIG7tMVjYJPjTIIhuNP07r9JHmRPgF2ahg6R
1WhUekf7ScIB3KLsz52oyJhJW6e1y1+G1xGBmKq4GSIHa0Z9L7JOPXhzVgb/ucpCvbGWjxQ7UB0u
aXqJ68ESMtLutcRorOG8ksF2Kgw/1Fx91La2m46brEi6W8ko11cIClYo5YDyNBmvmkJBp2sM3IC7
LNJCjvagq8v9IH2Y9Ms0pOy4w6DMKBtn9Ya3cqtCteTJLRPl6wKa0tlciXQI/egQWOdFUAsQW6ja
qF8XRCH/tDwX9lOq0KiltRahrdLv/mtRi6qa2z7IBb1naujzB9qWshnN2XqBDZA89Kkjmo1u4yk6
OXP/gpl6jsK5lupGuXf9nTwW+owL1IbK/jKFeOn60uwTZb2oNKB0W9J0x5HiP+bFUj66bv3637+S
uxCQMEZU15duOK5zZZm99QIZsv82zcIJdZHIaII8NEfSwa+1bfXiv6Ip9PDxxcd+m44NTlcXWF7d
QFsSY1q8OpLrSJgELc4hdTk+IdIdUNDPjRYOdNcQD/b+Lcue6/kMiw3mGBwtoIYr+klW6hXI2ei/
SNUgpYLKCk+bSPmos5y038jczg79ArgYNciRvigVI395f9T/8gpQIbGF4FK4Wmpc3M2gDHTTKPPq
dZhyLZxVjs+iMirLC5M2aGiRL1WY6Mp7qwItGHERcMYblgrX04ytkLYeZgc64o3L2xNIrj7mrde/
cs2x9jQV1YBbk2Hf2wnZ6r3ZVZ/e/+SrB5JzDWzLj25zgLGnni+nVu+FBqfbfDWIw/jQKmSKKrOd
ezo77T0SkVsWvddYLcAhfAgHUGeFTC95B16NtysizPjVqauupYPkDhxUAcSRUGpaUhMonbmf1OJ7
H21Xwnc3LVU/aRAKb7mnXIMg66vw3WwirGt0Cuff7jmIHVsxxq92JRUWOXb16PttgyVBhRbHKKps
ZxqVtlGJHn8t1uDvzOisb+ksjZfGX/CUeP+3+MsLOUC4K7GM34Ju88WNcrZoA/nsbx8NbBIedFoh
X2WB6WCUOQimMMrqs00Lkwl4zFywpU8MLiR5wGpwzEb/ZxibW15lVysCbyRnNaj9/VvRgT0fojwO
grYz0oIOjN5NIbEH/vehL9Q3O12cBzaLt9nprQOaff0uz2qnuTEkl9MTN0IIs7Te16mCiO7iJwpm
M3YKWXQnrc2a9B5dS1c8e03l9wfEXhjXYliILPD93+ESN+GhrAp0e+gf6atcmuRWSZWVovD95xyX
jZ/DwK153/On5t7UOQO27lR2cmepsu1ubPuXmCT7H95WcMYwYQShv9yAdNlBWdMA8qGxBP/EBKV8
aOqF6AVhBirYOovQvhb4PNhR7/Zzevf+d19B+ytRE24Drjj8w0ruOP+1Yex1HTLr5FRX7fR9MjX0
uNVCWqjVF/lXpFjDPrAT7UQapUDXkstPjRyX0KcAv4VdXe0TvMtqfInTJrzpFeo+fxcSNu0erkNx
Mspsvl8d87bcosQhxlnqaK15n6EMgiTGk6Qv97G/5J/Hbomtw40xWZ/zJ8rD4wFpsUxfjyXEdBdn
gsgMSyrA4tM86tVdN8/lo91NHvdAKEo/Ogztvnv21L9ala/9AqBMEB07Nzbp62nhgmvBJGbPBJy7
5LMFOVJ/UYzOSRJVVUduJUWNOMLWP3X6YM+b1JaVjGy0Sm5ItpM0t+8PwvWC4DBE4YmXApoASL3n
v4XE3lRMrT6d8OAoTzk50bvFk0FkxlW9Lyyl3TFEt+rqdWDPBx4G5e+kTKiMQHoXmyGhQdbYlIk8
9cMig9CNKxLkVOFodyA7Yv/+F17tMwRyMrYUPzomJzirnH9hBmuga0vDOPl6IZMQVwmwirKP/80I
OtglhGXduDVcbqyctFjHcAzyNNoPVy785dSTpA6ly16W4DCNS/XBTadsfoR2Md4xj/PPdLKdLRiu
xwpbitS/8aP+7ZPZ1Sl0Vo9IbPDOP5noRqPu9FY/LXhfxTswr3F+TCS253GVGcZdQQuvuNEev5rI
fDUEfkYPEw+TK9/5MzP4JWWfz/qJ0I8Me5Zh6Q9AK9KOdH/0rAdQpPINRDAuI7uO05/v/8h/GfP1
LGFLB2yhsL74YndoWTNVZ5040+ohRHPXfWlWO998wGnowOkl9lUKSoVkwItilG43NtirKW2h8aFx
hw0nqxiu9fnn02xo9FkzzdNC/2fY2Fmj2Xe5gXVbF8RJdmOKXcp71mqOOxkbl8lnr5q688f1aYX/
FCrNUyWw/tu07eigMxhqWz1ARRjqvexzLD/KOB0sJJEutMzaySftH8gklgViPY7WQVbwzJIsyPCm
DcaisMLRTiEvRa3d9OVx6Ge98bAKddIdvTLhRLVwuCU1nvTDxuzTLbJuLG1CgkmwSIq4qsLGHfsU
SDxrmhEDjsnPnM3krEX/ENjDUzZOYrjRGjAsvvVsN2EsqKnXiNq113fpKtmP2VDTTXJPxTwBOY31
SeBCZaPrwZyrljHlfJoV3lFmTb3tp0Ht7catvks/nd9wkBn3cEf1Wy91dbagk1mZG+tsJC/tsueV
2ubopFjXnIwKsHufaUkXPJA+UEojKvxK2zPgDSgj9hPBthnMUtsn7GLZizCa6pblw9Umz8tghQcf
mAsBgXsXWyDct7Rbpno5mWaVFpikpPEmm6d5jDyjcbZonVUo8tjavL8o//ZY5M5rQgA1j39ZcyCS
8jB9qY2Th9uKc6e5HYlv5NeCWrdtM2oPPbSoXd8Ow41G1V8WI+cZu8B6onHjXP//P1qgU4eQE16f
foKMlv/rdv6ySTvNJBAd6WB74ysvxZzrWoS9yAO531LZX55m4EZVsCyjforRjHxN4AjJSHIvqwD6
inQDU2ARR+j7apPKxjO3baJoWBiV6O4MOMYPfufN4zMmOe7baOaWGbba4nrhlHT6pnMHMW9VQzfi
VULQTiMsajJvg6FRe8iQNI9hnTdVsLFVViAe6caV+27MQxZi1xmUt+RPv3XCfyw2aMpMaeipq0Ua
LPzL4ABT5EmrrGY4VgpPyg9J3IOML6PAZh9hRhY/N7kNrEl/vCyjuFjcHw0KLfWAEXD6GGgLXlaV
AlPbSdKP9Xt9Cgptj9AIZnUNfVsdG6sYvwmTHJ5tNmvaLp5zq7pxC7ishn9/BWUfEdPsHWi5LiZI
Lop6MSGhIxIt8v7jELTGkyjclu4MnSUR5rFYsnvA4/Gpq3pZnSzwNhkawM7pZ8Tj1Q1VycXxxUlN
ZY746DcRlg7rupL+mLAU3kHa0uF8yBnbLkf+u+RLpOdGb21cj/6fHrKY6s9m5lZqo2aUgKHQltK6
cYhf/7xc3te7GJIP7irsGecv0jtdsEyOKx5EbE+tjKpa9eqtdmBeRvSWcjwLZ6+jZZD1dKbDqh9d
b7NUxvAwwxwfjsrvBieF14jjj8E5UlN0hZoMjM6IaqvU/V92lkxYc8HcefCabi7wnEnqKnJjWM43
ioKL/YcUPdNHpwOpm2sGx+XFqKa4zakhic0HIC3Zf9FrI7ujF6uMDZB0I2SEHiJ2dkuHYuPT+1vf
bw/ls3XCs9dMG6hrrBde4Hwg9THASFL29hEPOnuCzg+JlEjvNEMDj39hqcqPgpDzlHfBGwzlXJ8X
YxYVser6Pmxzc5horosY09fBTd7QdqNa7cfEd3YZ3F+OcGfIj6XUYeaaGPbBPoUXroNpFaV2hCfW
fjV9Wb/A1MQlIS+DoXvQ4kxfu0zmXBJu2OX08rKh7MNUTlMbGUFlPQ2Tj/dzIcWcPGA+1N37KZ5v
W/wgkyGyRoiitKSYhW9lL+dqVxYEneJtyV1hyMc22SWG0UyfkHZkn4cRHu1mwLfvh+bBN3moeztF
ZtLX/g8/Ixf4viy78WcZ07MIqXT6/1F2XsttY9sW/SJUIYdXgEmULJmU5PSCstw+yHljI3z9HdB9
aYIqsbrrlM9DdxlE2GmtOcfkgMOHWewrj1PX3naU+j6vLJCdotA5pWdYpg/A1PBDOGGKOtkHxJe4
DzVVehzMHRXlnZ1bk3dPqUlp9kPjaHdZ7VUJN2jKaXvjDfMCL18wRS7WUnpH7/yf1YG6GCh26v0c
P8C8qYcNjZD+YKq0d/ZgxOeDyEbt++dXvB6cKNK4IMXjxXt59T3T93RYadP4oakSs//Hk4P+C+y6
K/dEV0Y1GUOzxgLRhKXu+JTQnQB2EhhHXLipRdvRLkGCxaCFZ7rrmhodsyzRpv0cVda4MdNKtyFy
ecm3SamH5NGK3Mo59EiJjBuz3btD6vLZ4UFEusK2janrKgigUCcLErASP+htLdK7QaRlrYGegGnt
e12d3sX6ECZHr+krD114WsV6EbStM+4Ggg0wrcssfGDtF/q2ckWVdvAldfW7lTTek0WVG963qefI
HAYdvegjDOrppamhzWxbzySw3GCWP0J0zZ6zOdHKPUNGxb9u2e2cbcYuG0mHVFJwjYGWhDqWgM7M
35dVxxXU57wU2uzn73Z1emKqwnZBoZYTBI0mps7L6aInF7mJhOfdO0jO/9auYyEvTaDeaWb4VVV4
W76kPUJpJi69W69jtYF+vzhGM7wvtF54M6uLe84UzYCZ3fuB4xkLsUgHvATk+5ZvTlyl0SsHqdwB
RuZpvykUWclrB0HAfrPcISFBAgCTDGxF135DfhGi9UvNmZ4MBPpSO2ppNqWvFAARqfi5m8t+DGKr
Vr4xSGcwTVZYRI9hE6vJBgalS5DjjNNrhw8i875FWuw9ueFsdHzVTHItpQLQRuzkvOoR3myVHbqx
bd5GbUQ0ceOM9f7ML7/SpSXEcMPlR/9i/VhmK2U01qp1P/Z1UUE2AIroPWpW028RsjTdzuA8v7eK
tMz2saUUP0yFuZKOsWs1cw15CiH/36aN7eSo0jtL/JJgYOWn1zZYAVJKX+WOlCWbTnHEMdmkyCND
Otat2whlW9H1ZAdS4jzDoFfkLLaWm5rNHuV/VGzw4Xn2L6vgOP+sNaNbfXGzJOo2Tpd2vEHLneB0
jmli3rUGHtFnWpyl8TWD+SwfBFZbxB3xONfBoCWTtTXRX3AEKGpdQ4bizuW+LdVweIaXyWPldzmn
tgAb8eg5WXou0UwiShjtqa3hI9RN+L1KaWGxYFFXIL7Xzcz0hx0acC46Ro7yinaUwp4oxxSec4Nj
IjTR5EAK8yaAhaVSt/9LksyFaVhzUPr2+dB6Pwuv36NDWwLDLqERyJovx1aSqxbclF67z+ulm2pn
rfubTWqU/5k7vcz/aG5axr7QwnkLFnpKtlO8mFulwwDY9I4WR63fhlOnf2F7nWlP7bseO22F8RqB
4V8gdAXAvF9VYknnOYozllpLHRqDVX2O5Y+6y534TxPLdlviTwq9rdd0phd4ImX1d6N5fPYoUCU4
JBAQ1DFbzxtHlA9mF34TiZA2WnoXeMHlE8A95OZu4U33NkrIDiOR1381FNPovzDmdPXebCUWAk/2
SfclFeqcDDd+wPVOzCCvdWmjUwayrrwTtHxGGt1Su+9tyuxfMqFGX1qzF8AD8lClkJAWULHAKc/t
7vO3v+zkL18+GzCcE8t2DFbfmhAR5xXF+L5KHyBVDhm2fqU8jXpOYp1q1c6NmXTts2cmpawNqgAb
m8n3ti6CCUttDaJS3XstKmTLAciNjOgQEmNNGLgxlNWPviEHIRiMoc4CGFKKxUSoKNquUIXudpu8
n7rhvpnSce8S8GX66hyl8lTWZa7f8bkORQ7ftxTRjcd0/YL4KhbCPK1w8h3WgABVy9w0TqRyjxfS
1fbADFUcmHPtFucKbwOLgSW/aT3z5Y0Lf/B+cLXwqCD38efackBvqBoVkSYPbpz2I4JKKgavah+B
50YxNFryViP4eizQe4dFxC4KryXT+uVYQFvUN3GapA8i9SqSUlVg5BvJFjr8ym7aTZ5cNdRqpJtd
/NYTINSdPv8gl7G2+iBpTFKlJJZr6QmtRA6csJwU4oJ33/RlehzD5ajPtKqeetomX/Q8nOWNvcV7
AeLykgRWLPwEaEiM7XVOAd3hvC7UyOG0qzmwpUYaDicMem13r6hV2/zII5F0QTa2aFFjqHQIa0or
dr9q0VT8tCMtCiFVS5jaz3hRgbvq6lTYt1qkH2xvLfjpKIVoW8PGWNdwVWVwas9uo4fGC9k7+pMi
s/mPHET/qEzwT/y2SHC/ZEvTPsvj+mlJfVoIzCLUnuKyFmW0w0GkiAdbYA7wbb2IlUevzG2EBhMm
uoMyGtabEmpKm2x63kG5i5xCRjeqC9djyTLRA+E+oNsGQGH55P91mC/7pp47utoP1ahpxzRK0QdJ
NYmVQxLnSKh9xWBV3OLRLOtbfvL3mObVu7ZY5zj1LioD/GqXFy8MK80IF3fuh3yov5KbKX9YLkq/
0kfsj+DYqYeIKWQWqkv8jwhDm6MLfWn+1Kp0YzmcqCQKlel5gmvdsoL3ZfF7NtECvqb0VedvxCn0
SByVxKt+Ns1kHCw7k1EIdzVejvMigq619VzKNsE4FyXSYsdpum03eMr40GhYQP60jVIn7VM8xF3X
bmNFpmXkT3VW0WkapF06D6NB9/dFEntwByyuNnddAUDPZ+JeRNOkhnU+YNLyN0O15zSDOdEOIurb
vwZDjcZ8Z9b5wp/6fOheVWkYO0uVf7EyIAtfT5JO6tQI+xpqHfasDkHm6qRwtLpSfI8iWJwBEimI
UDutRsR0TCqn/J1Wmqn0d5//jA++L3RDSwONFg+9jlWrIYM3vdQEogeXGbPYKF7H6cCNZxVFdWcO
+7mz3U3WWlCg//OFMcDxTSPyQBq2FkoByuQ4EpF7gbKgz9jGk97QyrjiJygtisKiSB+wxNw6G73z
hFbfNBtw+mnMDKZxlWXnxAU7WRnO94um23GCNpV2u5tAnuZ+lbvyrzrWaehLuPHeMTTd+UsrylJs
w24wFdTsJkzlIUnd+zSd3K1kp+csZT0t3M0eXHZc/V4B9VsFzfk9zDIwYF1XTN0XNq+aewgpR0z3
sTel9r2cLCl+5xOpA4+KA/nqPDdm9luODVUTpRmAwVghQO1hS3cBwv6mM7OwlBu4VLeot+8L1eVT
WcC8bGpZx3Ay66vPYGkZOEapekipqxT7Mz38dmOIrJzODYiab4xYtgkgObwXzgbVT1jn0h032H/n
DmE07YlyX5ap8g8CWoC1n38qH/w6piCDwqZN+wMTxbqQKFEbxKGLBzjvZ1x64CyG+M7UEs4Z3py5
zj7Squ7LEPd2+KrXY8Emm7yQpIFHhM3wxcP9a2zAWyXmbznVbWL+54+Z+i/bHUxauMQYR5cTpXCo
7o44Vx+kNaRH1U0xWrQtNZbozhR8KHtymsmlNRFYl+2NfeL1HmA5UtoI8fQFeLHWggyTmDMJxp4o
is79H1E0CDidNjkgOehRJ9l1Yt7YZl1XvEncpKTLJtxdchPWBhrdSWs9DfXiwRpx2N/3eZjYBy8c
3H2blCc8JfP/MshpPuzg6cVuBwTNzeBVJxVuYH1jAlurgt8fObU8Nsq4LK+rzEhV3VrPO/GQzlKZ
kgD9syo3lNvcEW6MNWrmVwuq2VMPGlcJwNRb+amfG0m0Dj1G/Bj+gPU2JrlBRb743FSDNG2oB6FQ
XrtcMcMTs5AS33XAwurDgoCOv85I0uxb22b76k0yCaMUByO8eKPYxV5+RTlZBoXRJN1DVLpZ+is1
jLg8Iwt2Qc3TmT2ayJIriOXMlxBVgRRiZ8iT4RtR79kusRVSO1i6NFAjCiXxEo4zBaCAOdX5GeLO
L5/R2pdnlWYdHIp8Dn+FmXQiv8E/n2+qunBfE4fTjd9oE9M9fc/Q2Wtljm8BXEeTmPkGqL45HK0q
S/ACxuG4gApSV1PERpD/VBzCPixcuAi6Ff2yCVWSG1PJVGtLS7cCghPGHG9nvSOux7LKvniMrNzw
6DR75q9wSDXlKEbd7s5KPtrL3szG5IAbyEXOqunJQVhtQvczQ5xx1/NdNr42mEL4tUrfeavNtFXu
bHim4SEeNXiBVq6ztQNr6hDKLmir/bYz2u3vScN1VPuEt+NUyO3MRSnXDW6ufLdBw4MIiI0WVPLn
s9jVSgvnaTnGsXNGTmGt2zIW4HGLOJnoQbFLrX+LLYnjLcTfeSQxSYGPFrPrWAQYt2bPq50GF2Zq
p3HgUF5mkrj8rERc0w9xEUFP8yK47gxvfBA8FAGc1mqUXwQyJN0xabTaObQAuqtgYkJ5s4bS/jnn
TUZekzpm3vRTTVSVGFCaA/ps+0NSlf1dZhNrcIxMjXxaX8C8fotZSG7lIa4VjwxyBMc02N6l7HQL
VxIFfcxmo9DL9MFTKIPstXRyNsZk4dIw2vCBvg10dpdEG4pZ+ZDvC0opcWCmmuE7WeYQjAFQ/UYZ
4noW5Dexh8NczbQD1Gw16QPDUEWbF8UDX76YCH4xzRTNcdU6D12E6SggoIXVmhARY9dFTftWOqH3
E3MYcZyKUQ39t88/sOvpg33c0qem/7fgVVZHhUg47GUQjj6wlZhVv+mnYiMaCC+gz+nd9t0tiMW7
B/Vi1/AOAlzw2cih6F+s1uWcbUOe9RXhA5lbx9CCG3KLSP5QM/SA5CwGlDATPJyVmbexDKZ+4DFs
XDhrKCqKSGnkVw0vRnnPljsCikpIgAe42aRwMfhuFc1FfGMwLO/k4he7NJrpSmKZxJTJ5vtyLAAc
pWfXD9aDM0J367PKeXZzMbW+jtfyGfs6xrcCffFTKWPnRj/0+jhFE2+RcCHswdbLerW6OEFCJKZ4
xgMfjVtmd0qn1d+EqVak6gxuRFSJcIyYVn9Z4z/Rt1bSpVboj1NLrI2Dsw4nJ2dSnI303lQ/Jg/k
LRbuVH2p8yFrTwv2Z9pjaszBa5CIpQcteOTT0MiRgjPscCMOXMXr5wzcTpZMz6qqmO6fTGuzv2ZW
JqQ96YnMAq0wpjjQ6am/JPi1Rn+CL+dsQ9PBgkjckPDuS3WsdCK+ZOfhIkJ0niDoMfXGSjfMNYq2
mVS1jH7qfdU+DGmMSsHP0SYafRAR+XAaDQ2/7+ef/1W9jNmBmUEDquHQe4Avd/l46QJSmm3U8ji2
srIQFQlGgTY76h5VdH/Gq0q8lrXkK3H0up+svtjh8KsOak1qFZO22E9mqx1NLXbPaTlAXrcJFPPJ
k7t1CFkvBZSo+Gc5gLBfY0O7mpFjMNEpDvL2iHXeOrh5nvxTUew+TJiWtrWuVk959h+xXEyBi3zF
osMIbZXrr65JCaEawk4ZjnkDtiAZaxmEql4GWPyHg8bGxE8MR9745Jcp59/DjY4DQjpEmezPqBY7
q/pUndYYsN2mP5TmXLxYDihBP6Z5IPxOpaJ/4wtYT4DvV2MuIhGeqjDy+MsPwBGeQkdP7Q81AY3U
wcpE9XuwVfVm0saYD9QDXPUfd/7LNZcKCfoGvjpyQy6vGelyaBrSYw4I8K3vgJnaeVO7UVY+mqjT
iL1S2vylEOy2blz4o0fLashRDcXJIgu7vDD4BY/Me60/VKJrN85gVfMOz3fS+SgqnFvViqtHSzGW
1uqS1LD0itcciNZGiFRy7r0rzDHejJmdbj22ATsywN/amq3+52P5vexw8eFwPRwXXBAx1BKKenl3
feENmEZn+9BCzs7JXWqmqEe6vCjuv2ImM4fA6Wd7frKTqT62mVLbDznhJfXXpmg5czezFv0iNUVP
4HMpCmg1YSAeSbEBKhvdTq2frparvxtmtHGrT9CeNvZQpS9lilFty4LneYfELfUTFDFol1kJM+Ch
bD17OHhJXsSv3jTD0NqVIsSuveWDM8M/SVRY2u+YtjCTB6xtMQ9Bo/Yi/9NSgsLv3kQWHuQitZoY
cGVFKa8sk1AETV/0f3SYcsm9CsAt3xEB40TfM468/V2HJmvTkJkW3RFFJ5vAMCeL+ZxZVn8Y2Atv
SxftVtA2BipJfXBk1SB+MDQOQWWMgbycohKtsiNl++KkXlb9/fxlffBtUB70KB957DHVdZqsopkc
h8AB3E1VpM0vepxq6MgK9e8wtnP/mE+ZfmOgX337tLUXbgQ1HPYz1hqC7yWSvZ6VJ3dZq+WPKEi1
dodWUf2lJCKptp/f3nrLQMDK/7cxDGDdbBtWI7yoKkENYULtQ0ynQV2B0iGI/HHjhoSbIsWst2UH
3cr3lOKWreWDG0VstCA9YY9wzl5tV6xkcMMCDzSDfAxRYejqMdJq44s56/LP57e5/FWrEbd4M11k
1+xPwEZejriccDnOa619YB0Z/EavUiJJSDZLb7y7D67jomqmdYeWE43t6pY0r4PuXCXuIQKYYH6X
qhysY9Gaan9rhrxaZaGZQNvApkdoAVPJaoZMEp2AC2J7DkjIwyd6scNZjVxIGkVZz4TX5vTOvEHm
N3oyq+/lXcHJp0k1CM4xh/nVZTWO7X0rR+NUp160zTOSPW2jIci0NYz6gHE+L30OM87/lDI2D5+/
xPWO/P3iVEUX6SjOJAJZL9+iCQ0w67pQP2kePC284F4WNkHnzrK9m8C/Gs+dTIf96NQGEVyKVX7x
8OXmhAxb6n0Uz+60jSwxWNTRiVD8knZyeMqy0tU3n//Q1Zzx/js92kgcSJEIUre6/J1aRJgPoe/a
qZ0c9ZtehmkaZN3YB0zWeblp3TZ5/vyK16+FCjetoGWRXjhVqytSilNRPrT6iaiyOXrqy6l7jXUl
nzajIzWBZUzVfkIQjqM7w+nMb59ffXUG534xi9If5M+lyL6umE1CGjXtAP3ULwD0btSsP05oyUAp
Yc4pRHlucKx6uy6nad8p9nzju7h+3NR0qS9zjF4gVu/R2f/qInGXJpLx2ThFNXE0sqqJxrQK/dWD
BawFtWuK+casuZq53m+YP0AXcXaHfrP6EMFC9h6h8+YpJKZnDDLHlK9KlVJ/MJNG//r5012N9P+/
GF1YfFc8ZM51l18TEX6q3tWldRITZeLH0RHK/yBEADi2DXX8Qr5czB5M/HebBmhsV+N/DiY4d32P
PNJUKfjWTrQssjdFQRURUM9xjiaUyv94Zni/R5S9C6BJ8xYI1eU96gAoBoEM7kTbiN1tOirKyZah
+gRXE7lejMFrU3X9eKP/eO2v45tdjPuL0t9ma71a/vQ4sVu9Cs1THc0eWQkm6P627506sBJj3JRl
0f3TgZbBd66QSjtb0RbLl/7z8zf88c8gpWuBfjGfa6tXrFTgj0bFMU/SUDTwZ0a2swE9gxiLSuVe
E7F9tNOp/jPFifuIainEa5rc8iCsSz7LS0CLweqoMUxtWsuXL4GMdFE1bBh4CV3f3GkTjJ894IwI
GU6UANGUKLS+ztlol1hdMvAs3jDMy4QS5wesyc10Y7H5YGDDh2O9pkkMS3TtxDdbs8yzNjNPTZGh
DGuTeAd3W9+mjpc9iLBub8zb18MaChy7IPjlXJV2zOUDiFNMPKTvhl/nBrsBQTtF/V3NEbmX1Cja
G3PI9aTJToTxZUKfZ1+yXkm9MIuVWq+zkzbWZf8k2nQ29mM3yI1hKzEhmG4inU0ZN81Pm+igH54q
YVvdOIpczy30hjiNMHlT5rvyoQuqjEplTdWp6rvijd/TB+kwGG2QVYU778Mw0u+zkHCfzz/4qxfL
PM3XvtAzKRlhPL980BqLkowGwA4IKcZyR1vWx04NGlTU3a6m733jNq+vBz8CAe2iL0ffui6wVnD8
JzSi4anKxji8E0Zfvpg1ajPASFEntpk5zv+tcYWanUvyQJcaCDPoemNdQv6HxuR6p84SdX9XeVay
b3KH1ODaKsdhr862md14rOtC8vtFF+M0Z1m+rCt/TWzTN8mrIjrnmh4R8EOcWfsDJpM7v4zdaKab
tmOLetQbL/9CAQE38eQRN7tguovxrhFN22zlYMfKjYF19a1DLyIGgkMUolmkJqvtiRdPVo2lzDsV
juhfs5bALPBOLoQhjvTmk2wyTqs0OPNTKYuSw7eT3HCZffAF4GJHuaXiIaZDsfoFUiuaypim6CxJ
4DrqUaL/DCvYmq5ooyzItDy61TVd/sZ/HTmWd0EjkQ+cSBa26Wud8hiSBwDqwzuBU5+V+8rIi7u8
dl1G80jgd+bOtbmJE7KZA8oE9Jo+H2JXc5mJOQWoA2cdLG10bi+HWK5JdPWwtc4xop90N2ROvu/q
LIr3Fj2kG+Pr+l5JwF3uc9HxWDTbLy8mDZGU4dBk51RRxF2NBvtlthrjFz69Hx6UuB1gTQTrYIfg
8nx+n9dr5/JOYYeyD0NCZK6vbVQQeB04oecUDM43qL/mnsgv9U4MSvvTjq0Keh3KBREqSHSGMvnf
CKfqxmD/YOAtOGCqZdjCF4TmakNY2qT5wGF3TkZHvmhLb1iI52SMFOuJhgB0AJjp7F4SXPRLZOyo
hAdTKbPR15ohLcloivWHdtDn+cZn/36GvvwKYXqgL8AP8V6dX30Gpaj0UrqZxy6OpX1L7LbVbODv
OdLPW3Ui4Jz84ZD86Ejt7127S5qAAJ1uG6Muiw4uUS3QvdIhTANYHSm8uWosvhNt5hpHLD2KSXV8
Aoqb0hLY9Y43/o9CtPwqgMrPZxIC6yGgN9XU2xj3wtuNN7/UV9f3BibG05hfdZax1UNP02zWHCEZ
YbartITtGU5gg+elkuQIXPJJBP1fMwE3wJi5zycdA4fTZg+OKm8FUlyto6a9lA9RDtomwIZ1zbtn
2XFsvNIntFwWneLciL5FttY6204dIukXrotuK7Lb9Pnzh/DBhVnUqFBhheMssi442KDxq5Ap6ORZ
rUZMCy6OH7QCMrmHEk7aWjbLlziKlfnGsLueXtiRqfSaaPuSYr8uUjERkKCbj9FZCEsrQOJrTYBi
utFIZh3TG4X2653pEroBupUyB4c8dX3Cc2tUShKc+LnP8+gv8pwu2wuZGuJpUAbP2k7QgZYcGBtF
Y4EctXqGpabUG0PLGmPTqY1yY1x9NOtwXFmWs3c1w/rgoESRMBtpx+dkKJ3XmtX8sa9UfFmaAeUU
6nnj0z0c74rCDPHLKHJEeheL/edv/x0sthoC71CMxVhLgWytCUafC65JRN5pUPqyvjMTZXZ9Uhl0
coHwLc7bIqkkML0ka+EnSsf6EVkdvMPazNP+MFZKGb6GxiRCXzFzkolRW8fIqRvnSSc56ysmqbjw
c8pYTRBOY/k8EalgBSSzW+IRKNeU+L1ZRF/mKM7/Oj0bD4rdpfHQeqBdd1FmpMmzqyZ9HCDfcCE1
WtCz6CBkUKWhH4f2UdPafGv1KCF3ca0kUxA2SC72ViWUfZ+7QNOtEOg+dl019DZwb6rkT6rFDaXz
nqCdLJ2MNOgk3z35Il1HFqWldbG/iCqR7nhDqvrsb8uv6MTl9CBwzQ2bvlLi5qhqs2r8NqzcnI6d
MPVpOxLMRXZG7FaIBJNmfiL40/hVe6WGdSdLk9fPX977qW798sBfs3JAcMNwsNoFy77KLb2xw5Mw
y+mfqRyaeR+7im2jTesTM6gIbsA8MuEX9IvOLfo3naUsIirdK/Jd1olW+q1sxKMJnzXypVv1f8BQ
NkmQhVVX39hQvPdcVj930QFonPk5L/CTLxf5pByxdESecornspAbTJuYjaoonFSubcXxvdRl3jxF
olPdvYK6qiWZZ+Ak0xWhNP0aMCqHqnYwZOMrY6+aWz7tntZSl0b+PBja2xyqfAdGrta/tSHNnp1C
Tc0tkE913GgC8NgWL3LxZNVkum8V1C5cuCvwtMEM1Ru+cpmZ/B9klru84Xn5dSynZitQMNwa/8uO
Zv0wMABzRkRtuaz9lw9DpSBDwJEXnmhlG+pvFjrSRnz8jXFEi2qqzR8lzTHigoepVB/xAXtHL1GV
6ogfSh2sIJRkpVZUfW6dYa83usg2CMlCqMfUzEng8ofZwjErezLKc0YHvX0y2nj+meJaSR6RHFsH
bD3djXX4+opUYym7sbGnAYs54fKK8WiIusq84oyrSlfJ8aHvOhWObP2om2gxVbfEtR9dEBAQ0x3d
SWrRy7//V70P0RTdhLCrz4U9uAdWQDJZpp42c43mSdurXVh3h8/H6vUySykdPS3r+EeV5zxSCm/W
+voMSryzfJNo9C43Zi3oizINjL6At9jS3Lpx2etzE/ubpe1E1Q+E+XpbUWD4cK3EKc+D14TOYwKB
uQpSb2z+IZkITzIt+NmDnrx0fmcSkm1kYXrf9jcW+w8eOCOe0xstGPB43uqbko5M9JYdzBkSGOk0
HZo35sP4p21iuq6aqr6xnf7genheadWA9qT3tj67iDEaFGBO7bkiJ2hfVOEvr0ThhTmp2xNWGJ8/
f7kfLObcGq1YPhtgg1epmSXcoWGajOYcEkmg7dIpxlLjAiQP2SQb065lvxFv2eNo+r2knsyiJKs8
OeOTEtmNo/JH946/h+nxXe/0jtD418etQkIhLEK25ygMh32kz/WDkWnGjJ+zeiI6F1Hw53f/3t2+
nMoWpx97SEYxcK01lIOOlQnJoEeMmZgkZIaxar1RIBu9w1w71NLTtm9dghkiLq0SJoTaED/pkwop
sPTZ7w4i0NPGBZWtlooB1l1zMKYDrfQBgWccsRvDJF03KtUyUPsZeUTPNBLj+OqNn4asMrmLWxVf
4eCCnUaFWXXWV290buWdfzCGF+UEDXdkxAynZUv7ryfrmalijLbIz03b5y9qnNs73My4AlJjONb1
nN2x7t19/nA/OBjSDlksJmwVbcxuq0WzwFtdtuHsnE3InmdeJ2oGfTR+NUOr722lS7/TURa72Ot5
0lFk18dG0xQ9CFEyFYQXatN/Hlt0iXQSelizFnzm8pT+9RQmTyROBwXyHCVaRgLzRDhxQfrWiMTU
1R/qDJbdjZ3D9Se9lJOx2tDAQFq9NtoAchiyVGbOOce9osBYB+HKQ5hekxRuB+bOdryxtbo+nXBF
g3jEpeC3IHIvb3IgNQXhG1fMwnn+GSfCDPJ5Tmy/bUq5/fwV46vgb7sYQLCbQRgt6x/TFvd5ebXQ
yho2ebHHLO3M/e/YFLA+8OKjLX6jDNON3S7C3SqhVopEJ7BvyMBSR3Efma+M7Nz7AVFO6VSfEdVM
95BHFYIUwi7ND1Zl5+pfxltng71JpbupMsR0v4UeEv1phTPKtJRY3/aA2z06jipJhAhGBfstiOrj
nTpCX3iJhBGZjwuJOfNrCwsbD0JLe+M3BSosEcdRryf2+ZLyXb5BYKVMRwI69C96VHRWHwBtUgHw
m1avc6KcPP1V4YzGQlDH4wtnXDmTg2gSwWkVRrgjGIc4aOydfeYraeh8d6QhH5cNfXZo0absrGGM
xaZJqfxuBsZjDvwHZaQfKeoYT8FAbKH6ivlTqH7GljMM6qGdT67SeM42tzz5FpvkW25cq1KfCjGo
z9poaZPtW6Upw7s0rerwwY4jF81solmnwg27EiBgrn23yqybUIRr4de0GjEzFvjl201lCP0v+1HL
+FYyDKv7KrKIa8VS17zNhIb8bnvKZ/te1bp7xrMCUAaGxOxnWTUlL21Fw9UgWv0HwZDNKTGjZgro
I4XnIqMgBV81y4JCUqbbVE3e3UNVrdIgaUbnbMPw/xZGg3zJnCz8IzNPy32q72VxJ/Uo+lGjzvtL
aVILt2Csm+gZX/1sBEXGOcDPgTkYAaE9In8sDRkOj6k6VG8gcDhFTVpK+bcxvJgAgJz4EcAeOkFc
E/XCepN4nSpgzZfd24xhxL2PtThtiKxzySEiQsyLdxwSI/OLO4fCO6FDIBNAUQv73tWn4ZVyZ5Xu
8GWX92zTXC9obTI7WBVisCxTMjUney6F2GJTioSfpnZNrj17c+fskDrm+CqUm1+W41S/+1ofskdu
Kt7Mk3T77YyK/ojIudB9c1D74Xlyscxt5pnU+m0bZs3fOgSJyXZPHeagCp0+f+3pHuokJlRQ8E3Z
ac4LUd3h22ByvH3GnDvKe1fNlCZw6j6M93FBcC0FmUm2m7CppjmosXyaAneBJfjM6bb9bgXtELTk
mlpsU3Iil+EVkQicJEIbNz3tdtL1xljjLObVgLCTRaAYpGoDcNzWpfZDlsQe/NTqxtSfIsDV/bPB
4/9BBaeSb2bsEKjpE0SgV3dxlA8PqtTa6lc0INM90YqdYVUNLcmJBI13zp++i9Lhf12cmPZjBwZz
3hWgDia/tl1xrNTEG/3FvWHwigCWWlnnPdVm2Fr3WdSqIwYWieNuasneDoZp4NS0CYkNeYR4aBVH
/sN8K0jaGO0AwCLlyZy90sJ9Zq9wcENOnN8KK4tJDlRrcZfPzcBeU4hp9nPUj6pvRcXsbKbZbJwz
KL2o4v1mnbtRCrWTgWib4amd51m74/ij7G2ZWt4eCyqaNBHZhLgk/ZTIXekJIhL1Jp9gEAO3iO7s
GRXaizRrr33kfsPqNU3TkdNk3oLH0xrd/oo9ItK2ZiGKv0IhRebGUnm1YWDVRsaxiBpou9MEv5zX
DcolNXHUE8Ia3TqF8EczrCIhQDiJs+Fozni09mEeZrcEDVfLF40q9L5gw9huI/hd/v2/1mhEaJEr
OeCd7bxU/smq6EVQskg2Oklg3Y3t39XibME455hI9285v61jE1WTGCZ8Ki6sClntqnou3mKONo0f
TpZ11kU73djgXu+2aUhYtNy5M9zziCgu726msgQ/TCdVBtDzFj6o+piMVfkPFhHtUWu78ajanbHX
ZktOATiqsPFHaf74fNVen6xociNZoXbJrE5p/EpOTZezwDpUPOuTUem+UdMF0/oqeVOqPN21aspR
aia+biQvZQDi2Bb9f25JYWYgUojaNSYz78pWV1SIPwkTy58x5jbhTk318a+S93QpspaF90gUqX7j
PHldSLXAC7Ih5Y450HLeuXz2RNEB2mKWOHdGUvm5ReJL6jTRl6Zr2BsQIlg/DkSLu5upy7u3usIY
TLl7QlVmUuz9r/tCxtdCXOesw2YUt93lj4GbRsVQL8ezO0DMnFJNBAAOBCQHSzgnTyi37OYfjCt6
gJzv0AqhKljrfFFMO3PeG9PZqnOs0E38f5Sdx5LbSBZFvwgR8GYLerKcyshtEGqpKuGBBBL26+dA
s1GRimJoOmbVaiXh0rx377nOvrCy4fOkquiaR/988lheMBr8lEMWmCQm/fcX56a+FglfVE+d05hi
HVgqACEpyeQMvFTdxF3TPNCALF4/fq99/to/96IMaxv4BGjqs8vHsvl+2HiogcM1Zv3k4xeL7qOy
5H3iQ2y/zFYsdrXoK7EuSs5btxZZQl8+Hv38Bi+jL3kUfNjI3+j5vh+d3V3U1xAYnygCAYovysr7
BIWsP7htT1LNx4Odz1zE9lHiQjrKjhxKvHW2yffmLLVc/E9P5qD0kSynIA7RLRI0Sh/N/M8WdRxf
GfKinUYrn2M5mYE4YWHln9dAUVkOFRJo+VxoFtzncOFzWcQglV7KtkwWYo86cjA+V/rIXp39/Bys
EcxY/1XCpPXZ+MKYVmCzPAA6MX6zUIypn27R2po3jhW5LLCW0NpVXECL44TdB1swWND4QXfl4okF
SZ/CPoIIHeag6Nynj2/p5UvL5cG94ei0KI/PHQ1dGiUDpxn1rMRYPC5qxZuGE8JzpsZppY2texqT
LH77eNALWScD0kNabOvUe6BTLO/0H8td0Qm/nv2yeiZ+HE5S0QC6WnVeIk7C6TznEBPmvSajssCj
PTWOd/SNmuynVmusHdjtvsYH3E31jgPtuA8m9jl7c9LU+Pjx71yW+/ef1gJIZapifwsl8bxcnzhI
YjLZmk9TU9bgkqmWqJ2FTezKtHj5ETFOwG3lFE6x8ZyHa6hKUHG2zKdetum0LWfvl4PmLFkZvU6b
498viumQ6+EQy+d7/sUWWW23QNaetFIjuioTZXzwCM2arqw8f7uoP8c5OyMjYk/zQSdhg9OA9DGr
oEQIAaVM0Zq+D1Kyjy/rb8MBuNYtRIV4c87bc2Q3efXoz9ZTQv+bTVudnBwnyX/qcVZeq45evheU
vtGWLzMvQ54LEJK0VF6cmJw1omz4Nmh15IY9dc2Xf70k6vqLDWf5PnEjnC0oUuqQXukiP4tRGoTC
dmpm4aTbtkrSxvzv48EulpGFyLJgf2jt6mxSzuZWF0Kp4RPD+GxVWdes46IM/uPoB5bc7+zpBp1Y
8uwkaf02Y8carnwAF7PQMjgSROzE9H1Zsd/PB8gFrDmjIvHMuYngwABLtYXDzw/CNBJ5tFN1Vh6M
yJ0P/37RMAbYAyOHWzyv78fFEYMnEZvpc6yaiGYOwT+b0uvE80yO8nMFzpfqRKe7SWg70v3n5QwJ
A4UUNGNQ71Ddno3uEXWnWbXET5VSLrWGDPfaWGo/7FbWhy5ur1XlLj6RZTw217y0yHsBHr2/WtSd
UVwgLHyGr+xrx3gwino7dlGOfgYyRrD++OZefCWwxRbx1YKwIl7jnPdluhA52XwRBNoIVVA7Kexf
wVxfS+K6QEzTjl/0dsvWEpekdb6ptO04Z6Utpmc/oUDynWRwC+yu9AVhd03f3bo5tbS92blBtLFo
XVFlHVwp5a50gumYe4mTh7k7tPM+ShwFldWpIaEQvNsOMefeqZmP0pV58+z7cb2vdL0xyBjTumKV
9TNRq0BuONeHquRMr3ZY9IEJkFHnknvfpD/ipAXT8PGdvXiQQFVZMTz29ItM4rxb0rCX8xTwgefZ
1Tz0GKP31SB+cifd7hqN43IonP0UVMkuwuMPy/v9OzPMpsCKFzfP4LXVcxxngbkakvaRgD+n2358
WZd7rd+UemxJxJ9wOvoNlPhjW4DiNuHwaDbP3WJG20Vjm++9wQ6sFagT1bwFukrbReEyO7vY6uon
NP8zlfN5pNxhRG0B7KGc57hc662nfZr0QporT7YjsoFe2GQP2mL+mQqfXgRpkuabw35tT/dgqrea
gg8ENzpu5b3EYVNcUbRczK9L5gU0nMUywUb5HKnCJ95kiVt0z4bX9qD9SEwBal93D6PZVF8m06s3
NtHYu5S685XX5WLbvDw9fMR8idTIL/boRlBIEZHJ+FzHVPOgCta0zsmbtbtVk+iy3RWxmK+lMFxM
6cvXSPsQ6xAfKFKp9y9OJ30WSTzLz4Y0unGn0dNElVKnRC6wXRvuShJmtnmb/fNSwrg0ECErsBvA
jnP2wjaNI5LEavpn0yJYPOSp6sfYmg8+Dp1vPSdkspFd81pN5eIzWXaH+L9o2OoeO7izzU4fj02q
oBs9lx1VTXK9EHKEQa/lxTYavLzefPylXJzq6Vp6yEcg5bF4MK2fXSVqI3Rt5RS/TKjVT4mkGW3E
Q3pDre82aaqdayfG/YI7vaNU5+w7LvlONkP7b28WSxekK1YvOl0InqmZvX/IsFJix6lpgnsF24qt
N3FM3QYmHIS8JWd25UK8rf5tX/l7TJu+EkFNbFMQA7wfEzJhAfg40gjC8lOFGQZtK8qsJr6biu77
x/f57LEyFgIAIktcpOS/z57vx/KkI3OibgMozHr7cxiLaNNBRCcjx5v0h38dizBLbuRiRmDE88Nt
IXLNF94QH/3Igf3bjw5QcUDLzVrVPoquj0c7mxO4MmygbH3wWvOdIFV8f2ULSdEFlR4d6jyw93kw
tQ96Osk1kUP+2jSL9krqxF/GY9FClkzl4ffZ7/14pcZknNqxe4BD14c+/vV9r1dAa5Rsgl1K9ve1
fcHfR6S7z7kKsYpzdoWGibV77mbnUErnc+JL44GFuz3iPB1WjTP0u49v6PKq/3FWXG4otU0UyQAG
Fm/H2XCZEh1wM5I8MlQha7hFdqg5erWxuswII12b9kmhZjRUQb6LAqvYfjz8+Yzwe3wmd24vvhkq
bGebycIF3Kap3D8Qxxt/i32Zn0Q56t8oKRTf/F5TdBYDM1tZTunfFLY+7SIEpsditvUrP+Vspfv/
L6ELSz3KXYCaZwdMx6K5PFLLPpTgmtdON08/oWp42wY24j0lvwyVFoThfQbm9fXju3D5vWLEhZzO
whMghToHq820J1q2c+5Bwxh+RPtH0HhcJE9eJa/5i5fnef68WVV56vry2P2zaajAzcPxiKHq0q63
Q5dUa5Y80m8J9Ni5E3r/jy/tbD39fVfxyXFf0Q5yWFgu/Y+9EQy2xskmg9fZmGyLUmbannySS1dG
qzfrZqI7vOKuNleGvbxMur+E81F/WPRl574dJDmAT6LRPnhJHH+laVWE7tyN29Fq9RXsTOPKoeHy
MsEysLPFSMHelkrz+8sMZlpemhisQ5/bRFwPibkO7Fg9RlEZOaHkNPigdSZtpo/v7uWLw7Ac6ekN
cKVo598PK8pIX2Zdm+mwT3aGkM7Bb9kPEn7ofvp4qL9dIWofn8ISq5d7/nlwwI3aXhX2YZKN/tbS
ufwSpRSGyLt35zGkRDffEkJajf96ZymKcMyGTMlmbMk8en+JABdlRCBAcHDRU91KE3bQqtQC50YV
k3GjIYVdNb6bXFmtL96fZVSOZoukDdPb+dV6qIfaout97FC29yA8BSnJxCb1w7YhSYVFZvtXRrx4
lLAgdF5WxmX+YeJ/f50j6cSRP5rOIfUmk+iUsoj3yaRHYZzX+rXNCPsd/rr38wCoxD8e59nOj56O
SQxMC0XTtYbHwsEYcqgbFxgMBqQhCMcmyIIQSXjj3CHvrfX/gFe1OK8sTx30sh8j4O+JA5ygNwdA
H6gt3GZlztROYehzgA7bMi2mTeWCoNhY6JkeRLpomi190p9ZvMd2ZcIi1nBAi4Geq3Cq7kG3iqjY
zH1UyC9m6w7TzVBojf/QVxBuN14c1M7enmTZrCc7isyvCPuTfmX7vJfH2ay8fGv1nV6t+6ae+8/I
/0zricXNIH2lIBQi1FERFWGZ5dFLhSiMhNCS+J9NZRjic1kZmlibRdLd1VZZcjLjYu/IOCjikxwG
+ail40gXOHFzb5P0tnzK2Xz98MzCe1J2NJOPZwXafmiE9WaSiPKf7vSttsLNV1aI1rUkDescCGWo
yHM/8DNt1FR1l8kNRNmkO4qujR+GuTDdO98tIDM02ODvvUQXj9hYsm8lm0VwKdy+0CMw4JhGjopX
FjmP1QpSoV+8GEaJAHvIBvsr5NCGsqVhzHIjpkhZO78r6bAXo/azkXZubgZNOsZ6tsAMhPx33Qku
uA+7s2iCEK1bXp8SbwqiPIwzq7/1+gDhRAoy0L31I3riKwqlGslQbmy6t3E6cFtnoP9PnWxEtCv6
LL5tCGRuQt2vh5+ZcIifRfbSQUkR2s/UM4hwQf+VfxN5CnkJFUEj9U9aXsNYdvIizx84Ftraf5kl
52NbCD/4bwiyIt2OsSmLdd9rCEwHWY/BUatb/YbqIEqFdpokYjQ1joBxHKwe96VHxkxYmHVubw23
YnVtdKPaOTHCs3ts+KgBe9mjREf3JLLdAL54XCW+SPSftdGn9a3uQfbfSDo77lsbJCJeOURjdfdV
oax5I6zCeYOCCuyOOaO58VqgtPRZVGs495EzopXz3bnKth5osDWElqj7rOfNOBkrW1n2jfJoIXch
tXU5kNcyjdprIYP5k03m0vyDnkI1lZsi6or/IEWk6ps5RdqPelB8PRIfDdLlOpqqnAQeNcOxIXWX
KrKomq5SZDPFuniSseWV60yb+vzkTWVFpHzm6lPGjJ1k+kqhWGlDqs2Z9sTXiJwzN6v+OGBugdwe
t433M1Om5lHd771mS1iUmoKQxTv+kqUapfEMod7SzlLOT52Qb7nP1QBsjOAvNHsY2J6U28/WfoSC
+oBA0/CObqvVclUlU/7ayETadExqqW1IZJU9v63N1Rc4h4M6kp9c7L1MxRDCJqfyT6KqBrkvZwMH
PIvhUIc11OvplHfSbn9REUvaX71m1/VDnNU0Y1ZEIPT13ldO5azsomsOJdEOVNCmfphCOM4A8bVg
0KGlKc2pb6gM2Pl9Now5nmrLmn4Bsg3GdZ4wZUOmnBINGT/E6A131mwfaAvb/hp0nvGlaYbyIXE0
19+Kxh+rcDIrJyEyLkv5MNq5eypdAlmhYlZBE8Z124nbdsllAgik4CkayN9NmuqUOhDD6N4tDVkk
y25fJcEhBTXwUsKhhvboCf5AYA1t2HmuQItW8apsQXnnx8YmgA+Dg2ueCm1JQyhKlSMOov2UbfKo
G9P1pKT+OShmrVkPJC3BHkvGjjKilxQH32pIkVTEqFFlmWeYzARGmvZOkhhg30gp3O9lMfr3IGLo
kLZ216G9ye0+3Xg99+G/ZkhHQQejE/1q7KsRBCy8Slju7hhZYUM9S2xrp+kEkZNNAg0RYRO5eBz/
XzXa4G9DLoL/RuSJz25jSWe1nG8rVE7B+KvvUmYfC/jlKVUifpzdCpZ8HwxMHHkcB581rbfygxnr
qdzBdZoPKa8p3baoir6MIpfooP0u+T5mnn7rSUwoa22uu9vYzHyxiuep6zd+p42HIGirr7mGADkc
JrP20FZrCn9cYL01mtl6q8ptpdxERU0Rqhu95BehIyW11MqrgiVqM2cSgk6vxeAI7Hk7I9IKdsQi
wzdRTa8ZK+wkPKS5Vdl9HBOlCZTGnD6ZhKzEaMWcLr8P4mz8jA4y/5QmUTJvtcCV1b2dSs3+ZNka
bcOQDXPUHkYI629qWmKwGiuT2ad8nJ3TpAYSaDVtKr/XkRq/6bF0si326sDcwqltbuKlnUcyr7Lv
2ilzjXDoXNxw/VKC2kljdm+8EmFv6CF1ec6pAr9C5zPkYZy9AZCWbHkqNix8Dt6Gn686mA/FyiJw
Kt/KSnBKjlRdIuCKgHnvrZ6bG2YQom8Ba9k2C45d3PbO4L4MUa1jMZVOcKQ5Lpy129ppcWgiObQH
i5Of2hCz2Ombpgo0kprSDnlinrbyxkr6HOO/m8TtOqmIUVw5LX3K0E2UM9w6JK7cD5x65TrVy1an
qFosojnLTW7yQATj1q9K17qx8SP+SpsIJWMM2JtsgaFQaQiuon30C9tDBesnebrh4N+9dn5Rf1MW
/K8NtVu150Sr0/ABze+GUexkn4okqjtE5nreh4aWdfgbAh7WDstD94gSjqwptn/G/VTVHnsscoq/
BZnpzfdlbvuoUFOC+EKDM0sZji1bGFacsgIBS4qPFtqZoTymocD46dlJOQDhH9St0vzmhyb0Ibux
9KF9NQrqSeFckQzwpBc5XqW+Kf0vltPKdmUMRf+aasaYHTqSEcu9adSROPEnrGBVa23sha0Zd/c+
ffP05Mft8MvrBV7J2JWO+mxUKqs3om10iq95YRl7/KtLeNM8wb1MbEOZu2T21aMTd2nCBXImXLdW
5PvkHkZNRP3ErO+mrkY3HjeZkYaKPbD1ClFCJTt/NqNsLWu33wRVi9SHXWP/2rOeqG3lj6DGBzGi
8nSywQW4KTzxNbBbFIA0OMx0zfvcBytHuLYfmlgA48NYFVO603R/8sKm02Vy6oyptCmhWlG5z7Mh
3iBbd6Jd7rXW5ySWc7VRhAiRtNZN7MuCYJ6eQECPcpeMbCM3hKy6FJ3Yp4GU00bH2xdBkD1qiTZY
W4Ea0l/Vs+c/pMJAN1Eijb+tA6sSx9aQSKitybCzfZcJ/zUOSrxywPV7d1uMZVqtijiOJOurbzbr
rO546kEVl+qIdwr3moO7I/4ikQk1+CU7XEMlAse1O7HBQ6GPtmOfg4xgx167RnEbwYaOdrKOyA1M
qihJDxloDD7EAQ9ISNURjHM5JYjGTMLaqkfXdozhGPPSI2IuZfTszbHWhKYmjA4YdVD9IgIpw0Di
sBV0PFab42CChe6GnA8gyyJYeTmOD+I1KbZir9W7fNMGAn9Fi3J4Ruw8s6XLJcT10CYwmlBRr+Ol
X7vJ2OvLS50W1PaF2JS2H+t40SvPeMDDlLV40grsqXqgQGNNTpydsnEe/fU4t9m9W5lVcyoKU61b
kFoF0TaV4vtt63lUz47qgnZN44tf4M1O8VIWxHA+67URDStMZ4oPwMSeuB0arSJU2Wpj48DJvjOy
cKxqNd6bOHuyg+lMRRC2FfQDJvC43grVN4MI0dkjAFnAj+yyPROgPIiZqP1S+c3YUOXwe7E2+jyt
tkR2eMGmlZ32KaO8bn33Y/7msMaoFK0wb7raugafpz2o2jbYGjBz1Wu/qRlWdmZR3QLDbdmmFLn2
KKt5ePabIEckIDuVgZEFyqg1ivnbZ3MK4ElTZXVDd8nMDrbdo4Y3goonVxnD1N3BePSCFTKAeri1
24LtDEXGVHtgZ83WyxGy9J6InNG+Yae2ou/zIJs7BUFe7bQWdNoVa+LfKgp0l6hBUUDm9HtWvHAy
6jCdEvYB7fBx7hFjmYhlV1Gn2Vu9mN4Ws+zu4yLG74LI+bEXRn9AgRwcKt6L96fsARSKJHnPOtCj
8NIbCz+mtS7YwAOnTschWZJ3Sds14kaaxyhmGgrroTf3maM15pZwK7i8LnuSF1QhIt4IpnAvpJab
/KLPwFNwDRHf6A2iuTXoDvfZDjq7vAGNb/ykuFZuzSme4lvPyXh4it6ntu76DkhVq3HYfKy9NDFP
5jgUI5AFKOmbyc57bkabpatcr8p7f+iZFEONwLjxe1ZjdQir2bffaLdE9sEoYv8FPHg03VRydL64
ClxHWLKEvOFG4xAYuJGWbJU9azmnLx+xCd+oJFs9aXz4wdmgiFmpclxUCnaSvyOssVbHxCP87gDS
SVdbSkPzaXIHs9waRAMam3hys5cp8Lv4pdYiWNccCYEk2h2ealYHFV3pN1wULoDj4AtC90BzgzLJ
2VtDPa0dwObFRy0o7cehteabrEhMmuNzPlKiFt5PVJLNLh67549fnssKDa4ZFEhUo1DqIDp5/+4I
TvYEnVXpMVDu0feK6BWY/yJ7G5JrFuaL8hMYW3xPi8oMMYJ9rqwizmjU8YC4hzGh8Tcpvj2gstOq
bgpMA1F+5Z7+pQrPeFQuaYuh8kUP+v7SaNbX9AEi5+DWQbI3kzl90OaBiO28cafPZkMkk8eLcjKT
jqDRPvLYA3Z9bR91fPyvH9/miweMooZMCx4ynHzUXmcdAbaFZqBK1HTEQ/b7pu5MHAykpqEiRZhY
MOt/bzvzvzSOIu9KrfFvQ8PE4PlChXDQm7+/DUYtKhqGunuwxLKv4/iyZavQbAN6JGxVo7L76nGb
Tl6m9duPr/pvj4AWALRkkngQi/4OzPmjUG7ZKD8Kb3IPtEMg5pXS8kKmhmihEGjdiroI4cYD5RUj
NBSQ7RBOI0hcxap5B/M4H6/Mzn95BQFC8s/Ca6SdePa2W5ZX9wJ+zGGa+3ZXD2Ug19qo6cduzOuE
Slo6XjOo/eX2LwxKAFhorSlqn7Vl2wBof1YNzgEmuLkGxiB2gwMoGD9JfDSNady1DWlS1mwXjx/f
/b8sRSjjEHTybVs28/X7B98aI/kEI12KQCl/m0ci/UHVtSdvPdAOHTGlS17GXPz760bvneb78unx
0S33489HbhaRWOpnZJpAU/iR54EVb3sTw9pgekO1ppwiVjaWLkjE0xxc08j87XYvXSf+ZwDvPR9+
0sZZecBHD0GG8a+Ev3byx2l4kIPyylUbN9FPkVTtvmQXX1xZiC/bjqCikHYgi0G1hxro/aWXWP5y
Chz0VTsqDWEqmZRWHNSJWg3aoUzDFM33ajQ5MblJ797ClM7/uXfCl4zBgJY1hvHgfM6rut4KWqI3
DmAKTfS6UhwQDN1kXjlf0dBcftsL8Im8A+itgGjNc2pi6w3QImfmlY6abr+1ShjGrJA+hbMitnN5
0xc5lp2GbDZvG8gslZ8C6uzxFuW4fzP0Rn+tLXeRH0guZECmJe7aRVnDpP/+Abjgbw1iKP1DXEtn
ZzZs4kObXf/OzYP5NKJpSglcHucHL5cqP3U6SQUnu8RicSpAW6xhWVOxyIyk2WhFi4T+Hz9IGvy8
lEz/zIdo5s/alIHfsgT7XXrM6556rJtiveYssDaEZ77OdrXpQZU1Vwa9+CAYlJYhfh8UGqhXz6b/
ubVb+g9ZdnQKQ4vDxhXmXeNl8hQLkc+HNk+MjhrKlMZ7oeMW/NfpgOFp/cAcM0g1JRzj/SNxdGmy
5toEVw34XlWJeDxsabpRXsoNuU/xVSIZwbiA287tnz6+4ZfXjvf792YcUgjq3bONMU9+MGe60IdI
NKTQmDWsJBMW2kq0YjhihKwOjasGuZJ6p799PPZlZIRHd5jpYMHHIX06nw0sjkVTXUzJQSek8IV4
76bc6YYaOXmltKoRNAb1zVhK9CVtXKjo82CScLKuu76wKCQQ5by2VdWXYjWT1Jj/MPyxNk/ESAl9
lxWNtXe7bPz68Y++WB+X1WLRTdGzW2xBZx9QXQ4atT+7ZsuEi5cixdeJ7JWt6TS/+jGwr4VAXm4+
Gc7h/nB64f/nyimjH2nNSrc+5ALQvU1h9Y34n2yrSqNNrzTPL1bD5dLoJC2kiYX7eXZpekX43Fgh
5hU2ksmsQ7WFVdJyCYI0xiTZDH6vPyfJ1F/ZclzOk9xRlEQ0XRGKMuOfrQoLbYGZsTcOTVD045Gq
qrlRVtnfJmy9vsmYY2sDdB+TdJAXUZhWWvvaVD0FZ3QN4or05+KO4/hDIQbPhKo/kMSzu1BPGoUW
Ja2DAabmCw7Y4d62hBUcisDuy39zcOpg6JA28zJhb0Sten7lhHMMTlkhw6G4hdaRXO7G2Ce8eP5B
M5ErENfRYDCfsJ3mV9DCFy+yzywLshkLJ/4kfsH7aWdB6SYlh9zD7I65GZp8O7dWSW+qMvt7t/Zu
P/5uLm8rwyFXMMgm5gh3vs8VBAOP1NT6Q4Pxe12rKX3AxJjuxiG/tr+6eI+5MlrpyFZRSSDiOttP
OjY+92Qu+4OZ6OmusM1okwIcWxWCUifRPOZdYQj1z09y0TjSy1/uJ0bV5Uf9salDBuIpJMn9IejK
wV/HpZv3qz7X6fTQuLTzvZilfE1lMeaHj+/sxRSOXp3ZE7zhoiFlb/N+5JpqjQdAcT4gH4u+2LMw
P1GuNZ2NFfV6e5wSj6g2srmAdsCDgu/w8fCXd/u3hovjMahcEINny1dXFI3G6cQ+EIIYYLLXvTjM
7bw6qiEzN1lbvEoDwtzHg16+TegcFyoMu2eHbdzZjJGMmZZOrKWHKqmzY244vbUi985rVhr1pWj/
8WgXnwpp51h04G8vlrMLW+YQxDQEDK851bIeCqgNNR0sIWL6h245vFLZ5Q7/85CYfxd1HtpZdLNn
r1NSkvPk54M6Ic8z6HQOOb23PGWDgLJ9FMdaSHXlKpd79q5GFlAtgrKDO2GxlZ9vDYkmKSNepO6k
E3Vu7GIFCvdQKxqGrx9f20WgKMUixFJMePhJGPB8l9fQ+nfTFOc/VJ6qPiRa65arhNJt8ku0o/vk
O+04BauZwhwQD4w133Te3+KWfkr6QJd2SH5WpTe4IYnj3jVF9uXD9pa5n9MZZ1Jy7q33nxP8B1ht
otNPdUFxMjQxQYcmOoJPPrFo+6KdrhRhLj5fVPYonBZuvoEw55xdRUQikNwxoHmbj6N3bL3ZviPJ
7W00jHgnItfoPqXS0vdpP6S7jx/ExVcUeEvZY1GA/hb6L//+jzkLCbajCkLPTsRb9m4XFpaFRNkZ
I7e4IdMsvrLPvnzBlktFUEuBC1HX+Wl7VhY5dVFZnSy/auzPmlfp+bbIMbBceZMvbykna4usJHpt
mNfPkQHYpOjLulp9ytnRJNMG/Fu/sKa77EvhTP540BBdNbCetaL/6UZ29e3j+3o+PlESC7QAGxxi
MpTLyyv2x33tE6E3LIXxCb5u8c3KTJtMRwcsvLlQO6KmSn/gfZ53ttbnYv3x2OfT8e+xl+oC699i
Lzw7QWWj1AggYeyK1TVMGkCStEDoKHr1/FUNRfl5jJvxy8eDnn8zy6C8wRwqkRJzjDhbcfnYU3/K
m+SURHz2YYKm6dEeJElQaiTcM6W/Lq5MkOeUBtbZBRRAWCs2Bhbec+QqckeTlJU5PRGjGm9A/UQH
AM/qwfIStXZHN9/DxK9XHaHNxqpRiNU8PFVX7vZfnvRSS0AITygmb/bZZJGia5Et3aoT3nXrS0Cf
7l4DQHzyexuBmhOl4zHwtGHtQGG58jX9Xlj/nK+XG8BBBCEomx1sK2frfouCxwBWlp5iuonkG9AB
xmQuaGaFJek+L02OnoveW0MQ71zP8wHHohatMqHROFdDT2BWY05bcirTLYp9aw2Kyd3XiLVPtBLS
H30bX8Vw/y6lnv1onP98FLya7FbOz9pdyYHTbcr52AxBeueO4HHX2oBsNYSkBxEpUSXgZgIP0xWy
lnx8SFMh3trOWkIO0gyUbcOC8lyasn1F1jW8WGMi8r2Wmq4Wmi6LxU2AYjH5hqMlH7dRUCXRTWEJ
Uu57ms036G0K8TmWdvw6JnoWbLzSHT4Dw+77bTSZzX6inYviuxbaW1xHowF5woriiU5NWst7GhTd
DW7EZi5Dqndlum7brmufJ3r02XaUsgb5CbtBN3eYC2yDJ6E7xY+iksaGWVWLv8tZTu1dZQad5K1E
CrMimNZ66EboJi+VckQbapPRCbUprNbR97ZVVq8xoON7I5677+VouCVJZmb/Img/QT2ak/FNDUat
oeZsMnnIXIuTYsCU14e2rZKTJiPH3nS5N2yryKHSNJPCtDWt2I+OQdCQlzrmBmEPCGv6/LlC9JLe
N4bSh70FGuIOj84iS/A6YBSDMyvwuxWdnhV4LE/bJI3Mitsmz6KDDXNwDIPUld2nyZWjsTIqOtrs
BpHDARhrW7GWHvHugLCpB6wTvRheBhUV5T32H1GtqnIm8FH3e/c0YWCNVk7XURQOklkdsrqtVDhV
sJIU6a59CBfJ/475lXhZ05Rjtk7peHZrQUztNwCcth6mgwKm5Xjx+F8H/LwLE6Rjr/4AneKuzyxS
7lVumo9BNzXiriS2c7qtmSdwY/ey8FbZPKJTKSZlndwUJmoIPK9pNwk9gu94M9tPQzxnS5ixN7W7
WSRevKKHHwM56qxg6w1A93ZGZPOKILufADT5bbal/Q/5DCStaa5IZvb1rbTmptgPhdTFhp0NSXFG
KdWvfhLyp67XTrrp6cnnD7YX1dnN7Ee2sdN6Rxq3QSQt6jKd63+eO2euD0GP1MXxnKH7lMy5ZdxQ
Rcx/emPc6SHACTonu7SvW941DoRPviCE8rWTo6hPtQoUmsDOKr4j7/DFG6qHOPvkDIU3vjl0+rJN
iVswgkdWu9HeErImQ7rLSgQKVKd2AycPTqmjNT10VlokG9uSQh2mYBTwqcSMSrTgG6jX4G/bdh1F
I1FubcUseRjtnjI7qgPdeOTD1aynaMyRb3h9DBQ/twb7J+3YIV+LflE8ZUlpm+Hc5Uq9IIQyv/gx
095DO6Rq01a5bjwncYfWLDLgFK8nj5nlazpFA0dpQpjcgGSF2f5luNwkEottvVl52Vx8Wth7L0Uu
4mzdxbrzQiluzF7ABev5S2l7YxvmVD7bQyUScJu90PJGgzJdDQZuGbRw/Tob5qD8wXTd/qBPOH8v
jVT/pRMokBABjvTmu2ozcLt60/o7OMCBsc6sSPa7yBiiDmkCsbDr0UF9jWGh5w/agRLN0WipxYRA
lfRHYN1LeXBUzs2gFxjXyOsClU8GTFSeZEPo8MruBfm+c2sZq9TT8fXi7+zux1ZS2pZ6MxffNDop
CEFJM+T7cHqpVnwPTX1DDzXqNrokFWuljy61N1PF8ZFMPVYTi4XhBw7fWoQo8F0VQhcLTkZnj81m
rgbP2UZl7VTIjods3FTpHH1tk2loVhQ224q2VVB97TGtyhVw2ubrFNR8tBHn2S9WIoJvaQdK6tYz
RbDWYxh+/+PszHrcxrE2/IsEaF9ubct2uapSSarKTnIjZGtq36j913+P8t3EsmEj0+gGZjqDoSmS
h4fnvMtBqYNg5xWmoq47IdtsT8UI0aNVShH3UE56lOxAmJLdZCWGMMM6xl0AyCeK6p+1MB/NQ4Hz
afigI7z7UFlTW3wqaWGX+grdulDbAKWMnj0zacdDy8V+UKi2axtEMHPbn/HwRy8Fj7khVUNILJBa
rxCRC+NrmKGOsys90NA7Xmyxs3EBp6jrcJgtQmxNoqezGsF0ICLtdXnx6mVcbyczSvX8Y9lKRx4w
VgMmFJd6mcHaHWtlX4Sl+B1IS4MYTNzuTL/JNHPYIFoK/HgEColhJn1494sndO+EQ200rdUxyxz8
05HL2ADDtfGTFwDoH4Czu/0+Ck2coYBpN+Cn4pbaz8vYNEHxQcZ21z9S+prAUGcgM4BjFVEum6+9
GpbRQ4+QwVPqeknylHX1cMiQIFU/d95gHngvoeiHdZjSbka7KTWy6a56MDQE3je87/Xsoey6Jl73
2JR6G4t3y+uA59m7ibyjua+L0QlPASlp/3EGk30lgBQ/GiNUnifor+khHOFRf7GocvR+iGKgila/
kmkbF4G65A30llYdWhdxvAr3uMhXY0to33k6KIiC6lXxNDNiHuC447qZpXaBcp4tS90CAwTzVMJ/
jKZyN7TlVHKSBzNpnibk7pwPU5P39e/WDp3fYVoUxZYqmNnsVfTjfiEoCx4YaQ4blEFgxrSCNRrA
xWbGUQBq4mWxm6ysrn9QKe3Lje2m5m+v4KesvRHtvS0Ycc3cDLawtJ9laGv5kzchkwzuHlB2ekLb
r4wf8JLUwv+CNtBN1CSD/DSkUN72IkKGYO2mWbdHCNN0Hwwlso6pRm2y9bNRpSZABTh8dKxxsPw6
rxVjPypOZUJ3N/X0Ea/7/nvkRBjGx5aiKo9hhbDAo9k6qVhjlmU6T0HnqjtEK3iEFTnCve/qoHq7
kbYOwlsqlkRbtD6K/IcgToh1XlTYfTkOqgzrAUyJvUu5T7XtvJw2ikGBF61kgyh+YQKTg2tB1esD
EUpEG1WIwg87HBIeZpujBEnmUKJcUGqKWsIqd7OjYsSgMkulNYNtlhtc+FWFzBmoGr3f6FGuhztn
QqZwS47YAUhE5jBedRqSh8/5CFZ6rfSibn1NpKLd2E1jnQavH8W65EcWaIlWTuz3hZf+qMZqJnJ7
HcDFJkqdrWuGHWmMWwRkaF4FatdQvHddjI784cRFpCTk1Gr7n1M4QMWKJoaa2KkR9cMu1N34uTYn
TW9WdjbFz0leptbD6LjRJg2yyPKVaTDQtzRye1xpvSOtdV6WRuCTAo+g35zENkGeKk70DXfulFw3
7IeXhBIqXgjAIttNlLud+4F6jAxfMidHpnFEK3GX4dhOSkdHy9spjXRyoJOFGIHOVZhNws4pvQSB
oRVITucjXJ6kfK4jKiafqSDFR+TTpnw/eDUCpmQYerXpkZf7ohQdGHdEG9NMX3e0zMs9mq9YfNVR
aik+XDTQ+5UFTK3LraFb94geDHBjgZXlq7QKlf6nHhWiXzllYZg+mxuQmqtnI4VJatlrAk5mf0sS
M6l9TBT6hEhFaW8z6A6CF1WEEb1oFCnWVW/I58iwpf3BKeGfeSsVuHD5WGCbjSa/Ai54HZKX4Wau
xBpo69REflrtXS9/Bmle1hReA6WK1wXJcfbUIzgfs2dTBZAFUOs546bI/wlritYieTQrxZkxv4in
xHaWjYCoa/k21LmVbLQCQRs/cmw8PIwBFzR7ipXxZz+hwreBltI/VGpSg7ZDxsN7FkE6QVo3uAn0
j6XXy0+TKtrkCXqFV0MtkF4tcphEiHI8TZkWfrMVK6wfgtYbiVtURvTPitskCLcac+4JC1UKXyII
E6LD5aaKs/IKZCXpBU2hseVGbVGZjemJbBqZ5mKTiz5Fbh4Zq+cQM7YfAPFL2uuN54Q7JUm7fWR4
Q4ledpIkqwYYjvrUT71irMH6R/VGoziVbbOIfG2NC1nwxtDYpzbVOBWHqKrtfscmqizoS/GgrgPp
GcnLmMpJ2VlSy6gYlmG11hFS8z50bUS6ZIZhrh2zacaMpmMeJocwqJEBGJJWSh+Abbm3RRqpPsJY
PPA0UMG4SiSALzdWUah0mmkFKUG0siqvKohklZevOyV2kBfLm6T/4SokJKu0ca3BF56XqhvIZVa5
siCtjQ/kI3qzn2Yy9VR5do1UoOIEIGDpJeK0NCvezU9GHEEjiAdWoiXuc+4Jc/L5ynCTQxz9ulVT
TvZbZutknzMPRTzKMZMVbCMbblPbDNB+0myICFaF8PvUncI3VF6DrUeWL/JN23v10Qn0Lj5UZhG9
adHojH46wottVk0M5X2ll21c+EOUI4Da1W2d7mVX8e/nurD7SKFJyUh2amD9gGtbC2XyIQH9nkW2
9TWYRnCegT4prg82lMwZN5FyQCy5mRqUs7k3tHWYECOKVYSZSPI0RLYjnxVbL55dfcj0vZCYxHGS
4XNiX44kbr/qw0Fl3bIxWXddHXyxXeA/Kxv+2QaNHIsvCbqkWpf9kDsHgVCc4yOF3H0bW7NhDoY+
SJ8MJODrA7i2j7h4l+Bj7b5LDlzpro/S+ZRvkBLzftdEkCQABWE39c8mKeKvFXK3wzFLCyh5agC/
MO8j4yc8kGp8diRo1l2v5eIbOhndeFCxLhoxsCmS5pMM6uaQmbVWbMI+M/p90uj6VitR4AAtHFbR
ISscgXvKmEx5vOsmL7Q2AntBLjIjasFCUA1U3DfcULr60PP++l5NQvuvjFDUWaUuho87o2VtBy6y
zPcGS502eWtgbLAqjaiqwlU5SWhA5OfAIHUJz28lgHt/0vQhUbcAQtPpkFNhbrbOVJTDhkeN1a/B
ghTvY1YBGgVbYXujn1UJkVS1JvPkYME++GMXaKWvATzXNpUR6euWhnx2Qpx+8rYZVrr2qw52Wb5X
SlPZm2jC2GcjJis0t6MTuc7KjKzJXaNqrk3fAmkPwwcu4b7ZELkz66GjOM3L11JBmFWofw8EzNjR
weNMaXIwG34+XBGimFiLmFrxDltiW6KdDLZ7NYEzCc0VJphZjjyn0HqSRHtqfB46arEiETT75zap
5Sd4IjLe2XauW7uZZ3DobQBXKy3NoO1Y8aRVu0lDBhPUB/YlzwmH53sdESg2hhfE7jauuniERFBF
SeQHRpgNHzy7apwjF63mvCMZT7q/AlBUf9cCS8YfK4jC2pMrqbmucaOupmeITxr473Gc+alO5f0g
snKP5cUQlhhvk02u1GoEql1LWDF+2ipVtB1ioZ4kkE11XbchAOoAL3jQrmMvftsiblTecbbSiJWp
RYGS36kyXtZ0DctEqZM+gct/cOcq5F/15FqbEvaYWj9qSEd1L7GtCYKlm4Lph09Z7mqHesTnjJ37
j7YiFFlBOSDnawGLBr+05NPbRizdOCnSR6NQ8y3i9AQiRYEDunKiuNlJBMO7A1pBtnGvvDu3n88L
hXRwUTwAEkCTz9MW1c0GneZU6IwMKoQUjpd2qlD3KnV64kKoMLKc7IcYEggcOgoOK7vW7XVLkeWX
1onsTvP6AqFA88+gCQhsDmQkbdxFp0Q6g9WblpI8Zi7wC677aTpQMkwLqiBl+V6BP24ex6SmaQXz
41vshJQEgK9Ao9NgYdyutl8UnQke/E1mTs5lIT9wvh2UYUxDT2/EU9RZ6VFPp/hBaogsEMVSyD9J
ibxk40CsQDfevz30RaHfACMFSpPOJMp77lK9teKAtiYolIOD/+oXva2DrWIaMD9Mo3uEfHnPrv5i
qmx8RPbAo+CLAVVr0c3AR0tMuTEmhz6sinXY99aLhTz+88RvZAvMtai+OXEYw3srPrcszvYfI89a
LLN3HxzfpR7LYPMwrk0vPcgBRLufjG4dfzKsdhxgYP6BMbQCN78RTMzaDYccU7WRDGfr5CimjGoN
P8ge29Hz66TLvVOsDOq0S4hO5tay0zjEPAxjwofURcsOuXMd973bS7VskNA4ZpEccgTaMsBL/vz5
X1EjH7IM2EkSv0shJ9+EzZqtzFAS5mFmcd+X0HyfqMqUIGrKZMCfAEcsgrwtvTu7ZhG//vwS+ucz
ewS8C7/mfMPOr2PcEYb43UCcMNmEaPjt+mgKd1o51V+8bjR8tErv4Vz/hIi/lpBhgWMgh4Z9GafF
WQIjZFNPXTQ46XuSR+ULEhUJVHw1Mx7qvpjiVTCT81dh2FXlyuTO3NUuqBcXlzgquSV0TwSr8JK5
syqLEzT/KArmqIsTT5F9Wfbn4sDTelUQM8osD5sVrOF240ijhYcnkYNZhVXrkBdC8BGbMh/risJx
rEPkTQvlzR2q+FdFnP+ZQfjJV0YIhnKtp2G7k33a30EILfv0/FZnlh7nA1JB0+0/+L2/dhApiCWn
KhxfOSRVTlKItBYmZtAwVxiGyX5FpxMNO2CgGkZrvAeVNWaH6X9mp2RfWBs5Po5lURzbWNP/1SZm
/m04hwISJTS7mjk3m89+G9A8o/WGV1Je+QhM2/usSytSV1VeZg8WX/QePO5y5RjRmO9gopHNX+cj
5qYnu1xph9c0CmBpJW0YPHm8b5AZoIoWrcrBSP9RFerPCjA9c0aJAUZbugK3SZfpnTMMrxE10M+O
7Y5fElhcJ21M4g2H3vzv9vZcxNs/4wEoZL1pntvc++dznN2uGtZxeDUnCx5+LgtAuOn4rpeOUqER
rpDyBZ78yGOwvIOWvjY0SIe5O4iiGPLV50PbA9oXpIjjK/Luct+6ijXLUlk/i1KV26S1zAe1E+57
lpvN++1Jz5M6jxOz5qeJHTE9mRnfsxg500C6S0bmWk8+IS9Q1dgOUVtVhG7cgYldGYvWPHQzBOVN
IJaLu1uUlTdm5ji9Jq0mv2iD2zzOQlgtGhEI995pEV/ZsQwGupa2A7pIS707OnldAuh4fMWxC4uA
hjRYw/CzbQEYqy1KHUmFmtrtj3l1TGgFHmgph38Wp6RvOsUbeHu+Ejx+oqjVl2tXmp6yLZLaRB2p
kWVzJz2+9k0t1L+AtRuIIdmLb6pROTKQGGaaqG6+lnrxksvEOKbj+OP23C7vMU7FXwPNW/ivmAMD
c8YET+Mr4Xlm8MeYDteo9tRt5rwH2B7toVVaP28PevFBQYqQ+YOahK8xI+zOB7WqdHLTyBnerDri
4e2FPcWUIPGsahsVoHTQDIK0eWcV/zDN/j4TqGgBrJtDvzbDoZbABlmVk5Y6TvkOIthA9m5C7twf
vJTsISrj7GNRoQj/IPRY31chrY+tO1Wa+pDreuvtRGjI6jBpJ8cu65MIJ+ejWeVyC/d8eqp6fV01
1jp1Oui9ge2E7Tob7FHdjZWRKLzkLYS+qRt7iM1gmBS+CjMY9k0gqnpthzK3V6KM0WMBfWN8NERI
ywOTz/rYRahhYNg+9l9iLzSCXxQxxPQ9j4fyV9GN7tOgd5DescEMJUxp3U3ufLTlK4GnGQ8VmERA
uYiggMfOl8osOycYAWu/1zwVIO+IGDKX3oxDsNNqSF3ACiwaKDF1ix808yh7p1bvoLRjUaaqxxyb
yH/bO4Q1Si/2LJtugh+/MAEty1A6btC8a3nvmYArCvxng1zBPIUXTLLJZN3fOYwXWdc8JlCg+cUE
FghoyvlHEBTeq74ouvc+19p+FfHQbtcxEhk55aKpN31HS7pfHubM7rpypfosvL4fkMzoTAx/tamo
wSrhmZrd+RbLKDH/LgtcO4eIUA/w8Px3DSXsCiPoy3en6bJnMbXBHmCRmOYLjZLCP394OKoetyiG
cpD7FpcZNQIbk0+qMaYVGj+CoHV/msLoxYYWSY+UgOP22Z3dtwxOzA8Y3wwF4k2IoIF+Pj9pNAAU
nKp9VzJawbWXV0fgeOpWyrT/WRMRi8cUXZn+Dnh/jnlngQKA3fwgZnT7jynQ+bAZAob020zlzUDp
VO70xnZejNaVXzUnRjwtI+gTrnKneIynuLi3qH8e3ufDs7FBTVLBA3btLDGFdYDYAdVz5w11Jdof
1uCmw9cpFqO1sWrbad6lgQuYm/UWW64I3l3NUKz9OIZoIOlmk3zPhBF5u94kyu5o58pXd4xRbUl0
qUl/Mju8YpuxN/MNzRY9xg6jzm0e+a1b782gGpSetwPUtWGHEXUE6BprVwRytETr281QUt9A9kD1
3t1xxqJPQV5D6xFa7CtmFya7pGAnAPJvq9bvRaBjdJ9GSvM8DKHXv9BV8H7zjHPL3308jubriDFH
+clC+IBxu3qEILxS0X2vn+1A9dxf/7iJ2b/gtGwwsID7SCDOlzZSW6dyJ+G9oUSBLoWD/MwbnnjZ
Y6lHpe1jhVHc03m92MTY8wI9ZjvxbOVVsbjKAQwUiFdQDB3yqALtEIfmSzPmKT1PYYtZ2YfOyGdN
aEWwvT3ZqyNzVqlvUObSlxxgREEm6tVd/s6t13NSqEqqjd6+OLmmov48YmiQBvdRjHMg+Hv/WnA+
wKkjVQLcG039RaBwEslFzO03t0SQJK6lZp0QwXC8Q4X3hLOlLNd3OJRO2DLGivqIEYlSrFtkUMID
plF2dPDcgtqp2kXN94zu9L3kavldKHj9oWMTXAyDX7u404IwVgsDo7r3NrFrcwWgpvyOKGRd+MFo
Dt8HawxeK3QAlM3t9ViG6z/jQrqfmQ283pf0lLDuAK8MuTgqVlCCxynQa6g791PUhYV/e6iLSsn/
jwUonUsLAvrSr3nsNXAGmqK810MpHxvZlN+7AGc9JdK1dalVkeFnbuZZa4nTfPzA28B+aCxHenfy
9WUsnX/HzH82dChB3NmL3Z+YdPAxTw7ex25wjf2Ed+KXVGY5vdQe1RtzBgOtc9FO+lMWcVX+46XF
XaUz/z++QRBX9cVST5qblA4E0OMQqGoMnwLRn64I+lNM6xqCLp24O1/+csLziARurmMqNctyotCJ
PQrCV0fEn9qDmVjlps/6/kOWwn1f1Qa3syrssYAVacvd7VWfZ3N28pgtCExNh/UII3lZYI6A0CB7
0STHSqTqTpW9+lSkbQAgoIktcFp95zexYb3giFj71MbzO4t9ucH/8IRMUmweg4Dwz6NrEo6BC/4z
OYpu7B8VrXB2FsB1P2lN5d41ee07s7fnxxFZIGoP52NJh3ZJoEXpcZjKfNuFVvZVOma/UmCX7SDe
TV8pveJY36TJvTfoZfyYpe1tqJKzcgdcnfOh26pXaEN7ydGdbND+tRe/qmFb+RXomMMkveoUKPRj
bq/t8s3ETqZ8C7rGwV5npk2eDzoMGW0bSXEcBS3YtCCYEAKONLQW1lEUJ8MKiJV2j95wZabzw54m
OXoOZJmLKqeioTFVR0V2BPNnH5p2at7YWRPZLE4KPHkM+0szKeLftxFiOh4flmoN/reLQxs3XjC1
xpQfQVocaPQJY91TXfH1PkDt6vZnvXJkKM8gWU1pbRYuWG7ZicOKam52LIKg+5YFg+drJlo2uCeX
D2h4648ldamvuGVpzxC4763q9eEBHf1ha1NHPl9VPr5ALsdmVdshGx6HtnbzFVQSqrhZWzifqxG+
fKgFdAtDHqybCv8N+06MvLbIlDUQtVah2wG9P/8NTTRQrQ6S/BjAJTzyv5CbxEE6tRlUlE29eBSr
QSnkP9bG5v2MaBFJro39O1vsfNQyi7y6L6P8OI222NveoNo+UtdyV5TSFuuhaKq1mnswdioeWLcX
/dpZ4un0x4ALiM5yW/NijRMOa350RvBa6x64LUgTOfwOkJ5K/WJCl/fOnr54SFOHpO/jcHQpQsyM
kvP5hh0Qcycy4lOp6GNLabmGKRr1Teg3FoI4oBZTgIRCUz4MHZnCjgTaOjg1rDJQRmqc3nnjXCYI
8++BHc2zEVEU2Mjnv0e3Qsx4mzA6jYEwgDoWfRfsIo4KscUsQWSGvIMG30vKyPHVoYnLTY2rbruO
qIa5dxbk4hgQRdFUnxMVfe6nLD7OqEaB2+mGIE+Mm58jiIansMf1ddfGA1opjVTxSMmBQVnr1tbj
+CF3wIbc3hRXfwPVYJVHD8YeywUyRpzSadpHp1pa06aH57FXyij9niTd916dnPfIyFBAzYNwWosq
Ce/E94tTyCego8W1zZmgA7q4z4q+7AsLpcNTrgrH57xUMb3hoN50TeN91WjZPyGhFt1JSS9KG5C6
6CXNOQMSsbQlFwGowIJ0knGtHNHgSzYFzvTqOip5xqW6F71n5uAgc1yNMyCmeTKBHOybMcE9VKj9
S8/GvFNLvrYItMfnUj2/iBvnfFcOPEhg0jjiZAxIhazCHFLFMBaTitJIrK6MbHSeRJDU+2J0iw3n
drqzCy7SCr7H3JuY20S8D5ePb82aabj2hCSwHYk3UDzecVbnekodM323FdNGzSeq0p/DlPTH2xvw
IioxNOa0NseSJxBdzvO5g97FCtpiB2iDLPaoIUlWoqKYVEXjwepKd3d7vCs7jucoPStqoi6N7/n3
/FX6NaZI60B4RCcyrP61VdOGp5iuru3IUjeTFZgfQ8FuuD3olUmyt00giLwOqW3M3/+vQRM3QdG6
1+OTh+jvC8xvwkql2UibSyyrlXvsrGtzxAIJSQC+LdfM/Od/DTfyNLBhlSU0q4WLtqgyrXWqDvBC
Q3Q2bQEi2NBT705wtfh/PcvDYUpyl8+ddkzRLm51pexhpQ9ucsoN/N3UPERarZ1UuDMJ9ZbbH/Ta
DD1nTkRBMGhkiOczNFtJSIU1cOwcLNYHitWvpTYiBT7FDpg7K+FRq4afbg965ZToOroa9AZQI6AJ
fj7oFNqKoXaZclRaxStXwouTk9HnzkakVrchWze6dQ7289GJbefOCb1yk5KLUoW1AYtQnF429BB4
UPXYsoOjKDDsW+lQbmp4T7UeIvOsBSBQbdwTU6TXUcoN8mZdYiJKGRb+9Spp0n53+1tcLDYlcnry
vG9ZhDlDP/8WIYnjWIL7PyIGrj7YowXqM5Kd6m7SBuDBneW+OD/zaOwrHiDzvl56SNS6LhLZquHR
VSLPD7pM3VVBcmhz1GIQ4x6919uzuzfe4mYO9GpoBmiTx1Yk0e/JCWS4cqquz9DztX9EqWj0/2GG
aKbxkgQfQ2ay2FuYFJXo9pjhMarK70Jp4SY1TvImgasxwTz68u8TnHt7FngwyvvLThtN4Tim3Bgf
1UZGn0GDZofMEfVWCeiar0kI3fjh9oiXG4bno0ZhbDYVxXN2EecjW/SU4cr4aKstdhNep4FJVCl9
dGWm3vuaF+EBtjgPRz4nXF5NXdYAXWQdNWqu8dGNiXUKUP/gkHdOU26GOhunjesExoMWArbe3p7l
5cZh4Ln5Tk2CULEUR9FGPbGkbUXHcABVth5LL1U2ihklmg8mX75DM4Pfd3vMi7A0T5Z2IkbrHBDg
uudHEQoDCqJBmxybpinegwhyDNBhz/vgKIP7Fkzp+Csw6gzDgjRM7tlPXWbUVLno2FJohX9E7rBY
16KJIlNJjORIchN8y2oXKe0sNMROyQLrB3qAEeIa1aBD5w55u8tRDj4kguqf4xE/w0a0e07swUss
EskAV8oMZlZ8pDE1dX4dW4nw1aQfadIpztvtL36Rr81zJl+dM0h0xpbbC7L1KL1SSWC7qGgPe/kg
f9QjdVuX+3IbeZQMVkD2ym95LsC8w9pIjrd/wZV9xtv5T8I+65kuC4xZFE5uMlFzQomg1T+VUxnu
EkFraI0zgtiqU5pq/5qkzuVMriAa45yri7abRlNjUAwrOU5VW8tNJTzq17ZbFq8KBLU9lFrvJ2Sb
pt3FrSEaboMgvINjunKsaWZTSwQqhIrsMk1NcZVQLKwRjsA0XWVVak763NVK91OlrOz5NCN69wTH
tLhzqufa/Vlmw9RdYjJ3L0BCuijnJwy6JwlcHaTHzIxj6cd5p4978JPZnVW9Mj9arrxMKEegv7Dc
V3YLwj7LRH70Iml8sRoXJiAc9bWEO/TG5xAvAwzkOzfP5WMIZB37mOcfdjqUnhaXXaUNGPgEcXbE
oncQ35PALNMd0qEtBSjFEK+kkrW5UbnW2x9qa6K/oKHvVsPM7doHFNabyVeqPr73KLpyYSCYA2uC
fihvo2W2hTy4JlAFy46aUYWhX8IuWtEWcbtH5L/r4U6GfmU0BIHRsubzQ5JYNl0LE6hDW7KiMNra
6hPAc1QtqXk6yS8LRl90J2ZfG47HP5kMaHDYkIuYTU+sLtQaRB0Utw42ucEba029S/6n4FH29Xaw
uLJ9+X7sXXA8iD4snak02eIegwcFRAzLmHZhgJPQIYjz5P32OFcnZcwmaqhCkKUtNhLSDUVMaCiO
Y5mUXzUPmhOy9HTJC627E4Gv3HmIKVC/wekZ4bPl5kBhFA0f5CeOtju1GEhpVfcIRUzbpxPmTrm0
tTcUruNtOhntHVm5K6GXewb5XB6u9HeW/awckLoRGmN+VKsMMwPTrtn/SeDsJITW17aJ79lnX4kK
RLt5l5D90pxfpNrDCDjUSJ3i6KhC/+wJO91IXmHokKXJcxiUlfDpRwHlvL2a1+aJhh9YE573RKR5
tf96RGpN1USjUZVHFBWqNQ4JkV8aSbExRglIH3Xp3T+Ox3qCRddpL4DT5r+cj5eOsJeqMdWOJq3h
R8wBJOAWk847PF+IqRKm6L1+4cWGZZT5rFOComiDmNX5kIrpUmbHgeIoUFLdhukoX5KwwYkgGyRg
6tvzu8yUaAjStAEViTY9EoGLWyQ1mgKYt6YfY22Ur05e9R/dHh7bNsuAICEZWFrVvtM02LKpkmKI
VTkPoAXuyWJdbKe5L0kooAJG/kDqdj5pg7YjcgmaccTcTN1DPx1O2B5BOnC7HPNBa4dZWXzPzvEC
gUyuRJUH2gXt0FksbDH5PO2LUSSmfsRHKj3FYYdgIBqxH9tR6jCrhqH6oQ4GbnRqM53yso43g3Cw
KsMeEZ/tCq2CsQ6H37eX5GKL86MoytCixZiQSsniRxVJIlW1tYyjkqfRj05GaYCrRe/p8I8Dke3r
qAb8cXvMyz3HmGjeoScFugxlo/PP3/BYj4vBNo5l7jrfY6z5PlSoLcAfC3X/9lAXcX+e3swbAK4/
CyvNP+WvEwxRcZovUPPYDb3ZrJFbydNN3Sv31Meu7ai5dktIJDk0l9VU4baqWY3CwhgtLZ9o65vf
RIdbiBSa/GVh+5GuWsO4dwVcWzykRsFCAWjASXjxIW1lHIqEX3RsWjWxV63VwT2MJLos9NedL0Pr
Ie1z+4NeW7tZSY7sjNh/AcOtm4o2hqiNIzQE80kRjlnt0n5AH6Po3Hs6lJerR8eEiZElEJwY7Xz1
Cjx1lSyJjWMdGbrywUEpw/CbWqr2z9uzurhLeTUBzmAFadUg6rk4BTBTAcxMFmbFhopAsdnM73Ev
CdTPIbFsm7sonG96A5YHErZOemeTXm4eRicuIto/Z0JL/2CqhmUetrZ1LCMNfXilRO6rr6o9GkL1
RkDBVFaePVbb23O+3Dzno+rnHzdNqihNdYVR1bF7DVF8eSjgQ8HL0K3/YnjSdy63a9+YLJZwS5ru
odF3Pl6NykGPe6F9RLM99VNXD31KidGqsoV8RpikWscBgs1YwLT/w0yZK8UBFFu57OZt9lcQiDuB
n0472Uf0q3DgTE01Wof5JGu/8BB3C0eBG86/f9y5s0WtjvT2osTeDQ42i3VqH6s0Mfew0ALfbLGy
3AAptMHHJnb14/aI1zYRTUaVjJDuHufmfJLKCEQxwaLr2JS2e+rqQc+2Q4T9zjoWOuRpLSto6jYS
peF7PKDrQzMsqEmN/T//+V/fd2BGlYXK1RE0fohZUlDjXVjTPaxrTT7g0MSXB6N/z212jm5nT1II
DpRb5mITGsfYb58Pm4yjm8cYK56Q9FD3FlI/AzC34rdLS61ZpSlMYKDCzgaxEoEim/2v+xkQIXXo
mc7nQu5czrrtGhXisVKe2kjoCDLJ5qRFWuvz74J1iar3u1aPxqOT1eGdkS++98x/cMDk0trggy+h
C0YxWBIhvuoUizhHoUEz/arvip3RRxEaLKU4RFla37m0r3xtkE1gg5BiBGq7bDdUZelCupP1Kazh
7NSFqJ6QBKx3yD+5Pm5Omo+pfeljC1p9NvtGuXOGL1NHuudzd3C2UTbnZT9f7TIXlpejdHayUeBo
UXxQvN82qNzpRTXGydw5JEvYptqWIkldojzfK/id2w8JbqN34vXFHchPYcXhMc0QAmupcloOickC
JPIEYwrjUzEZmE2O0fdY6607FSf94gqcx6K5AKyMuh6wxfNpizpGqkya9QmaZemtBWnt69g7reZj
eief6rFVhE8yG6C1FIc55k2z7lyFyQ/lpzCCGmkOSixxGkwp3RP7oJbgnCRwro0V56MRWkqwRVbR
Rky6jJtp7bXFFK3QZ23R04K576zDIpleUwll9B8jFlOj5MJtC8Zo9sc+n9qUIkDRYA5w0pFN3UzF
bMBme/UmwrztoWnLD+R15R0q7MWlx5guzE1kZzhExI7zMYFEAsR0RHPCbdRhrrOd+kAvaZqQw1Pd
8t9rw/OAM1J/5iyAKV8EKbBFXh1YXXNCq8U8lZLmI8Ff2QpHVQ4UDAG7dG0V+1o85dk6dI0WdRHs
kv/5UzNj2qBzM8Cj03w+7Q4Jj2JQy/YEril84Zd+bdNI7DpzyHy1rfV90Oj3wFwX9z2C5RagDuIz
0tbWEucziBju2GC2p7RCqXtdcKbBkFgIzLSjah56J3N3ho6z34qa05fb8/1Dczu/G+ZqD28t/sa+
zFqus15KKOddeqI6Hb73iZrt3aFunXWVixy6cCXHLTbCaGI1Wdg/DZpXfwsbxKuUGu2vh1ZqLby5
Til+9Si9v8T4VW1bZFz2SBiLlVF+DIutqujePobXt4taoN53MojLeMsMeLAAHifEE/TOlywZ1a7G
USU9WckYf23gZj01SLnpKxOZDF9JtXSjtTQW4ASHq2oy9Ifbn/DKSYH5Qk+FkgRA8iXrw2sCWQi1
yE6la4QfK1TVPoQKFqqYFaJhJErnTk1p6eYO2hD5bGCzLBgyw/pyydo0STGr1/ITTfT6SepOsscO
o0Ppcpo63OLM4sXzRPhW6U7WroJuVJV1jmzTpwTa6ocU4aXXcaqHFp04E7rx5FRHSvXTBuy9t0kt
u9kAWFQ+0cNM2lUh0zZZD9YU7GtDz14NGGJrZ5zQI80M7rcoq8ynJAl5Sd3+rPqc5i525tz+4/n7
f5ydaW/bxt72PxEB7stbUpItyY7jxI6UvCHanpT7vvPT37/xwfMgogQRPkBRFGnR0Qxn+S/XAhuZ
HtniKI6Sg2xrqWYnBxwyfjVYzGIhYNZF7rZGM/wCK+Wgu58gqEOfTgu2mGgn5V5w+LUdti1262V9
Gf3dzKV0duZQr3cQ03TDHUtqHgIoM0VuyjE7ANdBN8pSQ/O5VNNc8u7PZOl48vHB+EzUUQRehs7m
5Q6t6PHUBZbghD1RXW91NUaksUTsxFMpGj9OllNMG8jjxhd6GbF4XxRrj3yt/xZgCf7aDPrwlybT
PNvgUJ0ieprN5k6VpdRDxeXf+z92cZqEwLIOOhlTLjhtQF4WKQAQcMClle4fAE1UOxr3yoZqQYEC
qgZFq6msTY/i1gPKJIjB9m20vT/84jB9DE+tAxoyViQwnxdLFftpA+jfQbFTS/KHIscKJ1EyKh62
HRKrh58UKaBKSlObc4t8EIU9YsTLT1POvlXn0pweJmSGTDBcg2p+w3zZloVwstX8k6GUDOswjVep
z4vg9GNowd3imaUPScK1HHpK/KINUlT9M/kLshZZ5GlAMN4lhMdiL9f7fwM5nFYWeIkN+RiWtIfk
DqSiAjL8ctjMt00arxM9fFmeNFcbkuLBnvL4W1gMORpQMBkfzNpisxmtan9Jsh6eXEnL4R+zRm37
/ue++Ws4GEBDQBeb8rJebagYSwmM+KFtpBArlDHzt32Xam+6hBC4i/egKjS2nPkH/dmYO30om9jD
XXqOXyh1tyt36+Ip/lgcGuRUiCi8Eoostp9ZDl0vZ3J2aLPhd2Q2/XbOa1S4Cl+jakSLybVUtDnl
UEUu6/5SiOvsj+tODA0hXXAnqcCJKPbyu6T4+8k1onUHKaS0a4ZKMbncDn/rvC7v94f6kKJfjkWT
AIUMastAuxfTRJYq7/ouKfAdCLO9pqXQ7vO0iV5hyBXFWzPWxc9AtqRwB2EVdKtXtkpwlloKwEed
goS6AQJYGC4A5er3YPbWe6eFibKTUbmYvt//sbfWheCXwjvxEW+suLD+yJnTam77KGnKwzAp01tT
BT/iqe6eNd/0V+7pmyMR8hJC2ORuy5AXxePKlvKgPASSrO5mM7AQxCWJ22ZlMCS7+9O6sdO4cpgV
Bx8C0BKl5EDQHH1NKQ+Y0AMoRtxuGPc4fQRfBqlWUNHutew7cgQ6MiVzZg8rG/3GXDFkoLBPQds2
rwv7cjxTSEvKQ1tl8UsXZubXZm6Gn4o8aI+fnSkDKcS3vGAAIZYAQ6moe72Z8v5AJI/+cYuzqJRL
xp5wIn2WJDN8poz/3qnBWql5kRGC2QQmyqFyYMDQHF6S2Kq8ly0f0VCkhe3oKevYz65I2VeW8uoe
p74Lk4+6GdepUJO43KCtHZmRKtfdYbZSZTu2kor+ez0/yNIkeW1dN49jUJ3ur+nVKy1Yv3TAbOhw
GLktOyQmSbVVmkZ5qFWA4Z7dptW2QJn1TR5xekTWrLC+FmVtoCLtB8iGJXXa/uf+T7gxbeBnMLnI
EoUl2uIdaZDZDFU4PntaLxYS2UOJpb06z8fYHjBwKShFuWmX9yu76fqjmhSSLNgoCnHwFTFBzpPY
GNACOxS424eu0kvJq9YiMn9/dtcPE3uHgI06MwVnQSy6/KpSVAKNwtj7EDqY1rwPUBOQ+QK8Uvyo
Z0cZ3SmKI1S6nUiR9omt5u1uQL0scG07zYv2sexw8/12/0ddf3VhMSXQ6MCRHdQGLn9TDXaxVwep
P6QdFTxqlRXW4noy7rllcs31nTH57cf+sMXJptxrLeYj93/A9eLzAwS0RdBDHWuZo0sdmrydkQ4H
RQ60/2iTpHWulOrzp08UpWCAeKJ0JMDeIkj888o3h3pqSqs/9Ihf/ky19AfFHHsL0LJ8gj03PApx
19VIRGzYi0eRjivAcmIQsC1UIBZfPCpb5GBNdTxM7Nqv2PuVpcfHkDtXqYQmJTjL4S2yWg1ZwnY0
CRAVv9rlmJFNG8Q4KG2ObNfoixFJIQBC8hUyjXQ0PM0YYkK7pGmsTaZAs/TQREWbESa3jz8Bjt46
YVeDP6hl1RDlkhiw1Ji1yrFV5NzHgnO0+8wNZz99gQ0blt8TG8ge/YAJsLbVt91b4Jg5/ytUyMrv
iArX6KlS4tTfdLOQuhcOlP2YR1Oi/FJwfnB+z73SkNRJGryhLuoH80kQzRSX6lZtur1CLZ5sMoQM
ixpnyyaTivaEFkf5wy87pzxURqH9BVOlgaSZ5dWkutwPSr5BK8A0vLLCqpC+bpc+lGPZ5idiTul3
joq18yi8NpHLZFkKFyYk8op9Nv4bFqPzpOdYqLnsvdZGY92anYceBJHtBYbSPzljpNYuDiX1ux5P
yVvSU8XHw9x3sCToGyDVPjKV40OBte+bBIuL9cJeQXdnBPMxisFrKjzN6uirIM70ePydxFFYUYKm
9IG2JaYAex2fqb/SxhjQ+K8tTXpG2rv/HqMYW/2kz9t/9bFV9zdkkKXq9tYczC8lbIDK1dTaGr6q
UEIklwpP9N1Hmi7xAtNPk61elZW9V6oWf8sqznDBa6IhxKzFiLL6XxYJ6eGKrlbudbFNYQ/zBfuX
n6ZdsRLdLLNQnkNuDYFGJ96ANWgs6iQzEr0msWV9sLVB/hHaWNq7kY9KqhtnIMhUJOwnT4ozvX0G
QTKqvofCjthgZSe/pIYTYF3it92IQSlV2F3WMvt9HM6o8LgmKQyC0o5WzmsXsYh7F8dS/FoIw7TE
wFEuntfEjgIqGFFzsBAU25jYz/ZupsYFIvpdB4LVGr8h01fglFVnXxpsM+EkqcqhTWr7F/i/eQ0C
dxU5sYyOzVPPAwQBxlm8ez1iOFmrmjXK9DjBx76ODOUkDehWBcq08tgta/nim0E846ETFnTgDhZJ
AQzimOg6bw4cbz4U7884oPgIepIOe/81U5Cdr22SZCstsm/hWIU7PwUMtbJ3bswZSQjAGFz85CjL
VNUhUex6v8FWsJnMBxwg+uesbqJtqhXKylBXBQCaF4xk0TchDoc6cXn3qyChCTkG/ZDVavWaJjme
B30wcTOkRVgpXl+G5fn+q3YVyUBFIa9gkQG3Uw9YPjdlbrVDpVYHXQmN1yLOij1wcOlZLbL5tyQF
SOcDyl3b1yLHutjXpi48/gRKVmDcl6i0uM/V3Gkn/YgjD6VdRODNX1CKerRwTRh+eMI3wc6IjKb2
CG6nv4cYfZnNNLdSJLxN5JU392rdTYTJLDD3wP5ICpbE+DltG6Iqyzg2dGn2MwnLrk11aaOoneSp
Y7+GuhfHdjF9iv0UvqkxUdtbVvfm3gSkUIf6se4NY8t7MPwTp2qt7GZcHQs6DE38GoSoTj3nWYKA
0yc/OdhGVp1DIqJJ+EeXu0yfmnBUcNU5+gaHuENIDbGBejjWhoH4OhK72VfdKSR5d3/YG4tsCw1I
dHNI8hEAuRzWqEbN7jtbPeKM4XiZYkf1j5RA8Z80DHL5R2yiZ3h/xKuQUchbAMyD1yBakks45xRi
qCs5vnK0okn9YZdGvlNmRX1AZUT7BxtLBwMfbH8QdtbVB53SXrkCw77xneFe0XSGucn9veT+BEMD
bkrVlGMN9eCcjZ32XarhOeDOJz0m2SjvUzOonktZsJnvz/3q1gJAxvdFexSaDDW2xblWuzbjDx3l
mEzt1LhYpM5vau0gBB6g6LrSf7y+qhkNOBOKB4wH0HQRPtKQHAq46cqRwyqkeSVEHeCiq25IjLvJ
udceIYLlvyt08b9jr6kO+1Ed408v9+WvWMxZ70HSI+GhHKvaD05GYXJlltas4VHjj/NPZIl1r8yC
oIaRlgfFynt1a8WRewD1jnQd6OHFGkwZ0vv5yIqPnU8HCXl/LGdUkIO0Maxo5fNe7yykMYEKAu8X
SfAShR1kZiablakeQ3lItGMn2ziYFFmwx+7QjDCY0Nt/fCmZo+fUL7p85XtfH2VqdIYKRIePTUtW
HLw/chQtDqcCH1LzKM0+rlABUunTZuqi6cUqrWhD48JYkQO4OaLArcAsEOSKxeVhG0PnFNRKj1qe
ldsUA/TGleVceS2d2tz2kqp+/muS31Ni4kUWMuTi3fxjinqHqAL6staxUuB/avOgZdsM9LKMYVJb
rQx242tCKIfLQIhH0Wapdm5KsoHbvaUeE1iNL6OWmN9RoZ8Paj9XbiLnA3KERhJtitK3VlK/q10r
mkvgeolr8Ci8KuAMPUL3dTajVVYEerOTk1EmMk7msoCniYLhyr69+o5UutmxXAiI64LUWBRfZTyo
CG3kipkmpbBRivYIAyXHCKj4PkX96LMrC66Ra5AmL4xxmvmL8cw6Ru8OG7KjYcTSrqw4maUTtV5I
L3OrFIlySqQwelfSXnv95AXMyEQSGkwJ4dmsLzaQ00tGb6hTfWzjVn2VzVl7SYApejE2F6V7f6yr
II6xQBcZ3LwgjcBoX27WMONmdyK9PnY6vklG0CaHmtccR50e0IJCLuiqcbVWxb3xLcHZs38oGIMz
0hajBhEUnDwY1WOTtUbgNUMkvdWV4XzvsVfYIuzUrWye62cGNA16L/RKuArgwC+u2DmMbFMCsHOU
fD39hieEX/9jyrGlsGXNnDKfa0Z6/MM3hNpPBu5oj0CQHzrUpaJiVfHw+uhopEDIk5Cl0Hpf/ho8
pzhaoT0da7WwdnImnFCD6R/CtrX79rogB6GZhgy1ZO5dAUa//MBFm3VhbSnzMaCGkO3V2SQ572W/
elCHnMouyuf2sBk1pCEqJGvqN3kmnMFEptCnCehRXMbv97fc1ZXFL0IdBJaq0L6E03j5i0o9BYeN
ZdexHNsAjSFTaVLPj0iRjjiEISGITrcdeUGYR+1DTuZtv93/Add7nouSW4u2JaiZK8z2lNlTQLNs
POo4dACWBxLj0cVIzce5ilR9F+EyPfyCGqatFhMWWTmPHgQ5Guxkah/dO+1y7lxYrUG+ELx0SNLO
x9TiE1jHpGsA6rsSbo3Iw2RDESR/jV2edNsgmIsYCb80cb4rMfLnzqY0jBZDC6ZmKSs3+nKz8EmE
PoWQpwSXgS7m4nUexRCoyA4vQTs5evM05hKJIzivtrEe7UJCZVHWslCnND8GprKdfQq8qTtXVlXs
pTZswc1xZ8xrx3exZVgttgwBEjcGQcMVEtOfcwfNLweTTgp5kztQwm4eQ+Ac9aY2USDsJ2N6NhQ8
XXdlP6nZJ5NOMT7FzY8snnD8SnqtoZuqsC7qU2Vr5UPGZzB5DMAZ/9PnVvCglv2Y7pwpTZLMTZUh
L/dId8kTAs7+6CF846cr95k4I3+kgR8/iOwEeQCeQ5VjfbmP8jSR/FCKtacUM7rHFqLL5Ib4jK09
D+KDX44DNYlOCYYA3CJXj27aOpPZpGBxrFTC2RBHvDFxkX6wLC/N8bDe9llemF4ezW3mgm4Bh1WN
DTjJ+yd2cV8yXX6G6F1Qcbhhht7RyK60QrKfEgO7KzeT+NFuXSGGADEYZuXKcNfbjeHoXQC/pMUI
TfRydZ3UgIk6mvZTp6vjzk4mpdjrko9pbBEmXpVG48aSFHMjN4gvrXzZW2NDu6W/STEHNTbxdP4R
PUZdlZVjn9pPEpk+ckSUruhD+YO6B/IcSI8xeZ/jhtGUf4fViYbT/ZVe3I1ipcEVoLhOG4Ggbtk2
hgsW9xMJ6ZPUIDmnwzHZcGMZu1nCtaCeJumxCaO1cODGnCHRIIFOn5OnYamUoHDhG4ncOk+k43G1
SbUYN04aSdPG1KP4GDQDZkjgv1+1elDUlcN9a8ZkuzjVgKSkMnkVi/Roa1FseuKYllurd9LHKfa1
Z1NWTk0e9lsq6Pbu/ip/MJAuzhW0SpXOJ0GEkOtcclNxBQrGeZ6mZzkJtHgzxXpj/w2UUHkrDB1h
7sDoHSHC1/fmWy4nU3Ae65IOJX2Y6Gtmp8Z3/FrT9BvINX30UiOYDMudRisPTq3Z+XXpzvKsdJ4j
l9MDhinzGnNxeSJFZ5obQYjffND7xAX1xzate1sq7FbRnjDWK7aTEyuxpzm189zJ0SStnMflJ6IQ
Q6uF9AYCFIu1bCrKajarOSWxY4D741ZpYuzZlWI4mHE/Y6ccK9+63lgrg1xdfUyMiAmoh46bDrCW
yxmO4ZyWugS2rbNiJXDVUmmsN3q3Sid7VowwzlubgS6jKeWPNLvSIUTWzmsEC2sFU7w8Hkxa0JhF
X5UdwwG9/CWFM+KMSJ3/ecKGENduR5rnTVkoQ2/uJGkaHsrKGprHKcfj7Bdqww6Gdvf360dj/M/9
KohnCGATtZEpCALI5U9A4CTHFrqSnxy0RYMNH7kMkFwF7OzGXWVJGz+Yk2M8yXKwp26rvNcDdD+6
vVoDZ20ocIfTPGT4h/hL7XMFVPS/Cmv2kF9zfB+d/mjsHnO/UvMXjN3M0WNAs3krgzA0t6mi4cFL
/SjUXjN/mI2HcezHs1Eq3bi3/E6Wvbipu/4hMLKi3wZ6qIVeq8rBS0OIH+5ATrf8QeqgjWFrM0hz
tNZ6Va5o0GX2BhPBvHXJHyQdF1rUEvk5zfhWknG2pUtDMUk2Enh8jDt7AMfNVh+GVHkFRD3u68AJ
xhdFa1RkT6Es65sBL0frZzzM85scglRzlTCDoXP/e1wdCDh53NMfKRTVWGvxSOAWaoVItYZPiGPL
ys5Q++olqDTpS4ON4sbIsqp4JJhcq4ou0jZOH3eV2II6NDKY/GKj/nHotTkYssYonSdbq2avkJJm
3+QCVp9Po/maYJj4yQ4KIxLwUbkQF7CQP1ls/dxBWQRlK+epyw1746Mv/dq1xrAh4sSc+P6iXkW/
DIaGNzY5TA4ByeU1k4y0x5q6DJ/Buc3KY2JEoNcAbcuaO9PanKjJyYW9qeKpFe6YFi7bVjvJySYy
wvAoTnG6cvKvF5xfBNKJNrJYgyUFqPFt2t+Qx55zuzb+nrC2fydFp9XeCIcvpbXW2gtX17pYAq49
uNo0DaF+Xn5hor0xgkgYPBeG1h5Vht3R0owO5jAaK+/u1VBItEEmg48oxHbJVi6H6sLeJ88y1aca
DOOXTo3GL1JVRzioQnm5/2WXVznqZZTi6BuQBtOMW0bL/VQHHYAm85g6USVt26Zytn3rG6Y7mRxv
VypbZ4/0LirKejj+dPLJ+nr/F4h1u7g/CamEojAVV46OueRHjEPdlVWdds9yaJnFJkVoP30Kqimb
/ro/0Iea43IkFNscdPdETdBYfMEqgPmXYFNPOgS63WtmzXoaBxw+NmXma1+nAvEat5qUMiSJQ/7D
CwY1k3a8u9TAXejZpvSmdCC+nzFTUsgt0m7Ax1EvMAi3Y4MePWaypvOjJV/HUwtAyw8/cLTeWglE
r7Y+K4aCK4puFP1ANi/modR1R2kW5ibVkfbQNZbygs6RcvARQP23q6U1jM6N8XjcBHmFm4Ym6mI7
Kn2j1AqOKc9dPxdeqvvZX7xU6uQmWvY1Kwtz5Qq/2v5UoqE9CEgSvHEC38vt30ix0ROOts/2jAhm
E5k+b42ZzH+RinZv9zfF1XMhxuK5ANHH2aZzejkWOBgnRm6sfZarWn1W4lHaOXbsH5WgUndNZ4z/
quE4rXzAq0FpR0NDAOrDtc2YiyRqsAJ7wIEZlUlrFqwv9AJNdUgelK4EXwfEx/L6pEh+3Z/q1UET
oxK1oY5CaYnm9OVU/alQ8ftu5edSmUEUSkY0/QRlGO7vD3P19UBOEROxW4SJERf05TAlPTIdbwzl
2aptHGzVXM+OxK/mqzpYyvb+WFc7k7HEhuQ0MytqeJdjQb0b5Qhj4ucx0vMDZ0Dd4QczH4wIpSY8
gfLyx/0Bb01O1AyxCgFFRmJ2OWApR9TB4h5fbCS4ZJfdi7L8DNBqj/zKsLZPPvDBFzcWKT0vAU88
CwQicnHSIdlCApyM5MvsB7q9iWvKw5vRiTvavQp837mqNAe1aKP+UZRmcgYAhKpxgGCF4RYORiGo
BjsYlARj+00DqVR6mQmlSoZ+PrjU2SzpF0YEVgMVBguof5oxYytOtZX2vwjc/CzfpV2JP3OfdtmP
IRnsb/WoESPK2QTeHyvuqDwBipVwlbi/zh9aU5czVw2B4Re8EVZ7Gdj7qG2AZwiUZzMx5cYhh6jt
GY8q0rVpG2ihHR0NrIheqLUFeGMGgf411kos6GOd2J8OaZN1B4jYpbpPotGm1BQb1uhmWdJAQ0cb
zMEMQ1WTH8WAXly+remiD09ZilZF401IDdewqSO16L4VDcv3k0hYiTZ+047Sym23uAw+qDyEL0QU
HBpuPPVyS/Voh6FQWpcnM1Wk81Rk/RdkU3F/B4i0Df0meSwNP1tZ32XR/7+jcgdQ0YT1RcPzctRR
TVACDI3iRMsm3Y8EyI89ztVHoRPwJGv5/COhEIoPmWwcxiDNvGjCUPv+R74xc/GoQFcBdUTmtLh7
2zGTCxkK5KkGUeciS4k+4mCnP7WuHL9o2tRueI78lZ6nCMT/2Fhi4iTL/EXZjvr2EjCh6ClJbaU1
p74w6+1ADxsKVDHtw1B9D6du3hsYZLp5NvUrl764Gi4HZkDokHChIMsw78sVd/DE7pSmGE4s7rBv
Gy3Yc3tJ27GU/8pKu1m5hq/nKapzooui0khxln0UsO/cSvnYn5wBeKtlwnSpJnvcFFaobQItjV8b
DI9fB6dbK9MtkwWWmNiEwTm+VAgoS17OFCKAko5RO51K3+kPHQ7i1AR1hyZdqrzLvpzsyjTJYN5U
hJmxZE+bBpLU4yipa3nL4rr+7y8hSEIKgmoMVf/LXxKOc5UVQzue/HFSf7cEHI+GVsenpqqMlc+7
jC4/xhKqBCSdyIwSSlyOlfSRZKZGM52cfnTIyaN5huvYo4roJbNlh25agnKkaZZHjhsZ5fx31yuY
SrQ9DY59WDjhO1GWk3mdH1cvWonu4iYqR006JNmQ/TIMNBXdWFVy3eWTtoE3dL7xfv9E3lovVHvo
0IvCNqD4yznY9lRREDDGE2tKZ28qwZxgyzqVD6hi1SvxyPWBsIQIPomHaPxQ2L0cLOyrYm6haZ4s
K/IRe6n9ZDtnMx6WvdVilVOp9rBG4BCH7PIQkubwoBCifKAQFofQCPoUTGinnDLcBD1Vk/oNqWIw
ufIk28ewDpWHvEIzs03UOaAukowr2c6NSQO0oIItVhixusWLniJbZ6Juq54GkottrJrFU5ZNsjuU
svlvFBX9t/tf9PqOpb1JnoDqCx/0ioGk+nU1h2iHnKTW9remlWRew6BbU6mdnRSUwcYOkXu/P+jN
SX6gAwD+mTQMLr8sqQJCyUAgTiXk1Ac/V9J91mXtF2Nuy23Odlo5e9fbFgCEaFmyczETuHpIWkdK
Zwi7p4A+0xnWUdu4WtApr9PYG8rnMmbOORtWtEjFthX4xsXk5lmr86TRTlZeKyGsDIdS2IDUQO1y
71MnL1rSyEAf4mqLtYH1NYsk69MeMQ7VCKIjJBXBCXCKLn8EvcoS1SDNPIH7UCJXR8X9YQKO6RlB
IU9u12RIOBirEg5XjwrD2nCqKM8LQZBlCpFJSJwacERO+QzPwCQvpgOKSeImjiXjZCF+dbQadXqw
8V18/OSecsSolNZBORIOL3MmTrQkhdpsnFCjjn9hbhcfnMm3XvVSzbdDhB3R/zAe6B30+aiwUy+4
XGF7Gu2JR9w46bGec21btH/Ae8TRF7svwocaO9WVGV4dVWZIUEJATv0QZOMiHEJOB/oHZ/U0StLw
npcFfFS8AnaSUtP4CfP+vQaGtkYlvzEqKgeCB4krCdUXcZb/KFwm2TykwICl0xRZ704Y+F6hKN0m
Ewm+MBv6ncltswZVvjqwXMHkbXStcZ3gPhb//o9BKdOn2Baq0gk+RPZX2Zq8g1pVvve9Zb3f/47X
W1YMRY1UlOy4CBd3kZ3IOlnTIJ18M5KP5RCWD9oY6udaw0Fq0HWSm7YniUPqbw3Xf3NoWsMg3YRq
z5KkX/Rlp4xRGJw1tAenb2nU6N8cI8NLNoWEUyEoIxk7xcmgvOQDzJ+Vi+rqFhZV8A/cKJeVeG0u
F3mqYsGrrcOzHpfFv3Y+dYdxtKpXSK+yQfBlr/ma3BwQvCokQlECXypM6qMjDU6phucxDLLQ7VXU
P2Dr/ETMMnclOTVWDsyNXSSkLBmJAjJsjkW0kra1ls2B5pymMgoa4iaCCU/qcH9zM50raGU9bw2H
PQn6kR+gwmWhsjexbZw0y6f1qSVbo6J/6cqqLz+q9ZBWn31CMUuk1kZ9j9N5jWJISxuPTn+muYn+
sPLYjb2+a1tERD0D7RNjYzZltb9/Um7MjyFJjAjFBA5WvdwvZWKWBLBRcC6NDs68FvbS9zotxhEE
UvWf+2Pd2CqoUEJXwLOOWtSS/hHS8NYs5BDOdeKUG5qIyQtIs+Shndp4B8b69/8wHOtI2VQn4Vz2
SiTI/cbEtX2uujlGGTJu9YMa1+0uUIxZggcHB+Z/GVHYyQLNoE60OHwIJ3a1EqfhOVWLpPXqIIv6
QxPnlrqp5zxO8HpJ8Na5P+itL0idVqQ7rC6v5eUX7ENdmhNajicpTiX5ucJdM/fw+5raHcxfY+1J
vvF0cLl9oI5QOLjCJgD5bMLMycIz5rl0EemPSPmudjrpYY7HqnxGcek5wZFkhVdyPUuVU8GzzNn/
MDO7nKWS1RHZcxad7VrFawCMq+EV9chLrUxrx/DmWNzd4Hgp+12VvtVCSfAcqqJzkIfqHpCytgOO
3j0jXlGsnPjbQ8FnkBkMYYLFbVa3tj5pZc20UNMuNmMhq1tsFcxXR/abz99lrCFX9f8bTDxdfzzA
8lDaUiXb4bmMh6FyC6ufWjdQzVh6tON8raB/vVEYje6h8EYguFny2WtJ6RxJY2ql0+uT1wU2gj8Z
Tt5YltvFlxnxkGPOdfH22ePwAaPklhGAnStenVIFoWjZRmcqttGjknbOGUQjTKBQKtYc0m98PQoe
ZFow56nuLB+H0oTAN4RqdO6Y1rtTakBPfEvIMBSp/tl0hzeBWjCXJzeLqOVffrxKncasHubwPGWa
/oSRlPSctoPqDVOzlsndmhboH4s0Q9jsLFWxUbBJUQ6SwvMcjhlnrWl0zLG7oQk8HgYrXLnArp8F
obgF/wLBWaTplhslZl92qpnE5xr9ha/mULwPoSnB9eiUt2joum/3N8h1gHY53CLGn8wiNNAyCM/5
MIMgAlGY8fgMg/PLbszqxQngEL01QwmXK+EHbe+PvjLZZUYjRbjqOU0Qn80+6qkHqL3rEz19lYZ6
xt1Az1a2za3xuDZ54Tn5FG/Fv//jzOe+DwmS9+/s1PZwTJxY+h7YVo/b4GT8VVP6X6u+3RwQ2g6E
PNEwWRIAi1Ytcp6P6NxPjv9dHtX8uTCD0mvtOd0Dtu4+x1RC0wsyOLw0+k4okIAiv5ygo3da1QPJ
O+sUlDW3gYcuP3dTWA3bvFPz+dHpKtk6DtE4xx79uTXJ5FvzRWtHCDQDJgcYejl+L1lt4NOnP9ul
PtC8LImfJqs6Zblc/IfVWOsc3DqcKEwJTLLCsEvCY5pKkRY2fnROy7r/lg4dtQ4NVODeDOZ8TWj2
5mD4Q7HGVLGhfF9Ojj5pD/lKDs+F5DfdS9321V4tyqn8MgJKXCnSX5eQgTTDgIJmx6NBSWyxV/E4
UAagrfE5oy/l03NGj88bx8gAjOTMrYv+SfrLBszjqeHQ8KfZELmdqiRPI4nYSmB84/kStCzoZ+Cs
rxWl8jxP+z4tOThKYRovWuCMNNlC39kNPjsbxZAujB4prQGDun9FXJujsA6CJQ20TRWKp+Kr/HFm
/TaLtLRrk3Ocq368qfx2etdNv/bMJnF0V+fe5+/KRHm5iYrylA9VTuzQGs6Xae7651Yt14D64kNf
lFD5SaBnObhEEKLBcPmTtDKzYEz58TnPjGzy+pgymKtzsB/uz/3GacIU1KLFQ+5NqWAxTjCikGCA
NDyrejmSoMsIx89zk6KHMsGi7qrGer0/4o3ngFuRxIOukI582yJmVxOed/Tis3MaZP5xmmiVYsg6
I/zgq/N/osqRvjW+0kDksq0V88IbkxUgQi5nzrJo0l8uamKGeTLOaHFqfX6uGrmdPMWMKqz9pBwJ
LXP1br7xFZEOpAwt9K/o8S269L3c0yAF0HtW46wbtkUFkdRFhMNsV7bwjZkhQUZJABFUEr5lkj6m
SgA6sczOZaLLgZuARtzodSRgjkaFm6jZrPH9b10eELApMYEhAQu4JP51sWbUiHxl5zry1V1t0Q+e
mln9TXUxOLR6Hj1SfGs9Osm64Ym+HPDLOd7FijS9399RN24Omxo/8RNZNYCBxfHtKzWYJ77tOaxV
R6JUGsdehC4fyIHGOkeyhWeilsjb+6Mulxw4LJRDbk5yXRk26+LkoDXeWVRLp1PVK+V+KPT6EEcd
d2c59L+txAk+q7guBkRJgh4bdxSB0GLAue55i5gpfTXNPo5x0O6LYa5Hl35L96SMTvTJyF4MSCYv
+iciD1wqeABMCzL8ftSThth2/hgiwvAbGSGp2TTJvNbZEx/pzwtPDEZfj+iPAjRYV7Hcf9zBKZXB
GoM7+eTPSRpvKKRmzTfJsYJwo1V5Oq/cQre+nnBlEmkeHeNlyO3nBSGVrcynMG1sZYdRYpY+IZCh
/bA6x94EiTa2m/sbRnyf5Qx5ayn6IKHF0774flUfKs6Y43wCoW92Q5O2Ri0b+XHoSRG9YiaFR4cv
+0nZZn7oIgd96/s/YHlOxBIjYkD5WQROxBeXS1wZZVn2ZaycYH8Ymat2qvYtM2jGSYGj/91LXfy1
1530+/1Rl3fgf0clL4VOIpopi9MZzJ3Rz+2knOSqUnK3zMm1XJxT9JXlvfFFdTQDRBZKPHPFSJoy
GAxRGcmn2Rr05sFom7rfdMinRw9RrMpvvTqYn3WYYG6ieSE0MClboItxuaJSm+EW7RTqKVMxWthh
g0gb3sXkJ4oPnU+Fz6UsV0g/76/oFayEYVlPEAe4abOm2qKuoM2Il2vdoJ3iZi6+hrKebWQEnnJk
ZauBfwxBiOuw9vpJD7f1OMDzU2tzJXq8cWBpjn+U+wVVZ7mbYq1RuqTqdOrCVlp7jW36ezmkoeUa
qbnGvV4GDWLGwK9tGoHgaHHxuVxo/IvGCqNa7ZT40+wcZEWqNiX03dZJarT7DIfaTaNZxVPlWGtF
xhsbmAuCEwO8A3T2UjgoKjOnpFGtn/pJ67INCPxY3zptsKZkdmMD83ZDM/xQi8eF4HKOeapWZC+a
DljIqB0cDuLwAU9aXz8P0xz/pD9WOY/3d9LNZRXUNlrX3PRLPH2dSPTCI5+pDUMwPTRBCQqzhVaj
u76mSU/t7KTKph91/5wO8xqE5caFiKaVwCRTiaO9sLiPICDldB1G3hdEQf8qgW3VD2OeqckOXf/h
MEpDPu2b3hm+GW1AMhAbCO98/hVHMZSMg6ojV+Iy4YI6U/YgQ5UTbIo4OU4SNBsXNbjSecmg+ytP
uWqjlXh/2W9OnFod2gzoqsHjuvzSUQBfBmlS9VTWoZp8kfwx2zQyNrZbLe0HywuiaBYBcF4YG4P/
WPBEQuV8/0fc2m40Pv7/j1Avf4SkImc2K6V6qmSlfQFRlf3MKI9szdxo8EXItJVJ33h9uCWIX4Ro
AyHj4h2orP8j7bx620bav/2JCLCXU6rZTmzZiTdyckIkmyw57L19+vca/08sShCR58UCAXazwGiG
U+7yK+jghdhunXQFJAavctqjOzfpr3FLk3A3peH0Oxs9O1h5F66Ny3NCdEzNHpT/Iuhvp7R1tT4x
TlFRNz8jxJGDxyhTFWUvwGFm+2CK3R+65HD9/fryyJPLGyD/iBAX6zs0QNVL0zhRYm52UGW9fQC6
MfV1exa72RrX7IeuTdRhF8uM/t2Q4HxAJNPp0NWNeXILrfmceEP/WDhFDGulSlwMkvM8AmxP2WrN
9+3qwKg4ADCUaqrL0C3BgTh36sI4KUOh7QXOk/4wJPWjpw6wgksRFPiITnqU/g9fFpACQlDULhAf
WRyjzBx7zQxr42QXRvM0Tt34pc96+j16VaEEQlN2RDgWbd41Ose1pw8YjMwgub0AlJ6vtFZFhRiE
CjjFANK5xd3ObQ/qaDYDMOW6HP6XeUrlCLB+ZDjq4uRYbRoOoH3Mk91F6SkplfkZ5qYb+Lk+l5zV
OjJ2RUQb6nB7B1+dJhczJWI62xciEbOeRAU4TV4HN4L1qk0z/SchvBy5hpQyzub2cNe2EaoIhFG8
5OA35a35MQPIzWm06sw8qcJ8UhQXb2vgwnuWuNmnxjwfC0OZvt8e89oUyWIpPCFZR1i+GFMLlTro
eiIpTx3rfwylmtU9+LR0TyGuWWPxXx8MeJJHxihZAucTRBMQ193eYdtUivMH1yg93cxDD1LUnNR2
3N+emvzpi3RD5jdAwyg9gP9bnI4wwCRcsxv7BHE1+KSXXZFti7F4rOr6TSnj9KBxK7oPSP/qfhYE
5crwV74mNxHIel44yuBLpWPwQxgYOYV9aqZxtA9KH9ghOojmcKrzca7vUPqAuGZmYlqzZ78ycfYs
bscA8RBcWjaJgnhwbPjrjGyZg5T+NbZBrIvWb8vgP4IMO/bDUKfCNYwFnhRjIUz170+s1KOligkA
kmxksa1itO4LM1OdUwH/89BnGi6FykhvI/KsGblYroo9bdQ1UYYrTzqdKik8SWRBb2cxrObS6EPd
0zlVg6GKXWUZSe9rlfefEoed7pf2YKx85WtrLdFb8uLHl2DJoZuMWeUzC+fUKUPYdZt0jKNfZRdn
0Vbtu0DZG/nUKAfPnAuclmtHf635L2siEdfmTSVbAgUlMHH5EIy6PqkTckmnuM5qf24H21eqMap9
Kw6+4IccrdGRr23ujwMuYidsclolnQL7pHZKEe9aMCNfxOip/V0A2mTrImma+1ocKtXu9qG+coWQ
wNMoBGUIutZbFBRrvRnHNK/4wnlUllhlN+jWdUAdNmbYdivkTxmhLG4QwLO0lMF7SoLI4r4y9BG9
ajOwTmFSm4GPvbQw/dztx5W6xLVJkWABHEMQE/jI4qZC/BjZF5jcJ5w+qxnhBbQPX6KxxAVIjMZU
n/5+DSV2A0UtKeC/3C2mmsK5mQ3rVEwo0T6IyHWaTVDaND7jKndX9OaupFiy1AIZgmcNANViER0z
jFWueutk53CFeD5BNelDq37Ns8z5x/I69ZhNdf4FXcFx5Ra6OjRoe2hbFHwuRGPsPKU+MNjmaeTN
BcluqM29mZh5fK8DOKofdCS2oJRHk/it8O9/qdDwbpUIzB2RVv7AX1oeog/vOR4TfZO0rXMyImSp
o76Pf6h9ZW6myqlX8N6X5xEwFeYbbB+eG0LC86F0TDgGU2j6KVDDetgoRVP+Ro3GnvZpaljdzlUF
XGm1yunG3t5Ml1ePTu2HFYaIx2O7/LyuMnbtQCJxynM73CIKF2ZbxMVM/au0h7ibrTbq/7s95OVx
YUj0iDiVUrFkWbrUjKwKB6sHo1tl3edQMUW2qchhN6oiorXu8uUdAAIb93UkX0GVXARIqjdDi0+F
fdL7QvyrOZPW7MPUq9YElq6tIzIXqJ9IvBqB7vkXHPVWs0Nk3E+WO9f5PkkcMW/jyVGsg20Uzjax
g3FNBOXKrgHuQjEUCKfUhJbn58MGdTvHbqyk9k50XI1q31QFTam4im2J1GmCT6Xbu3/g/VZrpcrL
V5MsmHIL6bC0j1mqXLGIEz1dMKNBUVjeBi3zcC/oboq924TGz6xx5+00aLPYKGrUmVvUV5O1GsSV
Bf/4G5atqUpvEMQOQ/GWW2pyDJtWxLukxEJ163ZomJsE+8FfX4Uy+QfbLgvveE8svrE7uG3Xoz72
xpMzR5+wAeqNTSW8xPBtfMnR4ovL2o+nrP0WxG23cu1f3oZydKQ2TOQcKEDIBfnwtcVE5lxQ4XjT
A0t7nSgEBBvCCfu1bk0wN2MePxOiFsjwZ8bKRXzlxHJaiZAo/pNK2YvryagaO01NWzmNVGM+mQp8
6yxxlK8teKDD7cvh2meVplhECPD9L0RjUoiXcz4m4RvqLLWP7kn47MXBtO3m9Ks+etbr7eGuHCFb
NhSkLAcc2qWtNDgYFZ+pRDmleYRTK4o/47TLWHyxM/FAH0O/nsCihc5or/Ryr1xMkrXOsIgpkhsv
QrCmC1FptIPojTr7ZO+TfgidQ+sI639YUIq/SFSSBVNekb/jw7bpjTIuqsgSbxqOtwcemRFVSqha
qTv3zUFYCiX222t67RPypNALo7sqBW/OR6yzXnjxaIi3FtLisBcABPKDN9VWdAeLwKnvM9SBX26P
ee070hsigKefS9qyOBxZEqBIb4IU1lvkGoZZHTeZguGFVbTei91Z9a4xszV/4WvHgtov1TFWl778
YlBlhl6iV274FsGCHf2Y2/BeF0b20tRQFm9P8OpYWLqT7AOwo85+vqgx9TkFVBGo+XSontVELTcB
WjLetugGNV/ZM9f2JmEXXw/OB6j5RX0od9BLdJAUekv0NvupakkRHtpUVPn27ycFSoQYndWDfbB4
wJporhsjybxTKpx+jwOYE2yMtg2Ne2uaG+f170dja9AqwMyWsHmxLw0L2QRNUT3KQYOKWGcj3XjN
Vs3FromN6Pft0a6tIcksDXamBiBE/v2HczcGpROlRBoni/b+E7pMQIAARdXJ7vY4154FHuJ3wBXX
5lJ2Q9K33KRLgxNdDyu780JHPNIocR9nDRgrEmhu3oOEQmrwZ0iGV68Mfy0UoDpC2krVFpn3xaKq
au9CjKmUUzJ7buYrBtZ1EOyLT0XTQ0wfvWrPEosDdidJs8vyJv/n9vyvnXwptsc+lbojFzWDMErK
IOYGj7oyeAzgtT0m5Cyfc2tOaT7YdIXqzFg5jVc6mJhBAJNEVAKqB9JC51/XzDWcVwPhnbRwqpPH
oqgDv8HI0zhg5GLiH5gHWej6yKvp+if6ZdlTYGES/ZYjA/Hn9gJo8jSep7mUyEAVkz+QDlIGPP8t
IWXXvvSK4JSl2Kf4Nct9B2m+DBBk0NoHtffCQ6glLRark3VQwARnG9JSbRfQNZs2qVMl28rK13g3
154BzJo4bbi8gc1aXCJho1szPcAASlWRmduxSavhvkxUAcV7Crs7BUPY+9tLcXVIjjjW0ewEWoLn
K4E+bxfqhemcxnZGWE0xqvaRnze4O8McDUKzKLO+3R7ynYOyWH1gO+/QO+Cr5FLnY5aIZOTZ0Nm4
npeudopUD+Nidoai7Sky140Px0I3/CJWsnoTRX2IEqihfk/mMXgJPBWF3qSI8nuvCsb8zVA6DF1u
/8IrFwQ/SxLbyOGJARavlHAKLzCsMKCPU8aV701Z520m8uhT2+tKPPilbmU7y0hd69kqG2Mti7/y
UaT4FiUYRAYICBf7YJynxG3wM3+bxsZ6pPzebe3azTdmTOqg2da0BodcTBjyJ9V+GauyAdC6Xd4I
iOY0IBhQUpySqPpqxnal+omianeVB+J1n1bk2HeBI4WS4YjY8/72essb78OGkMPTbkdiF1lHxGaW
AGq8qdyQmC54RAiqwIpO74Jh00tnDxrGGK7cHu1yslx5suMukYiyF3q+/SrNkV48hf5YFiLfTF0a
7RwzyvaeEos7y02Ke49bYQtrql7JhpZ3IBN9L44Q+hgMjZrP+dB2NzVhF836o92G8ad6rAR1mcje
tLFnOD5Ijmxblq3+2FaqcWdPbuvjPtGsVWkW24tfIetS/AN4Bj7T8vbLIzU2u7g3PwcYbBybDsmK
QBDvBUkxbXRMw9aY3YsHB54oVVqJNZVAKB0Owvm0e4/kuphaXtksmf9Udfx9kK69yUg+lqWtuYnn
2L27/ZUv9pQ8QOBciZUA6qH8fj6maF0lBMMdPw6FIj6F3Wj/8jr7h/C8bKVmerGcEsAhJwZ5iqVd
NpQmIzDVelCTxzkpYoyXtaCstkY+TDZCN2H3A1Jou3Zgr83OkLwRolv5iMm//xAqdWXf1LR7ksc0
bvP7OewULIAGMGbYt4Wvf7+SkhcGMx12A7DA87H6yG2aKLaTxzFAdsoNNe2nAU7jl5GLfi00uzYv
6D6I/VKk4dstzmbB6Floaglns0R9qLZo5Lhqdw+ENF7JJq99NmJ1NOu4fSTa8XxaZtTzBgRZyqVT
ym3fqY9iiOODFWO2sotDrV3zc748Btw23DiMSfVQW9oGG0ZMpNnw0QRl2m+WiN1vbuA2AV55ccvp
L2bkDYBWraldXV477FCOIIB/yt8Ab+RSfNgtk5pSE3UdvqDXRz9zKzF3fdoAS8ZNr92X0+T8sBVP
E5ssNucf9BrGbzqO17vb+2gR93IL8CvA3NCioyIEkOz8V3SpZfXTLFjwTh2fVVbeiqrfSTj26n3t
FrVP6jQbWwxwwg1CqWuCzxffG9AcZXlZ9cMu/aKPMjuwqN10mI5mmxb9JxRWzXYHmC2uLCRj1TTk
xu+twF2JJZZefjK5pjeJGh2jAkh5B1V/WPy2FZVZg9I4OomoXNvPKyX5ahgVAkmbqi77oifIivBr
aSkSftGkT9unIrCgZdhKZmubKXDj3xhNFq3f98XgWT6wS2d4cDIrnT47gdBNn3pJ9+v211rGyPzu
9wQJpi1IFmBSiwrW4JTIRPdV9yRwEN0W09RhmxD1hU/sZbibosE30WmU4FPkacpXkRTeIfb0st0M
GKaoG9Usotc2aMOVXbSMHuFsa9RuaeMQoIEKdBebmfK6FxRK3z/1Yurw7czTNNqkrWIfw1K07a43
2/ofhMyiZvLdEdvPtrTNhmC6duMNKK9yfEksOJobVehefNTGWNFWbsyLnS6rjnBagFqBUYdMe77T
RdGZhdrGyZM6jaW7iQwdscvOip+yBiPpbREPjbn3gs7Fvt0N6uZgIxi2hli5uG1sYhwsJJG+ALNP
Wn3+I1yrGBAqqNsnOwOS00Gh/GXFldrsXC+nGFok/TY3nfl0e9tcTp3CGUqgNNrAIFy4ObRWV9e9
YrdPIK+6/VgF/b09xaPtt4j4O0LfFFYWb5WpdF9K2+lX7vQro9MigToDRpbgZkngLAJ7GDvV655C
T0W2th3Ubm851qAfKKmp4U+Y6u0ziWFJa6xPR6mcha7uSmHt4qJ5h46CjpWIBOeiB1eEFOF5Adon
XbGDvatEZBCaO/12Gy3YVLpSf7+95FfGk+5WoA9QBALutjgQtUOhl+pXfGxI5UN/nGpTbLw8KZ+1
LC3+2MgCJYfbQ15eDrzQdL44g0SQzHIRf0xuXKAm3+XHkDDX9acimELFJ6hUDDTeugA7bduIao5d
mZnqLhsVu9sT+tZl4Xfgur5ZOrTMz0bSGQJTVbOK1HHlopA/4SypoF1OlQMcIAhicP1yr3y4d6di
iDy9GsRRb6YsexqbKQQ+VXfBtwTRsjVY+OXOQ7qIVeZhYf9RbjwfjeFjaxyq8ug5+YTTtDJE/Ekf
HRbX16p1vyNwbPhIP9gPUyXUNYGCdw/6xWxpLZG5cexgtC2bknWc1THs0wjElIiPST8axgbSeSGe
RzuogD+O5tR9iwB05FunS+LyKeoTM/UrLvfvTZ1MAVJ2lvuNC60ON90ceCEWaaRj+1TNyECaabKA
BbslrbJyjLHVtZxCHw9uohe0G6ycKHQGVeA3amGYTzn7/BGFzfgl82Cp+50Q+Qv0VN07VNbQ1Vtn
FPO4bSpkDHZBYaRZCAagwTUTWjSN8yZQvsaF0OOXKHTaXwH+F/OrbcSglMPQY+fM6Etwj1SJ/poq
TvANMy3PeLDncYp3TuoE6R+wKU35KaFwb/yTCxXil2ektbG1IjMMttCW+uoha810oPMoEx+wDlW5
hwFujQ8lvE/nwcia/Gk0mlJsrNGZm3sFJ2Djvo/jqT6yhUA+jv1MwXAovBSIjxI2DmxRtYyU/e3z
dmV3ka6iYklTHXDpRVis4ngZ5bE4Wm07PEx1Mb7qOPh9DqhjcvrMpvqjJJU1IWSqiYxtlq5Vgi9/
AZQZcDakcPwC0Hrn+5vqecfpJopBp7T7Uitp9BpFWbutHRUaaZNivSYU1XwyRRnsgeauwasux+cU
g6lA5YBd5C053WntzIif6wFFQWCP+7jwwLB5iGalG91NJCXKq2fbfIvdrnrsEGRKtx491WTlZX+v
eJ+fMxIu7lh+h6QlLHuoqWVPc+Hp4ijyeXZ8fEmF+tWtjebzMPSN62t6ln3mXXbecuxfHxDpSN+g
94bul5nH3z6lcVnGr1pAQ+e7lSKm/ilOG8Vac6+4fBNckjWp9EzUSQNycR01FbosiDNURw1npYdJ
j2G2RhlPk69QT1MQVFOLf2/v0SU7kMDMpeVJS4KSNgyy5Zgiw5fI8/r82DezNuwUdchfhdvk9a7o
JYM3jSyMxf1Ea0T8zxx5RrbRc2V4HLS4wvRSMcLE+n77N70/+GefS4aJrAFlZ8nQX9Z6rDlHxGHI
tOe6qFPvqQyirn2eSOL1z6EaN8O2byLP9tPc9KKXyRot5dFJyglLKbXoJZ44jtJXBPeKYaO2PX4j
eqW0ya6vpzz5hunFUB7abBq817HspnBXIK7+VCMDNX5B8TQb92VghOpKkPOu37iYFG0DlOJ41/hj
+eAbVZe4XW4az9ijz/fqFM7/ul2RG18dPQgPRlt58UlUFefSiwbhPXgoEKT3Ztu1J8OuinQbYWT4
2TZT0zzVaVR9dgbKFQcM6Trls5YnffaPZwkxfckcyp2bOneyUxrool8p0SxJ2BL3BQODA0VpiBdy
SYqI7CGPnSztjmqDuh1kUaNANFYtivBLPzSO8LNZ8aK7TFgDFu1pV/ktELyvc2iGxi6hhcH/Pdpt
uZKyXdw1/BZkrzFgBGkjnSfO7zoRxX2XZ/14zLPC0e5QxwufZlEVDwHUik2Sp9n3KjAERFunH1/n
wRUrocvF6eUHMDYAbMqyl5dMH8SFPjjeeDQ7LBl9HFjM35ldC2szaMAV1DZaw5tflgjousliGYg8
YBoIAJ3P2YjoNpsYIh1ViPG/1KF/mOYw3ks/Ej8mLff80U2QVtOcoHhuSHQfKZ2swXgvc2X5Kyh5
y1IhzSlvsfLjqFdGS1JyhHyFrm5XVWa7VfJRf1CgJYWbXsm18V7tkaMu0J3KPxmjG4vZ76vMGKWU
CJzDUZmN+NGy297cKkMD11vzUmr2g9XAE7Mmbc3s9fLi41dTR4ULS8bMBbgIhjVYH6BcJkqpTYlN
aKr3v3g/snlXdPr8FLTzvw4/MgEeWzs7pVEQ/oqH/EUpbOUv4cCcKNDHaBwRdQOJQ4n1/DOawgy7
MpELWJrOPord3yb6GK8qBsJPSdqU3t/W0hnvXU0cwgv8zWVNZxaSzNW605HrvEbRv5mfy8Y1D67Q
w69RN1v+PHqcD6errbfbd/tFfitB/JLdCgqZqtr7jv4Q31Oyrylj9/Zxbvr2Wx8kjUBfPNScXUDP
+tlo0v8EDM1vt0e9PJpkWtR5aR0wOjSy8wXGvHP0ysZyji58qd4Hfpfse8eev2dtEz92lfjv9ngX
WQzlAyJ6ydeTavxLoGzj9HUzKJF1nGfAIFmlj69dW3cb6Un/19fe+VCLqc12UituEVtHO8/w1HOj
Gr8XFTjINqqiYY8IoDgkXpbuRmOMj2gBrDE+L4MrrGcpE1K3B6BHALMoWYQF6tUxHb7jiIhicm9m
Zdnc1UE9J37nVfUdCs9Ab+zYzf7N26GwiBnwCbhP28p86ukc/TLmPn6p8KLqNhivin2eRNNa9+Ry
3xkSwYdqOgkwjjVyh3zYdwrU/5EgVD+WyoCQujp2W9Wuh1ckS9Av05U5PQR0cou/7TLgYCVl9qRo
FPW4ZQ/F9oyxjonQjzgeq5vAdcpNE5nOS0Gl9Y5CQ3h/e+O9k7TPogwkB1CkBVWGNbvsQ57P02vE
aJZwV44T96p2SAgrDD9IUlvzSxWwy0PUqkhKu6o93mvdAPC2DRtP4UWGBrLpYfArm1hYQX/AJlo7
kkWNw2dj7hTMrCZT/VPqwp0OTpu3d52mTgGIsaJK/ModnSLbBLoabwvdSL0dmKHBOnSthv+WLpJe
o45kuomvZ/kkeSzOHG4bXbGSF6uzzAOaAh3CU6oyfKUgWOc/wK/q30xjVrgZJBfJ70U53EdtPwUP
NYCztwxtlxfRNV3weSBNLvwao3Ckq/Ohtf7cXtXL44zuAJAryoM0HgDwnC+q1TRFV9Sac2zpl0Xb
ILMCZZdDN6fr2XXBGr/qXTN5+RGJZSiDUIWWHkvn44ELUiAMqNZR63B13RiFSfSX0Jrwa9VSD07l
NPNBm0SX+aT/fbEzeq7rewBwyl0kHL39MRRg1RFbm6E3yN7vtgOYo/nCw6wOCZBEo6zXZMRttxfq
2i8nuJXwDKzZeFgWK5WVcIbCIWmPQQjKz6kyPdrqc2MeHSqm1mtodsoGELii/5clXbJLaF+5z1rV
5pVv5yhv7wQok0NdUiwAUtsVfeKrwCe6n4pXFBvoe3n6lRUP57X28mX0KMncuDsiEoLl71J9PUxE
Z1f4ehw5EsiNiSLy1dwxHpqiKP3aU7xtPlY/vB61ft6Qv261kpWyuRxQ1ZDXL24nrJfcPBm69jjx
cr5oXhD9KIDBIuQszMM8dfW3uun7Nb683EaLbQaiCQgBmFCCoOVbrLSpMqMwXBybEdONLXJvwdYp
XeOuHJtgO7p1095zPWZ3WVjgb3Z7q1w+yaQQtAR4HCk4u8vBC7OwhGul9TGDT3+nVrC7NqobELdS
hnzLQzX5eXvAKy8AdFseKQsNUiC3i62JjFNhZ1PcHwt4iv12DIpRkzrsIbYC0bCJ+jIkVciSf24P
e2WRqXtI2iLuInDs5M/68PC0STXPbtQNR5dEKX3jB2Da6Th4/22HsCmb3zV1F+sxn628+OoEU7ty
d10dH76OzgRpcCzD3K5WcsKwoju6+EkkAEGwXO6MCfjt5NVByo6zYXkrE5och0Kx1LXOz7VllxAV
vjCtTF7f8/kbA/6XqZb0xxiPlQoYYizcven2wYuRI/GHzqhC9XtUxEph48r+kkEmVQQuI+gKi89N
o8vry8lj3jNwLH0QsBojDFZ+6YHgNh0Cby3EuHL5wRsCUiB7pjzDSwGV3E6Mit07HEfXEeNDPhr5
f9zxqbFNHDtpPqH5n/xOZAvxoKVe8O9QO72yrauxDza60tvmJ2PQE+Wg5LWCU2poJyX1McfOfORV
O5Cpphsjet4Le3d7j75HBec3gWQ8UQiiEk4Cu6zTDXqsF8WUz8dYE8OLDuHR2JZoi9HLN4Ly8xgm
8XMUUp7ezChJRzvFJsDdzn3f1p+aKBIFzVDE4PwCBxcwdtibVv7k0RPeoGxVenclfIXGH5y6ND7l
WqEnb2VnJ8OmSEfnP3VutRM0e86foA7tHYxiQJB0mEP8om9P9HJTQJFBIET6RErM0iLRGlNHKw1H
QUXBUOO7mkfpn5Ds8zGDdrrlVPQr4dhl25MyFodP2gRIgqu96J63Gvbbnlr3R82tknT2u3yMaQXb
VdP7httl3T3XoJngb+bO5o+oE8MnzlLk7SwUduOtnls4nFqiMk5o73biRbNn+9ffrol0luI+pPgn
sZ6LA6pkqPiPjTkfdS/SDL/DFBX/K0889OTHe1SZMfW7PeLllcCIUsuJTBcsx7ISVo+lNw/KMB9b
s479wUz1h3BUXgO35IIq1E79N+cmOtwe9PLTUyiRqi28rpSilyzrwu0zt4b+eSz0YtrmeWL6yQiz
x03Vu2F06tfbw12GjOfDLa4fHGnwBAwG9dhPaL/Ds2l/IMz8lsWTvvLAXEYuEg5L3YXElqx+GZwm
rjlqaV2qxzKbmr3TD4Gzp/Zkpb+aRlq5JHqDugLQNnQhizlxk40Yk9H7S24oWQ6FBFSWpPYBlqDL
FLsTmedMUWAdHW2qZ59evQ4OMFR3DW5rK8fqyreUkThXO9A8rly5+B/eVDNyqyJHwuLY9Ol8AFIx
ofpopXjz1o19T86Tafvbn/PaiDygDsAANhBJwPmIUVCbeCaP2lGrFCigThIdvNEc002YdeF2Hpq1
aOXK/pGlKam1BgQIJMD5gHXYaA1wLf2Y9/M478zM6t1nNTU9vHl0PTBX8lR58Z0/AISBkucm9V6k
Ot/5cNi76V5fe9qxEFwwmYLQywHnxFpfqYJfRiMSTUh3g0BEZjgLeIoSlTOgoUQ/Dm3RbbTGpBGU
WsM+wyZ6Q1al3iN/FG/xWqWO/NefkBNCQiUtj9D6XnzCPjSMsaI0e0zSKnmIUFO6NwKQJx3kzC1i
RquwUTmX5ZrCwIBZSxDDZl18QlFRXMSxUMdvOTc3YxSPh8Jrus95GkaftSD2Nh6OxS/4nOiPSPJ7
G1F30w4BsFWrhisXrlTyoUoDuAWii7xCPpwXkuwqN7CyO/Ikp1/nWkt+50T/dybX7uDnWmbOW03R
XWXlnF7bxFSn0XqUdbeLOmM3lJOQYnJHur7GwRvcXviKvIFsI3BWnrGrY1lQMxBzpk67zJkpQJkJ
HE31aBVV/6OKlforHocAonvNClcesKtjSRwFuS7YtGXBu0ClIdJH5lUa2fi7D0Lsc8lpe/Nn0bmY
z9/euNe+npQKxS5PlSS6xT7SYtObayqpRwRyvDtU8VGNi/Nm7zXq/J1mP5zIehb/3B702hRBiIAH
et/Cy8JVUZpd19WzdhQoxr9gSKE+ZHqF8SGNFzqo/8NgsouBdgEF0+X+bBu3nAIaHccimePyk4ru
5M5wFVSFhZJaK8t55SqnMgM+Dm8hcFYXiefgdogexVzlthV72wTxJ5VE29N/VNWgbDvUx//Snkq+
jRbxJlcA4QefcHH1zFEWmYWSGkdHcastRAUjh7nsxlupPOFrteHs2dLaCm79yicERkbligeS1sKy
ITY5dTd0s8n9I0r9O892qv2kltLc8ciZ5t/CpwAWYSlICwigLFAH+WM+XDEu2YE3Tzb1VVGn90Pe
/ykbGB5tSoWc/ZkYa25CV04FA0rZf44EAeziVDhuXo6CmtbRNkq1+7eX8nN31CCt7sCeDih/61iV
blsU7ecVYfVrQxN7OPj5AvBnZc/nKlIrRm4jNo6Ko5TPoLey5OAYU+YeAK0lP8iQBhi22fC/xD02
ajlIM1I0oeK+WGQ7TNo84g4/zoqdbOvGybqdJubgcQ7d6qh2aVGvFPSu7SFp7ia1bKWcyWKqIVZO
qtEY+pGysfIssPtxtlXRx8k+secsWVnYKz0525FHUqI1QGosG2GjVkIbg6n8jDhX+OBGXmZvnayl
bJAr8wMBmtj3WoJqWZu1D4rhhOIpKpXwgXqK9uX2nXQJlsMdi8CLPF7yECAjnH9l10jDBGZ0+ixC
m29d9K1h+iIfxZeinsdPvCrtfRNPJZL69gBD3RqRySvH+je4SWrWWM4UGwj2a1rwlxEUNWYKG1Ku
iTO3bC1pNWA4x2rr5wAuSOKLoCSsAKz1GQQQ9WB9UL4mYKt8MeEZv/Luvd+N5yENm49sVlJ+OHVL
Rx1QbEmEbVfLpi//oA8NAj+yrM9o3DiHSEuyL3md97tWF6Zvd2H9MFhxv3LRXB4+V4fETs9Jssov
5IcpjWNjnLvjMwFN3G1GAQZupDzygi5F7PmuDgeyqVR9zSLm8tlgP1KcBc5Eiwv2wfl2yMs27WOv
HJ6nwOj/zK7X3sMJapR/gO/zBFtm6IR//VKBMKV6RVCOgcNFxdKcMnyS2sg9ZqF2iOpE1/2mjQso
bJn7JZur4OftLX952GUaiVsZanm8Ae+n88MdHs1iaBF2dnAzaIs/fd9b1Eft4DTgK/719lCXpwtb
YQA+xE/SHpatfL6cZhby2OZJ/YS51nzfmWN+31WFk+y8IQsezDQYjn3UqbuoTYx6U6F3+Y9ltFGB
TLom3iJjKv4ViVa0Kzv8Ig+CcQH21KBrC8YF4Nr5z9LroGqBvNRPWadXf6ARj3Cd6GUUd7fnf7Gb
pD8UeSRKKlJFf0lmbj2Rm1rQTU+wOtzhYOYRJ8ZsSdGtJsz/hLNt7///RlwseBDbrTmhGvvUwdRo
NoprpndB2DafBXiYgxD64fZ4y80kfSroAAEwAFTOLl68VZXdKJCaRPZY5mZyz7NsPBZGcNSi5K+p
ge9DoTiMSAt/UMY8/2hplU15WGbZo3ACelwmHsdA/NLiDRAttuVua//UEJCbNomGaMvtaS6vIzk2
rROI9hS4wXpq52N3jTXqQ+emj+NIT0qklQ0NMHP90O60ElUs1/iTIz79/fao8u35cA9Ldus7RYE7
nZY2kMHzUZ1Ga1V9VINTh2NE9svMy/4NtFtwV02V6j3G2MZlX3AdtOxnDb0qb1PN4ZqmwWLm779B
lvUJ96R+yUW1m15WH8yzckJLO4i2Ve6pZCIVAPHfA9XMEsiVXQVAd8K63N2e/vId+r+xodhyfuhy
08I6n79Gm1nvUb1/i8e+37ldGG9KNbD2RRQo3p1jJc5/FcHbU2Pm9UHN2yjezXatrPyMqyvw4Vcs
9l3fNEPTNzggTkbRDHepUY6gW4Ux1y+2EOOfYTZj5Dni2lzzspTzW35/Gllsddk8u2BFpUGGr1Zi
KCcIXziHl5NpvDQl2QTPPraBt1d7EXG8LzawOlIzeAqwouQyfHgWLGGpVR0O0RtA4lr9ouq5rvij
ht3slggk/GQ2rZv8IWYdDnmZN2sXyeKq/L/hiTmkdCz6n0v+nTNbJXFtFb4FNWaIXpnFxznPq++J
B0afKCu3V2Lea4cLWgavAM1Ck4N2Pl9DmbxwKJwQv4zBHbYzxf0diLbY2LZcafRjTcUZt33sTvGm
LSBcbagmK9X/4+zMeuNGki38iwhwX15rlVSWbXll+4Vwt23ue3L99fdL3QtcFUUUIQ8G00B74Khk
ZkbGcuKcjVh4bYvRFaJnJxFEPEXXv2Kuq04r5yr0HRS47wbDCw7G1FqH2ga0fXuD101JwBI5NmmN
/PMXG6xYGfZnK/S1cUi/NbpkytE9pn800TtbeduaMd4+YmuG6yg4LhymoTEdbwsEdtHxHB8pNJrZ
qcrqCnV3Lbb0t+XAz4cH4XYg1bzlpC+Lr8hbPsytWwffo7rRQLmkRjSdBqUN5yOjuIPztkf22Rwo
dfLt5wGyJTma3ooxLCXLklXDbzk4enpIq8r9OEVDuAuD6e3Ev5T+CaKk8AeMhctpP4prYdarlfLd
JE7bVZ4DeV7Wh8UXz4yyLSGZlXvhknF7km6A5S0bRWYDeaeCUOJ3kCPRnnXODxpgs/turu7aqfe+
FEbsnIxUGdKdWyI1vnEvV04OoSKOSOY//GOxlxUdMABUbegLbUru2m4Sly4CisEcEs/87SuxzETl
TmKMWjjtBWB8S6Upi5oMOWan8MKWTfHeCRXnV1QVTXzg/18f8yFp4v2cqlQ0u3lWy33tSpBdATan
P9Rt9Wa5OvmDQIkynCbbZsBFri9pEI75mGUaR6vShjOTFdSQ8giy1moU3YPGN9iCh6ztN3tNeZMB
AOfV987TWGnayMp9U+//hE4+5weKrJ6xb/F9d86sxB8CRnaOQWC4d42xZX5tuyXtnqydURJ4ziBe
eKVQz00tiwMkmazE+JG5A2Ta0Wz+LHD8v27v9qopqqtM5quS/1L++QtTthN2reE1id/FkRLsVTh8
ih00rUO1G9Ws3kjrVt5TQn560BqPN32sRSZp6mMyCkYU/GzujOZTWVm5+tFO7Gr4Sh3X8faz1/f5
f4GmtefGogTzdHu1Kw+qyzvOgypLrXSmr1dbAXwOwsxN/Co0J0AREB3/Idc0vzhGa/Wn3B6jLYDz
6geWQDbZC6GIvYhXYcBjg1Ml8c3Cnsa9PVpORsRG9+5DkIzaj9sLXLMmi2Q2ZV4JSF9YC8TYGGNc
pyiHjUFOab4OZ+dDnru5/m88DObb3xhof0idVfBbko7l+ntmXQ5+SHUSvzSRK9sNeMniINpyvqud
MtpCmawv7v+tLYLOQGeOWgvjxDcEtBxPUz03wQXItPXLFdEW98GasWfNLDmSSalvsTQLALzZK2gL
F1UaiE9jkiXufu4Qp33SGei2Nrzu2s2QMGJGgfE5rzBhFPpKZWqm2NcVo893VgVljl6AXtrlBkW4
czi4XmkAIe3bX5ADD+IvbgatQY6MxOChpHG9kxVd+zKsnNRv28b52TqTc9aSIT2WSms8xYBTt56Z
1e8LzaVk9EMyYMlmIUy7i3VA0/6gNep88FK4A3Y65EnDPlfrzRboqjlq+3CQgIfnCb1eX19Fvajg
pfbtyGDStW20Od23qpPvhTs0G7JD8mMtchQ6DzLzZ8KWotIi0JsC0RYiSzLf6wa3vqhTPBuXgdGO
jeh1xZ15TIrR2WQcic1buFPD8cK+qY3cD/LRzk5abFrJuIuHZjpZtTLPD6WTmVuMJ6tGIYaF9lGH
ZGEZeA1G5NS9FKLsxqCA/mwEs7NTunFoD6JMDfukQY67JTW5sn0oudLhhAaNovwyMQkhMrT0Wk19
xWoiWGM0CqBmQ84dVDEDsgWzN7cd6eoqeasYVgPZD67t+rxMejOGc1umvlVPwz9eMd5NoW5U+6rW
ckGJexBbyZ58e5aHhnYZo5rsKECdxdukAUZPJghq/Dkvi0/mjLelxDvb3d6q8bKPdMxBtatq5+Rv
f5VhF4aRFbJ2nsZlT3dmIs1FXCHzKW3n9cmqIJJx0jY3HrMZFfl9NOpG3O3CKlDdfaPkvfvt9sde
213wCTJ98CRHv/zzF0EIpHE9dCZ27ut5Wv5ye095tHvDDvYMqI/nt9uCGoiEQUYgICSvbXkKtL1x
0KCtGdbWu1griq+kRkGwS1Tx87apNTcgKS1o1dHtIJy8NqWYglAE4nu/CEJtPOSTcMIjM11b0gJr
nw+AF0gqgmMDl3Ntp2xsfTCFU/hh5Fr/0rt2EZXsCmg7CrRwb69p1ZZEiVMTkfQ4i3cC8isbYW4v
993Wyu5g3yk/ouzsODBGGFvTdau28J5gtGm4vMqXww7OPcZGM79OUb+6T9OhPYsCF3HWGC7/cnth
a9dPJ04jFvY4hstKKlwAkVdaqJOmfWKj/KFaO5epkQ/pAOnIrhvH341pjPe3ja6uEFgKmEvifXix
rneOaYS57DIOfpO25rtMZN2vyWr66WAJ8MiH28bWXBq1WoiqyNMYy1lunQRtaSonP8mKzDk3hZFP
u1hrQHCosx4i/10wM3+6bXRthSTp9K2gmpVjIdcr9OBcVmITBVZXbcp4N3rAW0tjci9V6GzBG1Zt
yXluSCWoCZgLW5T/bD2Yg9z3rIE2tM1s2LG0BmSlNCPaagiufc1nFkCWBtJ1eblj04ldO7Phc6QQ
np8gHspyoMBNc9TyJnIfyInf2IeTiTlj6oBH/8/k4rS4AKwrJNkKP29hJ3kXZ0b/A8Wqpt67tdp9
GmqaRrd3b3WRkgcKp0y3ZgkYSWrRt0MmSt9W0eVi8nx8Hyixlux69NzvJy0pPv+FQRIlnJgkTTIX
TShrbudK8/LSj5woPw9s5862Y3Xf5U174XmaN9zZ6gJf2FscmcEK88wMi9Ifap49VsgmUno0fxN7
Fz8zrXI3apvyki1fecr2VBtBxoBwXPjqqeW4hG1T+o6aN/mhsUedubjSrTdCw7W7QIQgSceh2eGf
1/euGjuvCyngoDfc1f9kmqHctWFePonJext+8vlUSvQtAQQiO7x315ZmIadcir700QVM9GMGTuNn
nUWbIeDaVkn+QEm1h9zXqy50WCQJ+jWlnzhN+JSXdfA5mdvujim7T0XdGBtB0Za5xUYNoHiBjCal
37hSga/PC29XFppSUv/Xw+pgO+1fpJxMQgExkKefvVuEJsTN3tzpZuE3ABHMg5M4xskO8qb+bDV6
usXztnYSqUnAmsboulRfud63SCnqNIyGEnJ6y/mYKF0MoV1dWRtP3EpiS2hOcEmDEE+yzPOGsU+D
drIKv4MCP7i4eqR256yy63NF5vJOWKhY7JsgKlUGgaotEue1XXxpffHmqU4rwxWX0Gg21KewTMP2
lOda6e1S6ArUg1ehwHTbha19V/lBJdhUNgcXLqxobAiIEq3wxy5PhrOuaEN9Knp1Czm4bofMj9k9
2EqXjcBa5BT0SRV8yGGV6j8v1obqo0f5543ULM8XXDKzwHwsiVGXuraJM07lHHfchDrOlXOUNw/m
CM1SVjjvo7IMir94dDj8MpQlDaLFen0wm2oOFLLA0jfHoK932RCUhynM5rumFp29jyxvC+q1ekYB
PzBHAGaQdt21xaI20qpuldJXlKF5cMu53RfgtP7MtAXP3Nb2Cbmw7H7UefluH5a1qNN6YXlx5RtR
DMaQpZU/t4l7VMZhusuUNt+lbRGdZwQrv3tVoBz+wigQUAl7p7a99DOQ6lQhkuKlDwcaPETIC7q7
amBAOSGUOai48W7vDubWk7R6YB2ExVFWAfliLRLcKh0qOuUhDseld3JWutRxjxLztvH0rX7TF3YW
u+nNKhWJxCZoGeojk63xf8gHapJ1iqb8MYaj/DENhXh3+6OuPbjQkvM+2YSfQPiuz1AMWxkIPpk/
zLkynhO45tRTbYyV8Q62VGvacKur5gxoMmXlnpRlEbiQNbTd2HipDweKrvyLilWXPqqdVdn9TnaL
k39uL29t82D0Uum/MJEBTOp6ecIceXsjUTA01FCo07SMgLBuPHtLIXbNY9MfkBNZFF1hCLw2ZGu1
VSJenflOWsb/ilIP57uSEcLiVDEkxVieZXR3t9e2alJmfiZUBZQHF2ub9clQJ0/kPpJcefTBs8C2
/+lLTbQPoUBIYp/BotZsxBdLGNizW2WFYDEYkn0tJUoPvXbU2FEQBJxD62c7g9o9EU3l2m/N7Mv5
kJtZpp+7HrrTD9mQaQ5soI0wLDjwzCHqdk7J7Na5qdsofjcR7H29/VXWThh5KeBrKUhMEfx6I1ph
h10N+a9vVuH8uWCmsd9NSTbdh7nnfb5ta+3K0hcCSsQuUC9ZnGayX1HEhpL5HbOYzUGNomr4rAsz
CXYqlfi9lyY/XHfO7Q27a6caLBpXiAW+BlhAqSCIQri0fdNl3jeGmIUS7zV0VrdQf2tnTIZAUAnL
UdNliasYG6Ek1ZT7LcxXwUGPg+kPQssqtL5B8cNqtel8+5OuLU1yvlDTgCDpVcHbyUrQw1PMoVZy
MT5FYm6yc1O6xbC/bWjtnMjLY9gSIPsKM8ILZs1pQVYq0syIdr3WxN2dq05de2qjaXA3XszVDwlt
JFcVlAoYyutjmVc9cvA2CLdCjOM5hqrr4s7Isu1iETvOPonGMfibT4kuuGy+U8paCg81KcAyVVcK
X0vQPjvOZUA3xARy/vv2l1xdGmpeMqDjTC5ra2lewQ0sSH5tRcS0f7oI9dUYctRhr4sxsg8JeLot
8TwZYSwTUvkxJcm+nApZXL08Ncp0gk7NHx3kQyw1KbpdYM/twZndielc+n/vgNsFd3mSVh+pq1b/
3l712t0nDaEYS7JKprrYUFSV8O50DHwVMfl4FwhVq5i9FSGTTBVwK7W1a4gzY8f+dtvw2ucGYczC
AeTi5haxVzIlPJMk/75bKuqRYB1earsXnn2gGdx+bUGwzRtBwupaCbjQmpTMOMuYXa0qo3eEkvui
cIbklHpMqz4oStU1P5VkjqA8bAQKUzso5tKtIHfdNp5AYtnwCIvvXGeVNUgsqD8bVARCK8mdC4ok
Ep3jZsU/oxu1xq43QNJtdMPWHARNBXr+DIK/nhlR7am1J6Wl4p5AOYkKeNqOF9fG8X1ibiaJtkrU
awAWEF3MVAF84touZ6qqFrplN02ouzeD9s0ao3tz0Km6q90YvoucJv3RJH30kKhO801PC9RaLD3/
rHWT9XT7hL3+5LyfVM/46HT+eWCufZUWj6UzAxr0laCt0QdXnIsr8iRiKgh+y10FpgTEvje2H2/b
fX2ysftM6sxzw7TCIqDpQV/EveNGvuH01VnPzCA5cnEtsc/ibpZbXaUb8egKLlXaZIaFxqCcGVn4
EXUeIZqCyJFMW6TOrnfm7E6nKDp89RSjaXa0lmznYYy9NjtNQfqLNKH1wp2ejNXW1OBrl8ZPIQFA
2Zumwat5SMdh1t3qnNhPajKbmcGV39UQz/FDXqNScwxGexRnBbl6MgQld/eWSE3nfHsLVg4hPwLq
A6Y1KNm+plSnNFBYOQ19JyGChUS7FP8VRmftqrS1j06MrADqmoDWOMSTH9sD/zILoRonS2k3OX5e
RwOSd1OysMBbCWhY3tEXHbZKnwWEomPkz6NrQ1BhVlp+opYHzeDtda8akvB32TalLLhwquWkglvS
wsivI8ZsIRpO4+GUOVmzhavZMLR8Nhq9sa06qTFkePVdTJECHmUYJaqNjVy7S6B2YLKTUHccyvWX
cxtVTVN3jP02heNtR6VLVc8m3FzDqbYZvIelUK23VF9lsnj9KHNqmAllgIYZO5g1r43WtGqVItRj
P4QPJLowQjz+62lZ+H4sizE7g6qIxp0xzP25mGo73djD1bPLQggI5FCjvSSh1WOr04y6Rt2x78pv
jhEN7/pIhNZpDKkP7bI2gjE7LBN7PiZUa82dNvaDXTB54Gq/i0oV9eH2qXr9hPA9iIgM2Xnkv9LR
vji+wlSTIPCqxE8Gq/iWqXNDrwVNuqOdc49u21o7WJCww2JKkQmXtrgqUVtprTYnqS8YCRofYWfR
oQpvmtHbKv6sW5JiFVKd9DXQMoYDUkQtqwpNezpUIGfFH4Qhqq2uytrnI1amfge0gP9d1CaSTG9r
R0kB9+jZe3WMyn+UXvw3zZMTbhydtSVJ2mJiWC4ClZDrjcoCiOhydJ59fsaQHWFp7eAZpy/QbiDP
1nw8JH+IsvDgAAtZPDe5DQ6+gJPdj6PImT555ZDFP+GTipMdooxV/D51oz5gJlCtu3OviPCDGOxg
i1Rn7YF/+SsWD7xq9Egz5HXiC9Gqd72bQRCYEzgfxNCYD1Zm6ReQFV2/kXKtmZXOQQoOgStcAjYS
mrhWV0WJ70RDkR7CMDTvoctRv4CzQo1u7qCTeMfw6rxF6752kKBUB3Mk+XJe9QzibkAlvtYTPwYf
fwFMSfyiOwhHSb55ewtSvmqNOvpzCQI47iJi9aKJMfVhTHx4w7JjPY3eZy+uJkp4Y/z59qVfO054
dzBbEp9Pf+n63JZ9UZtWlSbMTUUQOyIUUIkdQ6BJsg/b0NL3rWMAwq3SNIt3IWOoe1WLTPfT7V+x
tmBIQmRCQkoCbv/6VzRa1809A3G+G0CCtFfHWKueyjwenJ3Rl4je3ja39rRB2Uzv+nmUfPnK6IyI
iSHjCa0o9PzuLfXb0KGCkECa+BVMd7Jhbn11/29O+o4XTjyszUmb8xx5W9tImyNaco73VM0z8AqS
23jrFVu7JM8lJYkalzHPtbm8Fa7eaGXo24jbZO9yXQ1aqB/RuYnPTeIpP5ygHqxjpDR2dbr9YVdX
SokCQAfvx6vSGc/gNDIWBVzfsodPiCBJRRWlyg5uAefjbVurm8hUMvN/cjrhVWF2GsDeNtiKam3Y
I3ZmXeqqU3fA9KND5IzOmxvYctxCBbvNbC7sJgsPr5jxBNubEvqzaRbjIcrt0DsocxduOPi1b0jw
TjmdwgTvycLBO4MAb690id+KOv6QNE0uiy5Kmtd7oeudvrGstc9I6QVkIQhcAFuLq+flfR50NeH6
SP8JkabZtH4qU2kcXXdIvs2jsfl2rC7wGdDo8iQTmV+fTyOlGGoDEvGLPOxPWR951V5JSwE9KOQ8
h9unZNUYjWXZVePBXA6yISMQlhAvRn6kG01+hPewnHY6FCMC4jrIo25bW/2YQKgQbpO6Rku0pt2i
W9/ETuQPtCgekVSoHjUQmwdQOIm1j9WYWPHtFik/gmySHPRkvdcfU2M6Z0o68hsoeQs4d8QfqwnS
p6LuhqM29NHG51xb4Atzy5epsW2lK6F29ktEqw7FPJLGQVFxJD+O/8xUE37/zfLkLJwFRPtVg7Ib
mbNHqIjtg07xF0C4R2uykb8rOnvaBZXV/4Wrpj1I1ZhgUYpRXn/O2g7iWqOx4Pd2oU37SqmnL20q
Au9MpG/c317cWrLDFbDkUDzEHsvKgQ4z1DBQsfAzrVaPOjW/uwqY/cWOVE/ZuUZbQqytersZiZ6f
t02v7SPFTwaJGXknbl0cG8TpMhX1r9SfhPFPpoxqsrPDNr2Y2oimaahm32/bW3uTqHXyYfEw1FoX
9tI0b61CGRnPcOz6N6VVURzyMi2OvV0ad4Sz3p0XNPp8vG127fZT8uI/kmr31cw0ZClMtjkdQMpu
1O/HgULUvrEZYiqSSsk37saqMdIMqdHMDPySvk04ZdyGapSBUutbnwlobojl9N2xccxuPP3FysCi
kgkAmgFCfH1QMzUuRGJlSNaEjEpAfJo/uUpGw6i1or8JKJ7xd0BmQPcvJxzzMcznHgIxf1S6er5z
UPH5aVdR8RGOIWsnJlQMdnof6lsTz6uHFMIdwBeSd2vZER1Hx0lIiUlIk7r5xyxd9z2B7HyeYzhT
73IK687GeVlYlOBJ7jx1PG4FydUSapUSDHuVElGhErN60Uv3u2a2EWIW87shr9KN2HtxKf7XmkNM
IRnaAGUvnt40UUCeWCJ/tNUB3dkQRmZ9N6HAExwrLWz2LcNaD3NtG93GSX1tmOk6Dg3FWa4aY0zX
h6eOgixOzTF/TIJoegiT8mvHxrYM2QTaXZyOhB1VNr6t2cxqqUzSRwc2wobCx3RtNGdmNbCKsHgM
XXcCbJgZXnvKYnPkHbECA/W/oS03Xse1hQLQg5oKug2gv4uF9nUY6AlX5RFvr52MrPXuVAPZrRDp
tY/tZGd7yOe3jC78wPNC4YphmpykinBxYTSM+omxoap4rCejPfbxrJnHMOzmxwS8ydYct8lXe1Ew
o85LQ8Uw6SFzNRE7WPiBto4DwCyWdww1EDWSOD1gHDhXx62Mf3k1MOSB1Ka1QC2Ku7hYVW1oQdbn
rXeMAhhbgsk0P6FF3u+kyNcH4Ypy4yVetUd8KImcLfLShb0h0TVlqBzvmJSVc2oLTmZBJngENjTu
GSHfMLfctOflyThD1haoSS1Op4YHdSNF946ZW9U/YkXUx0rY8ZlC9daU/8qWgY9jXaihECYuC7ha
azGO2ZjIJeSldShDXewLXbxxtoWDQWuWtqYsY4J0XPZUrXpIAqMYveOIgPkuNEv7aEZIKuhakZ9s
BTavkjn5MyQ8+oYTfb0+LMuXCbIKXvsl6SZqhbke2L137BPDO9na0KHhF27NKW1ZWRx8PfRAaXTC
O+LHtAsdPvsU2SgN3H5mX59CuRZ5/sgxATHIY/MidU8HzagKo/GOMMFKscXBpEYCnYBrie4Yi9bb
3ba3tiqJaqIOIht4S2oZZurqxkQy79jOTnKKZ/Jnyon66baVtVVJRLFFwwrxgaUVNVCrRuShe2xm
175LGeWLdo1eOHT4jYlYHvTLW9eFBBAgftBvmlS7W+JcVGcOulFo6Wnu3fJR2FP9yNR1cri9rleX
mNgEMQz4b3BVHPnFboWpZgsjRQyrnvV6r9q8oWNTJEcQR1tMOK8U0aTiF+6W1wyGEpjRFudPsStF
aXU0hdqwTr5m9GXPltcp8z7XdOeHmXfiI/4/PhqtG0U7UVrBB2G39u8wbzvUiKBeNTfO6vKxk7+I
eQywY3xjSN0Xq6/mDLmBYEhPXtTm97nRFg8jUdqBhguc8vasPUxwfG+UD9Y++Uuj8qi9vCBxWDYV
jDQn2Gybk9Ca4BAoDBT0CZrdb99degXk8JCWSPbya1NWw9dVIkyZURnDeoPwKbrcYiqoPyfFFt/Q
2sIsHjypAUM7dck12QVppxhdhvRHGzPQTW7i2tQ+3dY+AdOvt2gQX11JNk8mgpKqng7Mkh+9R3Jk
EnmRnhiHjt+rMIUxmwTrSwLfwylPnDeClzR5WIARsTJoF3lipSN6sW+gIILe1HkFJrPWoScdxiNM
HsWhDonKbu/bIs2VphhdYJSGEEzCpRY3RY9MPSy8PjiahRO6X3umdfM7K43K5t7MaCTvM6RH9A6x
dAvhn74e0CK7/QtW9pKUTAJUOT+0MheBtqoJI3SSTjnqwWD9Cho70Q5jblQfAysuyw0ntLKTlO5Y
pgocFsjbooSghjPzSEIlkkjLEUhNESO5IxyJt0+6YfAgK2vmagNU+fobczHIPAlggDYz5na9nUWW
wkrkSoTBkDt7PZ/FoRr07jQzjPORM9sdRNhEkJdU4cZyl5YlNcvzLZF9Smb4F3GaCGyUokDWXHLE
HeazVJX4EXtG+54pMeb50L1svb2t580lSSNIE9+2s7LhTs4ns0NmJUFfXK+7SZzQCZAKvai56zZ7
RCjr/1A1MY49jdwN/yr/rpeh9rMtYMeotNMuISu9thWD4KCMEfWXsO316Nj0kJVAJTzV95kR6+Lg
1WmSfHLtcLgXSRE67wgZvPB8e8FLJ8+PAD8FSg4HSKq6jFONSMnS1EuGC3MV5V3g6eGTl0zup6Rq
vSegKOJk5br36bbR5ZHGEnP25G/ycMk5neuVC37N7FSAl6IahOhvpsMpH508hqvEUUm0WfwscCPR
2wr81OCurcpf9cJFuWlk6DA1D5ehSeb0mzY7mXUYgFda302baeI9afXw5fZKl55C2gS0AlOC7EuT
qF7bVJXS6vU2my6F0s7uEXajvj+gjZZqOzduhy0BhZUPC1iGaO9ZaIxs/9pcX1FFLQZvuqDBZp97
S4RfU5N3u5/0qNp3UxJvhUivzw+ga5oXECfaRGNLZ6xoqle7UTxftBlPsbM0AT6sboV2r4aqYt/1
PAfvBWQEG12NJbRC7iYBGfhOkh6QWUt0AZoJjRXE03ARoaZ8dZug63ZxHjvaoZmLj7pbOwy0AUX8
GLSBnZwaM9K+BgqcMfdAFcWWJOVrr0XkhufQoFan8LocWvB6U5RFH42XOunCfxhHDh/SUv3dDaXy
mUvlfID1OPnEc7VV03rtRGTIKHucMMdIiZjrHZ+TLm9rpR4uwViMJz02wkMIcvobGDXtXRFFydNA
N/3RDOb2g6LZMIrdPuCrCwfQC7kergw2i2v7QQ9M2XLYBupa/Wc45r0G6twe9gwYNex5H4Vx9q02
6uw36MXy223jK4ePxiBNCiJ0kPVLgq0IuswuGFl8Fs3KEQGa9LHxRp0p86kXh8ESLUKAarOR2q9a
JYmT9EASY794I0ZYkSCYcIZLVEbxcTKd6eIgSHDQ1bRqKLOL4ozP3NIAW+IC5YGHr1tyW5vyiXpV
8tbUyBIoKQKEgLN/kkN34Lbicq/ZkfcxD8b42JdjeLJS64MiIz8NKbrzX3xw0Ao8WeSxJEbXu03z
Da8J9/1FiYL+pwenVhSpEbV+moqfgiiuPwkl8k63jcrQ8fqdZOHAuGUeIpV3FkYhfRGzJtyRB7+x
zwrUH9UOOs7g120za9tKWEnjF+IDPu9iW5mEl8TTGazc7djgvZwJCjpVUav9qMdOuDfaVPswoTFc
bcQBK2+ELCe60p/BGLy8wuaUjUEa55xip6pOQS6Cj0PdfCnavNg4uWuXFTs27D2Ua8ExXm8fKaLa
6W0/XioUVL609TR91cvUvVPCTB9OjjN1H0K98ci9GFLecNgrq+StZ0gOJjxc5XIXgxmNS2q200WH
kn3HBRouep+UzYMxa9qWvviKV6Q6i0NgloKalbN46o0oc+cwbqeL1vQ6OUhlHCJT6Pek2ICY4vyX
rrrGH3tMvphGUv335oP0XASHWBziOzhPr7+yTRI/95ozX8w+mIITMSUTbLu4qoNwP06dF70r+rhT
Dw5Q2i0Gk5UdhssX6A29MSmPtYisOiNh/DEdeY5RqVF2SMlF8ztznmLw0i61hSZBeFoVilrvkrgv
tiZcn1WTFncVt8joJ1k1KqfLD9+ZaTBkjcIue26PpcKzlENoMJv8WOjxXOwHZcrKaF/Thyn2UKqF
6n0xa0l1oABh6xDdJlF9NCX7/A+1yOL6ksZZeej0wVH7jadrxa+4OpeO3ixT4K8iiFmyLcaGPl7U
Zph81wzMvaPWyRs76tJv0wFmUsng3hEHLo5Db2XC0qJ8ulBaSJyjNqv50TRgFWA6JE+K82h16kb2
tnL8GUGR8vG0D0nM5Sl5EelCalwliT7NF4+yEMKMTd+/nxNHfV/Aa/1BCC0sUENwjPo+jezhZ9yo
6IjcvgQr150eKVQlwECoQCz7CCZT/oqwEpWf0DO/pKZd/CVAFLCGK7DPsjdWjeQ3xnMS94L6Qi1v
8UQkDB2CL87VS2aX02NldOhGT5IK874I83wL7rXyUpCvSV6UZ2tL6TBEGeIsgMrt4hrhcE5cc/wU
w2L8TTU69W50x37Xeem0kb2s7SlUhITY4BRpBi9cGi/mWGp5pF4SNDP2beOZD201RTut0vMjYDso
CoE6PyluXH0IjDrceITX1gypj9S+ei5eL8xHgxMBHda0C0VI57+8m513dIaih6zStHJPhB2VB3uS
Whu3z5H8e5cOhVCDy0Mx4nWh11X0KEybXrvYlTEEMcwRc9a9b3ip4R8IXEWYe71y4uDPbbNrfhQW
LV4PHAMv5eLSjoZaxLrCxYyU1DjAemN8die12WsK02MQmifHZqS7aGRjtjHksxbn0Xrj0tJgpGC/
7OJaKt2OZGjnS0/5Kt538uq01AUazfmSeWmX7JKeYfR/BKxO0Tu69UAoUybq4TcMtDcLkMk7TCOQ
lg8aVXAeLapPZmFygfpqvkRFg55migoZo07RblKr4TANjdgNat+cYcT07rsEIpagNNVda0RbSKG1
hA8goCRWlPVoIHPXTg3u/TBxLX5JofT1z6mzq59jOir7tg3ju3gajYOj2CU4l66hij7HU/ngCcoo
2hByI28fj5XbAE6QRBsYAxSPS5RrxAuYuIPOHsFFdmdRmTvibebhAOdk9V5PVabyiyKqNy7hyqkE
9IKXe0YNvgaFR3ZZ0F2fLpOntCpDzOXU71MqO+GxtN3CgkW8RdDQDcbqkJgaVcONda94dWqQ9Hho
RkMrtMz2DYXKXQcJ4yWaVPNUBXO9a1wmVt3c0d4eq0rlEtrdELIhCLm4gWY5Nj2tP94wxH0vU5sw
6saNrHYDDu9Rb5Ey3bVTkuZQShhGfb69wau3EEwB15AgjrbW4glVitJsFVVjh7U+3vfmZL3XtDQt
dy7S8g+jUtYHRh+qD1ZukmKP1NZ3Vl0yi3b7d6x9cKmsSr4HigxM1/Whz9Sy1qxWHnpTQ2WvmOJD
WE06AvWxsrHklXCIUg7FFEk8TlSkX5syUKLpmMNSLyRb+lNtZ+1RjzXt6faCVp6xKysLfxLWDbAM
gRVhZ9p3MWaBXzi6e9IaFzZIrXM/O0WQ3YPqag4Gohzfb5tfXlzmjjmi/IXPtFE46utFEgnG1ujO
0yVtAu/RdbLaT+sx+a5OeZzwkuhesYPH2dyIT5arRuAKwR86I6QVyG0smz85PZ9Gh+/zAnBzBgkP
UsfbGXE9ndNcVN1hsuOKQmtVf66F2zeHLKX6tTGOszxK8jfI8JMRD7LpVz7L04bWm1LNuUxu0jNY
Qc/UPGhNAsojS1vnjSAvYk+6mS40RaAGqOQvc83Mg6KaqUHnEhLxf83zpN7nbZBf7NkbniaUXRnd
c7fo5ZfRwrNRqrx8a7bZXvrl0O2SyiwK95KCP9p7lTuBJxPC+VyaafMeJlCnPb71QDFsDc8wGG62
l2D/+kDVVcvWRZV7mQKGvNVOdE/RqDYXq1Pa+NAobfkZ/YBi3ngJXp9jzD6Ph1JyQx10YTbtrNIy
s8i9hIlu3WtGh6w2Maj31EWdfsiLydlPgTNuuaOlj+D7SrCVbAtLPYQliKY0Mhu2eo8zVNkdNDdO
5HmH3DYRy7n9WVcOK4ZoDwDGR5dgmceaTReIEILxS+5QgIGuvTvVgaXf5ww6b7iEVVOAI3AKyIO8
oplqy9qMvSFxL9bcRY9tY+lMxNXVftDDcuOwrJniPSMxpnvoMth5fVhaxsocJi29S9VZ9aOmZsMJ
GJT1feidLYm3lZvAWmT/V+IjaPBcmyIp9CDXz71Lp4T9h2Z2uH7Qfl+GIIw+ttXo3d/esLWTAesI
WHWqyxIFcm1v1EpY5ZxGuyRxKhg1mNP/Aj3qNz7g2rEHRknTlwKUROBeW2FSCJgJUd3FdUokxae8
bUGaOMK6rxgfDs6GFRTn3ojdLXiG3JmXaYg8+JL8T+JNnst014adoAWP2qXGpdKFNu8QUJweTLTO
7lpL0YI9AET9nNvq9K5DqlvZB1a+iZpdBn/PPwGhJCbV4A56BXkpC86OF9r6Zehqk9k00ykPTVZm
pyYfe3im7KwiSkjibDfrGf2l2/u79uUdSbZIgRTY9XIcecAd1KYZGhcnav+Hsy9pkhrnuv5FjvA8
bD3kUFkTFBQFG0cBjSzbsiTbGn/9e/JbNVDRFc+36Q00mWlruPfcMyAn0Ir1pBdsEBoM65OjQVlv
SAJ+p/l7a1FdT9brj4b+/8/9Au5NADhriC4JjOpbirHdd7pz+fW/f9pftR6eLDK/AC1nV9Ysir7f
X2648HIAUT++LEs13iwY0nT5viFRLdjjDjP2AtS2QNxLghT2eXeetxut3rNufuMBIw0xxSPGGoMf
1fXs+BdmE2cwSvOsii42S3VKOuRnb2kDyxQWNcwmdto7jfkViRto7LBHmv9+CG+sLkSEAxfG8DvL
/xJ50UQrnW9helGGkDvKyugT4XtxGGCQtTfOW/ZPUixBW5bqPVT6jaMKmMIV3MepeH0Rv/9y3Cd8
c5NML5RConCCQZ7Kmg2qnpdks5kYOrmbMCbvHCVvnMUwoME7BzcGH1v+wf7piaxCA2eki4UxWNdn
fvsIZUUJ6XWSn/772b5xeKCPQS9zlZpewffffyAMHIgwQsSXIBkXftjX2OStXolIMxBsYYjZDGgo
sgeTBgt9kkiCPi9GVOJ/301wLMHLxaPGi/7zOSO6YkV1VMXIRq7mqt5pOndlIVL/zlJ6433CogNv
ErGnsLb/czuVzsTlltLkstOK/OIApNbaZ3LryFaaWg36PQnzG1vnKicA5IlxHH7AHwvIl3Bk4vGS
XLQJ/etsJowBN/+BalEewS42t36s2Dtw3Fs/EvslxDV+/eA/+U5prBVSgYfkMm8I1C6NTsE3Aic2
ylTaoTF+jwT+5udhwIsVhAYc+Mfvawg+bqheNcxZ6ZjStuhTC/nXujSw/pyPKGDU+b/X7BvnAcAN
CJTxcUCSq+v3+ddxNOEmGJUX+WXudQwjHWDGlf06DK5UHVKnI0tO/VZh2Au7+yGwBwOvzvdInm8c
zED9wa+qoOO9WqddX/y/vgTsT7gY9jm/lDIthWgiFg3is2GqQImxUhneZuOoddzt1biMn0AcgXdg
s8XcqXru7fRe+fv3Q0HbhNAxNDdAfv8y1LQVcj0cl/llAcI+d4Rv6mYaM92QJJ0+TPB9+lBuU/Vc
Jsv/x/WPzwa9GwMlICJ/i1eUhygJi+tiZq9tg7sEPpNE8alogpALfWvKneoG8FtE6g1c93/+e0H8
fV5iscN+BzcT5t7wDfv9Xfh45xEN+vSCbHOe1n5h5qiZz8dahsn8zlH194l5/bCruyWIsOBTXL/M
v1/8GOMmTJfsUizUdeU4LIdJDsUpMdsTCpD+uUKe08OSDMvRKz0u75xgb348njHgTmh+IND9/eOp
oiJDnFN6wee5WzDSMEljWf/RDBHcJVwv7gcFOmxrilnYOt3QAb9Tbr35tGGLfH0KOKn/ZLdU8Cor
Cl/gOs4Y++TC+eMWG36m1r630d/6JMhZUfmAuoLq/Y+Nvno+ynwo00sghxOyI/ofhKbhIdV2+B8R
PfBDrowJWF4i7gRv9o8jDNetXOBglIGqUm3iET5P8O46gDXA7CMbFNIhW+QTVy/gc4bk4uH6+/y/
L+FrKhAuP4RA/hVGRpNpnDOZZ5fJm+Syzpv9GA5S1YNEktR/f9Tflet14AdGN2Ym16C765//awFP
bkoU11V2CQhc1xooy0HdJnmyfPnvz/n7WoDVJhAd4OK41f+60z2iMUQqZHFBvzwcotJ+gAu0Huqp
D5Oa9/49IOut1QLsDDYHOP6A8PyxMYnAXSgVPq9PtbP1tiXohnazLKdcL+KdBfP3vY4fBxnyFQTA
JfTn5DSQopBoc4oLL+f8GfJ4s14q5Liwn6606foaGzil12u/8/Sd2++tx4oDBpaP10E6oP7fX1+5
K5OFU59f1hAj87rMgrIRPMuagM3jVEd8+v6/v0eUSjhfMSrFHrnePP9aL2si45KTMr/AGknsp3JO
5rVO95k86JVVpoNc6j2s7K2nC2INlg/KbtCZ/niVWuoy0S7IUfEL+Sj1ok9DIfOHTKj55CkJt2Yu
6fIeLvjWHYrzDPVwgqrir4ganJsTzBexgoo1Fc0OViQa1nWab0cqxjbKduc6A/ebJ6vC/zFqAtc2
EBFwI5ETgtINl+nvTznmyASjAy0vSx+oZvBz0FE20IORIRL7kIb4zjJ6Y7dAPlHCB+Hqw/tX4a/i
kG9RiM8DqJudQdArb+EDxb6ZpIzeQXffWLFYPVdPwuuT/QvdLSya2FQ6IHO5SDqk4sGIsYckxM+R
hrqoeE9Y9ObnAXlEeQZ3M4ykfn+Uo577vOgBQC67llBCB9W9z5n47kO33bNJv0cLf+tRAkuGF1oC
RQ6kbr9/Hi00crkDl4NguSztZnfcxiOInzZxwXv0/r9GjSjvrgaL19oecjq4bP/+YePCxDZXpLrA
Nj077IwGn1g5Iu51ke4wZuvapEEy4ZQtnG4jOI2Suuiz6AtA2eQd2tTf2wVf5Trxu3pBYfzyx8GQ
U9TYmINUuK5gqAvx0fBlcVmkO0/3+ZxHLnlOU0n4AS4Ny+t/H0p/Oitfy1yIusDCRyQFOKbJH7dY
vJYkRtBtdZl9HEJiuyxbbYpqe91Cqufapkyf04qpLuh5oOqMF8guzKo9nVuX6vLLgnShhyIo39vH
OKb+WH/wdEMxjNbkurcws/qzHyJSiImvAVwwoxgEIZ5NU9IAHtv3ZpgIS+qc9eHcaueKD2uGRr/e
V2cxPVQI4oOPlVmXNgsq9RlRxlnSqQE8gKZKFPqqZObZ2uYRjKd6OIhknYcZVtJYmyICGAZYtoXu
xPnn65znFIk5CBqT9WPiGvigxnZvxrGCVU7D0niOVGNhW0VUbTyLRt/oTdP+fvThMn3BtGvVrySM
JT0sOWqEE/Qr47DVYsyz/jlQ8brHdc+SwsKQZg4cQe5Pua7mH82vD/mUO22CHE6vzJhPaboSemeR
N60OAwKnw6+AFrh7EJQv9JyINKheMjMU5akPHYaI9YYrINJ1JXW/HTm0gYi7ij2p2I1YZw1b7JHk
5JyHIkVijS776DErJRivk1BaNAMlNvd1Bl2WgEdhiCfkp8n/o2joZlVHqR/F2a0xtFuVK1d63IiR
7NaVQqcPA0GEwAUpzik9xuk2lzCmjuH3VUPqzE5SVOF8XqA4tZ9BzbCsWaJ57bu4cnkK+8DVTSda
AurtEkRuuBr+Ell2CNatLzuEOUSswfiHSGTCkHj7YFQU+5+wLIqTu8BkCIyGDHhGnleVObbeBxbS
ulqXmEc+qjwf/M8sWCd6KBGSMtztCkkNBzsF4f6hIMvsj1MOR+gWUv6rmipiEBFcwG7TxJ5Bf/VV
s86zLV+QAcntPxhr2wge7zk6w5s5h+fwD0QyLFy0ZjeOZp2B3jptuEQc7VZHiZfzXJfDQgZWg52V
qLixmLFdPZk5NFufYwUjPWRC98HO76rZib5FUtlO93pOOAlGeCPBS+vW5wvGawG3uznFEA3hr/mZ
ckEbTITygd71fi/WOxpAgoYI1dwlc9RSuUT+ZDHPQujzCj5ocE+S68C9SfYpJ0MjDMvlF8dtNN+M
Nk/7w5LMIPx1XgUjOWUW9huyQy29wk8FMGu5mzpy0gwGGmEPZl3LVmxSVi9bL/KbpSogJvYYkvAz
LPe36jESNBnzJlKI7L3XPSHbT9L7iTZwExm3qBtypratQRg3SD9pJfMJ/s59gIOpMgaPuMFcYoDF
c8QHzOtalflo6bLRW98tARiptVVBVbwG8D+68hMjfrdqN/K6j6a9qq9yI/Y8bYFV3S4EnHYq9LkA
uNkqpmdgMmUAw/Z+FwcvMdyLmyQe8vi+wIjTt73e0vhWZbnMzq4s0Eq1MweB5Bi7nslvPcOQ4GZh
eemfzKylHZrAbSqqR+Mn8lPQVYHWE0Y9rVDPjjL0YRMHYb4dIb9fwHoKCo68HO992OOsKhURpzGU
hTpDGjbOdzbcYve4ZW7bDNiupK8udiWZrxkfi/TnxGOEldfhaPRY06QKrnRUXYT9zz5lgXtNBBfr
M7xGrbhZYaQ4fSSUwEEGUhwCdy+gTilwdxiO1bLyafXYr6EKbwYoKv1lDPItjs8Dd0Uv6o1jeNDG
ZIenx4FlOfgSsEtm+bchkQH5QZVeMzCEMLrshliN6jgJEcpDrHRMbvByV/FDwGpivUO6b+DCOk+n
EHsBrkuD+a7IMvkDpGHlONeRyrQ+EQNDClwz5R79AL4fElLDXjJ0H4N+xV9KStpPpzV2cNSbgNaR
B7FJpe+jQQb6HIqN2WcskCJvEmOlavI13cRR55GVpyHW4XByu7gu92W1+rvj8A/xl3UnGD3leo7G
875zg+RcR4XGISUCDIRistLoVYPAsJ3HUi7qYPewt6+LwIXSlCAjwc015+XVdDMh69Ua24hy2559
xVMYC/cyhXIjJEMafoMsVGQ3y+Cc2w+zhb3VC1ynYP9gSlwK0QHXDlPHSuSV2BDvBUpnN0BwsReN
8OPIm7E3RpxwB0r5CcYYfHsBUy50vMsVfJS/WYflg8vCbkuBJgf8JfEQRxQRG1MJCtp9kQ/ANiG/
h2k55r52qRqYl+b8zEJFgzM+u8ifvHGGfh4IdvU5RIdqTyKIKSjmWcYdree0ord6z/sdnelWzq9Z
HuTmojAHuVr07pPLnjEBmOYXNwuTx8ivxZ45sQxUBY5Lc9qi4yQzp0ztgGnnRwXKz/4RGHPKW1Ts
HNjkKjKRixo0NXQrlQRR8NEB1166ZSxBPKhZxniJpFNOEc8kUEXfyRFJ5N2kyyDZazCWCW0ZJNdB
swRlvql6tyhDawVjEX4anFpxWUjQdxu82xgWHIym+Ykgu8TX1+yV6lItIR+6CT5nw9cs55W7SXK7
pqazCSvMDYjvZfVVbTqgH4muYgW71U2tyWldi76q7bZDUVTPMhexbEPsU4TFI5niswrBGL5VPu2D
o/YLpUMHxjAtBJwpc+pfp82I+de2yhDfkAPprh4RRCP9Mx+HdBobgY7ZNy5lyJprbLrjnSI1rbIP
fq8Sd0DyCaZL35PAa5k2uCdt/9TDtuCA4BW5g1622eG4QJcY3xPqBn7B7AwC1xaajx7OQNH1icxg
UP7EqbTYbudsbuFrAFGmiz2cqhfvZ/k4ygCvyhlkJTag14RZHYgq+zUPE30q1nXQuLkRwHSjlN5Q
nxGrLpN1/Q9JN0zhA+T0yc4NRSAapB9nX7OxLOm9EEs5HeetXJejWiYU4CE8MKBzhmvQAcJOBAkq
0cfAQxH5WuG7qmi5N2ufFfg00J2Pjm99VAu965+0VHCTLktCv61JT57XxIWgNZJCRwfK1PyUJKTP
HuzszdiBBKLgqjPtIa+OELuk00G5QqpbO7GVnKJAgbkpKa7RGzYv5skmSW8fpSyD6mu/TBGtoRnO
P6YAkIOPAdwrzQ/JEMcR8UgnDcq+/tH5DK/TJjqLLmHI1M8JAripmVORPm07Tx4RuezTulriSl7g
Wji17ioEOoc8hDOHKOw+tizac1TC8OJEaYdISts44iJ+xGlLspOIN5sihjbZngSmABSXAh7TPytP
5doUEfxs2zLvFWl5KoanXmNBNlERsCfKpfg5leXeH+NKcffNsyKZfzoPX9HGFVOO1TyIKLQtDEeR
ETQYTC6/ocBU1Ydgktw87zE87cDcJZadPGxzYM7JgpHdok4SQLK3CcXMistcol7vZfEB1xsNbwyG
k2lblS5VNQyEy/BAsVw9qxMyFr96cLfQnFVoD48E3BVxlCOq5cY43k/gBOhUPcYrRoi3KhLGvKQB
xla14MosHQIvSHWaOIYGKKI8IcdR5STJWsniHMsnS2zR7elQIKrLIRKoinAM3mqtQnqMUhLkFOVd
lfNa6Sz8OE+z/WcMF6bbDN/k05QE1d7hCkvjOi+1dg++d1GFLipFmYCcd+8q2nqYG4gmm6Wc2slp
OOpjvMyGdpQRkq6DkhTixKEvr77i+mRZN+KWCo4Yplnf1z4M16A1HIIwzKpLthynpNz6+2GdEvJl
KtZi6YwIt+Q4mjTkjRuybD3AtYaau82tChMlsWz8FaiJmrugmHDFkQTH2Vc5eh6frxxACpGCsdWJ
JCbhX5JU50fkRa+g/rDEKVazyU5DV5mcmkd0FoVpUTOWI6iaMvLnWEA4im4RJs1Tfwl5ORJs62Qs
bnCCgOpaZ2u55s04SXUgoPLrNjcVE3ii8Y7Zd2xZ3yLBxxQNpHaDPHoItfY6LcnEvvA1TPSBhYnw
baGscu1U8h75Ogi6Cc8WWXV5F88rHENHMUGOmEwZcZ+8WYsQOXozd83C4T0eYguhxCIn9FXO7p88
UFQQKcDQrgyovVu0M1UHY05mesl6W0TyMdAJrlrTIJ8xigHM55hHzLoMb4p9jtK2l3IrLVrigRQo
YCE7v5VeR/DjwlEEv8HUin/oPiUSgsHYubucwQD/Hr3zkn4f8EZZq5AugPWmox09HEnxUVu1gGYa
WZU/uR7s03ZUCk2Qhf3WSwmSPPbeGiQvLk2oPUeynzGsiQeTnCOi9vVGxAlB6lvppqWm4VY9wWMx
+4ygcfctQy0b1lZq2FguyokS2pTIzR12cbI2U+5I+YqUunBsAoWZCxSps4d7uZiSc+Ln9ANDvwWg
ZIsqeXZLgFAyGS1JXsM4xJWtWPm219QGMDjty8qyNrDOlg0XXD+oKQJNKBosmA3z2Mf7ZeKpw3kA
iVg9Ap8cWxcl61Dza5TwydKJJM3ARfoCxKOiB07LPWkIE4tsJKx1RDd6AQ5XUg5FipjcaVjqpWS5
Q4AgwzXnGXSy27aEeZ3Ge/mr0hv5ugwwMK+LdMh/hWtFvue+8KwxI6yokmoVEf6od3dZcGUmhHOm
C9Qc1Rh0okrJXMeCZC8GA+Ffg9VMNwNyQVyTV5p9m5Abj9aJ4hhoQRrn6H7EuPRnP4YKabMcDOI4
mWkGxicQlXZPKap9pNGnUZ3Aa+F7ZgMj6wlDZltLOFx8ylc0JzWNbT52dpqLAAy5Yp4aA/UoNLdG
TaINgn0LcJYW6sNi2Fo1PVCM20DDbq/WTEVbJ1NH4MWOIjOok81drcVT16uGxyujNfNqiRqK5mRo
DF+rooaj4/Cw2NCtdQ7rQ3/U6EEe8mm4Us77zOoDxPUIykZdsN8iXwvqW5sq/wIhMPo+00sPdEBa
WGoT2IR8UvHIeWOKdPqB9oxDJRysbj3Z69671cj0iJpIUooANl1BSVy5LXosEz/BHiGs9GOQppNq
qXOIdF9Al7o1cKO5g2xiFk2FAxI2iWQTv+JtzMOuRyCVgLVSwI87wxndgi01bk2BtAFclhZ+rvVM
0BbXga0wOfXVAhfXLV/jXwFFsHMTbbBRabDK5rXRcJX9mOKbRR24XmTo9tBZ3w7UwVJvAmhR1BNV
7JNYYmvq0grcDsOGgr4lOY1+sCS0ulU8isZ2BPCI70LGHFcziFSPKrHI51ryYHjl8b5MkPVOYVCj
oQXbPVOzaVFR7uTg0ZzcgWoFFBSGuhkaOgvFQwfzqlzDF3aCZKQs9vyL4Wiy95JYgr43358xJ1+y
Osl8EuN09omFV14IfqUZQQ3s7Qarsmrb8YLHrUSBU/oBPUGUjKrHM75WcDEyC4aW7/nPIrhKVFns
aBNPhUQmiMO+CaPnadjKa2ebfRd0jL7ZqTRttTrY6oT9Mt4rDbAFp0lffpLErfSwJjku3AGMH1lL
8G6AgXCfvMAeNZohpcgE2nJgBydssyXBQSkjVm9ms0k9JjIt2iX2juDfNqyDOZOAyj+BU10N4tJg
2sgTPuPp4JqoNxtFPXRwLIWmd3E5atACGRdXQn1u6l5OGjpUEmlZF2KMCQwEOWNttJThfU63PcTl
HMKOEpTpKm5IPlY/04RTaNlw8L3QeMhonfcFPBeLVfMPqH92GGQnyBOtXY4U5DpGNWA+gLzYgyDg
8LUkdq4EspLM8C3dXYCiRwhpmoLONn3IezB68USi+AB1PxCuiIVZ32Z0od9RMcRQ3kgV/DR8m7LO
zmv+tOBSZg1Xg0B/HZbDr3Dc+d4BfnLfWMwVb5lC11bvA5RpjUfayvYE4jJhD0Ox2+2eh4m8KXRO
n+i4lqrmQzTeKVzSy8GXoPnezLvEl1xUEXFMF1QvOrKwHsGeZh+b0Yo5Q3GfYPKYoo4/TQATiwYW
79DhQRCe9zXWlucNAyAxHEBnm/khBe7kDsAP0bRwRL3WSA71uNe57ocmhUH13pAMGt4OxcU6Xmbg
zLQLMVGpPoXa98A1czOjUYTxszMBLTsJv0v0/GJnUxercPyQ0yANzzF2jGkgjF3UjzkIwYzm85qq
20gC4j/3ChqEU089Ykkr1AKiRcju+iQSPwJ2gUsTSBZLLIEKo0veG+m2Aj26iNM7h2l6VNsFHg/g
WudZfCR2Q/qE02rAX9mLlJxRi9iwKVngbR0mcMhoMDDFrClaENd0EhYOcU1JM+h09iHFn87KaIF8
I+PYXRD4ZW91mmIHxwjVCk/hCBIgXUU+HWG+Po4Yg4Bz1EDyGFYNOnJNawzYh+3IpFrQflWryV6K
bCz0odiABzXzrkZWAw7d9x+C2gwDhQC9ZzOSsmDtUmbw0Kx9udASCyDk0RUO/n9Fk/KfPHqa6UPp
Y/MM+hoVjRA5PmrZEbxxN4xA148LUcHTDoQ3ruXKVooJlOYFb7QPIoixeJ//SmOBC26B+wurJa3Q
Ai/I1sa+B7Un6Ay6Itv4eIvPotqlPC6gXTwTcC5Zownk3DLOuD/0mVqf16ma9tphpY3tjH6PwXsE
A50ONz0gw4RvQ9GlBSseGBJmsIEHs4eHKZ9x2uG4F11R0WBqMFpwH2MZlC8hCcrxpiReRY+xlAz1
TYzirYM6eVtr3CoyubuithKRg877cwFC1kcKzcbWmm0AZXRi2JSHyGsYnGNLK9NUA3rfM0Qo/aMM
dyI7JbLoI+7cirQ9C5eXzahM1v5q23KhyBxNuyWVaH0qkyQfZ6CltBbIJP4+FcjoQGIODgEIqJUA
HEEJ/pCIIU4alafyjIRHrxqSMvUL7z74R6lqEfWEeuAX/C7R3Cx89HMdrqnFLEISevWNwgzhUI0z
Gbt90hXpxsXwspmLbf7BEy+2TsDxBPevd/qe71nyPb02PvXm0T4c0QwwgkHxzG+WEr1268oh7lsj
tPpKGc9fc8wDf/UR5a+kCuAI2PfBGtWhT2Pb4XJBVTVuDGDYxmDIcjsh46lDKOHG2wl4AH4zurpa
ZJN7mPW2smYfXfYB77Zw2Mzp8pzKgk9wPBmuzraDzp4Zmp2oKYVXKcrXvFANvhvjBzItGrjhVuL6
6mHSsdQ89YPtFE7ou+uu/AwDrH5tSqjNWNdjlOEPOYCeJ2mLq0tCZj6vyC2yLZ2YlycXW/UEHssy
tOm6+0e54YbryoUrf6EAhV2HNguvi8LAoWqYDjAKipHIR/DYdTo2OZwQ1mbvZWIaAYhk6VakB+11
pcAkqzM7D2jVYImM5zwsOW38nvp7pq50L4ba1+KljpUEVLDRoi1WWbbjrGG6k8OA8QAsISaHNNzs
jwh3et4Rx8hZwyZsaheL4QgGcxs8cUw/AP0YUz4cVLrgCS7wreU1l3R4UjwHpo61u7zwyFrUSiY3
U8Ng8ijqXfHl0UsqZQsX8fEzRu0hbTDl9v/0Go1RS+Z5zRox0fLJcimLo/Sy/1bxYL4xwbqrW5Kn
w5lmw5ajvI/M5zEze9yMYFZYjJb2xbXQFSHve6fDeJ68LKpD2cMSuskwOQrQ2e3DDbAWs9cZRrc3
MgVHvI5Xv5pGh9twAQtpWps5j3vRTrhobtANSzgOFGuyt2xDykyzOhBOGrmK4Yq6VTyEhgC4JiBU
zTHKncg1lkR68nmDUZPsMsydUI+hEhvbiQT7E+pprmudIEGzNsMUQ/ANyfmvpC8hEZ5i7u/ww/1w
l2XBYG6o02j1Y5aR1xI+TEG9aoDQzTUI+A4R2SPOboR0fxWuBIJeUouotVHO6sWvLuhrx0rZNwrY
hDsQiOeeQwuNZ4ip3Nd+yIPPKQn7VyQVbCXqnglYtfMVhLqAX6caCmEe3qwJ4Qi+jIbskqAm1U2S
uuWzX0n/y+IEdjWa6OkhhY40qYH7c1VbGK1GDQmj4OtoA7iqTxVawAY0aj92AfLYMN9LuI1r1i/l
3DAVXAl6Uwz4aRIVPI50joXYGg0VYZfunqLUcyLL61wJuPPwihS0hYRcbW2ZlBgmojXG/rDjajAZ
CbKF1ZA8Sd2aNUMvEK6DS24yJYOo0WoDQiRSvTwWyO2C4tbuSBODjRj7OdpqASepZ/al0MKQg8uq
QLfAi3R/Dsi6xPcByKPzgeQAe3Fd0+IWxtgmBoTD6Euk4GGIwjfmDGgB+kQkOkinD1E6R5B25SFu
SqEj7I1COom601n6JRFYfodiGHZZc78M/5Sy9LAvj3aKf5YUQ9oGGJfi/2exKU8UHU15UNkABM1G
NDlW6TAPx2DGcOG4ikXo+x1q0qKOFwMQEHMPjT55RSXbQTkkywbV7EjRv+GMPoD31ZtTH+1Kog6J
o0+jLQZ/BHaNQnZjg5naAt419oFCEIydMzPAtteF/hFKpxVe+bNZI1wSyDCfseERNAcksPLG1CTP
jTjSfYs7NqRyP3ChEGPuVCmmGghCFZ7ydM6+4EzF4kQsxYTVNxvi6iRXWYALHkUJZOmru4hp3YFQ
mmB3dQDEitY7pnzA6cloR7gI7mXVmDCnsonHAfVjhWZ5rvulgukeBzL9JcZu7Vu7xsi64FYhPAxL
D/+VJJpu2LhVT54H2M6gvAF91Iu/CrhSO746jHBQ1SygLXQDcXF0GqPVeVR1Wf+asAqmtImdlW/D
IhhuCrjvfNmHASzmqFzRJ4BdUs3dmJtdoKwH5QI8txAG3JPWNGgwWcieIc4ddQP7gsm3SsXpyyKJ
hbmNTMo7GDSicA8js95ifsHJEUPDiN2URdZPdwFzG/kElZkMTiCb4MqPfKox+BeR+1pRJTETY7Bc
uGSSjvsXrIgtrtdsh3HGiMoB2Hwfm7FZylxj4JewZOzoIAoc9wXV5YGYHkOuIEs+Vms/xJ21S4C/
PeU0hDU04SjQQ6hR764EO3dvAMCwZ2zDgU11X5nY3c1LNLIngzv/uScxc0+wD8QjhyVWyboEXg/f
0zXZ2AFfC6GgCEXok4dth6Lv62SjXd71oHWro4mHrSs1qvsTXxiuROFhlVKna5p/szzZYSPNsOlO
HI7rySk0YgmfUtAXfOscS7duK/MVhzJ8YxyOwd1/CCljDhGFGnOj2kfrkB0XAFdRLRcMdG6dAPJQ
pyhZd4Q9Wfx3AvLt0ZTD9ik7x5ioFy9zAUIKFEuVto/C7nihVpbxDrx0zPjTuA0Ba7xO5HhB2FqV
HAQyHqpHr3MdHPaca9HBRZHxy1D+H0fntRy3rkTRL0IVA5heORxOUJYl2dILy/aRwQgmMH79XXPf
TtUp26MRCXT3Xns3y/Ni10FCPXu7tmakZrcwh1bLpb3PixrX6+1LWu50tHv+20JU/fpo84QpahnE
PO/H7o2s6ziCPg59eZQFjTHFJJudHqq12/7qreHemrl2zkPoZB8LcyesR/OKFobyHgZxPw3DnGSV
Gv5MM7LfEW2s+toBhPIjG9zqKJn9TeM3Nnn9OHv+1lyUmKYD46D50Fv5Cw31wJlWPXHffGR+mB0i
fxj+1Ms0XDjRvF8sC5Z0lGz9/Nrx3IlHe5E0uyMOAN6Y8DfLYbuPYPF+VqR0ED1Wd+9qDouYR6SP
3Wbi4Epk1epTMaj6wzar9FOrqw2jgnz9CuQaRdxVdTb9V7t29ehb7GWH3mj9KZZ9v4vrFBVhe4DL
YRZaDgPBNWb2ou99MkgVuMmLs+q9iB2KK4OrLFPB396VSqbc/pF8bYOtc9Kcam1NmlJVRC9alR97
c+E7Z7aR7SdEc/eOeRdzPdk2rw4oasp8I9SxKPL5r3RINx9BIzhvZGmOQ9iVc7ro1qypW0TO/lQ2
5AblHhEhRxR/fbS8nEg27GNeEtKVIOQEpfe71DljgHC6HS9KbdkfZOzud1huT4DmkU6qgEUR8TRE
msvTwV4Xj0JDmIneCY6DMgxHRzadT8m+mPnERmU5HHxjNYaltNxRcc6WVivh0YnamNN1qCkkaS3M
us8Wr62kWWDhxPQyZ8t4GQscvjRNUfVFgdA8QrpatGD+4J0HnkmXbmxyYTM7VYVpXRf5P9K6fEbd
dHOfLnlKNu1ZuP1tFW6Fw5J1xXeQ80vxvD03L/hNgxh8rsoR3yb9WHprUKfs7hrcX/0W6u+lWyuG
zZZhMh2YfPtJcq6iPdhvAyDPtsR91URD9GuDAHIfS1fPv/J9mDSTxmYV56ye6hIwZ4gWjhXolXj3
xBIkTS94+0PjoBcO0MQnN9uDLO2toBgeelEvPnJf7n3nYWv9BxKrxhg3vmW9blRF2HfcYil/bLWF
dbIJ5/CbBYy8OdlaVket1zE/eUuA8jpQhN2DVFVXGCubvBMFzSH5XQl0jHU8Gq9qu1ceQRrArlkr
O7WMNS6HwmfpyHGh+O0TTEmt+TZdPs2wOA6XjeD8t882PiZGmj1DtsRFLZnvt2Htbf65PgIf54JW
p6IMWQ5P12JyanTtjWlue2o5AAjpSB9qEJAqyQKbnQp1tFLCD7vPp/Izur86ADtLp2iT9Nr0HN3N
VD2OyZ5XnTjYpd399Gsgmngp5ES+SL+XYTxPKgNuiFymoy5BFxHFjeQyCEUejPEA6w8MtvhVcVWD
Ha3x2nXetzCzHh83MVPcyZ2USFAUNg9VxJL+ZRmZaQ+jHFbDvjMFPrOEQKvJpk0t4mwru+la7/vm
pLfOgOGXxVPkL0zcY25dmR3Nxu0VR2vAqjvV7f0R2QHyIzJlBHIkp4LCUTBIuW11gngpoYtopLce
KaNj5epw9dt8988Bnj+TGG9Q26VWlcyPBT+Ml86rDGdEH0/nsa9L7yFfy/qly9fhJw1NRsMtLP2q
Mtu7cNcYK4n2qacT3fVtVD/V4jI0u2pinNZtecyKQb9uyLh/ynWLHmXndgt1zFD8M5SUDJxRYNuD
mhD0GXTvs3MONpfaC7ztqbS2+dsSRTXHK/CcGzd91NyVbWkuPYNGEljQum6Vqc1a6KZ2vmnaG8BD
12ne2qCpymTobaS3alS1HUNxWcHBDs36WefNeuG+3+9YKWqhbcpc1Qmn04vaLf4L6WTBUi3sMKnD
eiOGecn54oPMAmfz7XbxYuSPLTqaUA5Xp6yXD0lKvHdos6xdj8Wy1dcVZa69kjhaSxK5xeRhauzL
Z0ct1Xw3s6DxX6HBKGNc+WTTOghgLuuU7eFjc1o/HXH5QBOwrSdMNRX1LeiqKGlNRD8GjEyqrI7N
HlGMO2vRvXth2XxzHgKAVKrOn63Qyo+3q35PwskNs+8QJDANwwyhtbS9Glqkz4aPjBQMxFgK45C0
/cyrk6rRnAXc5IQUOjkAES9NLbnQ1o07YpXDMrG2AXcsMIZa0hlm/z7aV+4XptX1eCDteC+OIB7I
xqKdTf1albb+lA0TisMi7ca9VFZt6vugVQ2qljN13ZYUuZMjosFXHtF+TH0a+TlBTo3nNTHTJq3R
73mMj96QF11S+71EX3BLmoZ1JwX71NNG6EcTTdZyyRgWIZKyrrXvt/J1RC6vjiZXZf2jzir8TCUf
l9qh4UdkORECCGtPLXk2RWYqfhGkXV7ZRdOag7dXkvmigFK4HxWtUsL9p+zTTuwc3ba3CJCFRjvM
+3xRW+cK6J7efyOx5mAc4nJiU9Z6SurAmP/WqlIZHzpkBSljfnDdiebnjx+0uZMgEXv5IaqFax1q
Kwt+e95KGMOKcJ2sqsds31ZRngasPr+v5TL85VsV31a3dd2xpwm1zq4OAqQzEErUqUxRhLLsaZgg
DMt2/ANiTccOQO48sEl+fxt5ndpDkYn5bqMWX4+2Lq0/5Jov9xt5W/lpEVb4umA2kbFT19Nw9qed
atZrTOUceFHKGtMuaYUHt5kJxjJQpEyy+qylUGiJaaJByIKP3dsY2xhndqOz7LIuex5rqYrLBtDh
HwI5Lw2pVYE7sbCw8Jy0EJ3FBTCxvzTpd3J1Uc3ryDptvo/GN9j1+LgTF9QfKjsbW55Q6Hwvzqxg
QS4Yomg+yWxds/PiDBBPpmTltdeFFCRVGZbuhSYIK9vE2+4dOCsXgZGd8V+616X7SG4ogIjtdIWd
WOPOcJVh7BTEylutjlpcr/nPvChC8bXTQKlTy1CsPvCEtrPNsrdOLxcuSG9OYFSZ562gR0HCmluI
bEk2VZBOATPPw7J4/nJeyPtpDn7l7FzZUHKKZ7rjOmn9xvodAbV+l55xaj5CNnonmyYkuP1J7uZy
43X8gZZaTodBZCF/slec1IA21muh/AVAGQtUGUuBtrIGY/OrzGDLHojNVXnqLnr9WVVmKA5LUfpu
KunNkGnYgjydpmlYOQKioLIvo+C+PlUFibv3bM3rREr/FbDLFjkrOFFjMcUsGeJZZzwsQiT9Mg93
rplY6qAzzoEwrPh6hej/m2vfn05hYTJJBVJUOweOkMO9v/LLOzR9Mb+YBpqTuZA3uHE03DB7gayr
Uy/bS/W0166JEn9y5ZT63BHBPyfogg8ssdmarmiYwbWMwvGPy3vN/KNxmMh1PsuxYouBLTl5jYJW
2QfdHCiehge7s8q70h5lWol5eYi63CZcgCvhsWWTwTuI5Ogf9xpLA1BgOLoPAL7IZGJw3ZcukLs6
DD3ZpVfWvso3b+ijp0b2W5Wg9TdsiZw9/QMToNvcKfCPmdlybqGPhZk4T1HPWMVfW8c6BkiO9DSy
/NgmZfb3pmz96rzzEz9iCa0IcvMBYk6icrp7/ECgLv2MQ+LGiZQ91zZOXS51X/kJlOeiYrkYSa27
ezTGgTtiNxeSaA7IRNmgJEWZYYpGFOqBUFT1j4TIaDsFeI62pIz24S9ULCxwzmzbIG3IPV3wYh/t
Is+uxOGa7ji7a/G+jT7P2k3NfN02Rd+OqHrDx1VurIOZi+JzFYx9Y597GNA1+6qbMbhHqF5fQFG2
//BEBfgMGHMzoQFyJb0kr5r2fi4k3IteZnmcCq/8mDqbMczCTZhYQLdb3KHsvMLJTH/XGXKSxqAM
nl3/tppb50SU3Wb63d2k1vA65m301iIZP7IZpv4eo4luasyluZZ95T0Xzjw/tYM9/bI6N6LoiObl
qefDMejvvPpn2VPU78ab1th0g/xudt5UsC2y3irlNXdNv1vUXdjwEhlZ60PfWEiJ3CWNF7DHdtgb
f/9rTwzeu/kG5xuv+WVCup+trKlraiQvR/nWoQ/lerwNjo/F5PdpterutNuB/u7W2r2YzPMv42Tp
99Ee7TslR4GMKmmJPN3lSdQi9Xmj8wBAOR3po5cX0NP/cj0rvg8+jC5JJhK1TWVBMhMkS5Pt5zqP
fuO/I+KjvOlPXX+ygs48wcH577cX+lQ5SHpi5WMvuyzO2lXmFOrwXnUMwB25yZgoXwRmr68/AXmj
R7TfNIrqF12HDvImd+2hjWRaztt4p8h60Nb0BaHw3UwLKILe7loQxZj/y6JT11/vx25s37KB4MxD
0UHiLO9FJ2ivSPucDibs5jaBlPPfw9sOrKMXjO5B02s+eLkfwIh3ZvjP93fHTyu7Dh72se4vy+iP
itHv0EPChy3wSDE/4lvn6WZmAO0d6mlM93Zup2NeVhthNp0dHPyw8n4ZZxcvOwbQjyHEFJK3anhq
hVb/LfDilFakOPz2G2n9nGgovsQg5JsWjf2Emt0+W2PdXHslljGx8spNFXfFvd3OzTFiEH2Hqk+V
PG1O868FswS0adc8DmXnHyfIIfR3J3rcjHcjjWZzZM5af9kVbFRcR3Z5rdGLTyGMNIIZaesfvt7C
34Zb/+ogl/6LGoij4NFGJ+lh+Sdm1tQ5fQopsT6QWqnflW2o4sO+v2NUhm29UXv3w8mM9dvDeXKk
DEC8nXvmddHufIpBgorulXOcxkG+h7wr52qZC+SMmUFmUf1Q3NvPduDyV4khcP4U0c10sXoK3s/b
rpy5Neqho0dQ96iwU8S14CNSe3NPiczSYM6u4NmuZP2TyzlAusucqyUI/QSC2LKWnXSFdVqXsL6z
NGQ24JDQyCt2s/5xpchfVh9fTl2U4jHQ1fq6l4Ozxu7YO+ncOcWXmDP3s1iGfsVwMWwXijUxYx2R
2Q+yA5rPlTgfoGFbFt9Dnrn8/SorGI30s/PFQMC8YkjqoFU2n2dubWv+nhKB/BkCnCUC1NgqutiN
FMwiIwxMHCOE1myhwjYwL7xvqsUf0+mmOC5t7z4AU3Z3BjzyzgHgiE2g96eV3LD8AJ5ni8RbNCBk
mHPU1fSRR0aF7XPUVRuKPhPE90yNxUuF6A1aaomVcbNq1de0ZXrCbwVCZHbR/pdPo0pG0Lgw9o0X
0TR4BVsp7DLfeohB6T1ElJGPnTDYknz8X3/RVSAQXRnu762O8PRHOLwwjvk3J9ZVCeH8obxq2LAF
LWoueyezm7CyO3l/piix5YtrrMK50o0xKdojIabvtukXK2bGZn24eT/6YOM42j+zGRj+XPVqaf7O
kwymk8F/WH1V9dZYNHxhNhzpW3bvEE6ieoOE9GrglErbzRHOhLXP/Vh3O82U9m2SiPZuwJaz7rry
Wn64pXKu2D2q7UKvYQD5bls58fwwbCBBqceW1eG0ZU1t+Dr0W23ehZ/D2x1Q8Is9LYI+C54NG9ed
B9UARx89T4UXPDH7f8RjF80h35opP+f0Au2zbigaUrigdbXSfLCbcH9shd8HXTrSZ5TqNAbM6oo4
7OduxowXdVvxo+/hcmfuPbOHnxrpwT96RdGat8ltbrhH7XbbhmvBg1seT+4A1VHgotvZJNpuaA9H
QNkQjMHsWY9rWIBSWPd1C8XI5jkkGbrb1iqdsYPxRlzqDyuo3aoSd/Fz+1GjNIVnpxlNxveJmNP/
5ZBzGKYue2/P5uJkrOz42Yz7LE6gaIWZ4nCG5XUp4LOJtVlWOIbbyCoyemYrDcJiUW+TCLiYw4nY
yUewmGFipjG6VsVyUCwE775dT/oy47QLEEWou68SZCCipV2X5SCVk5F/XgNmHguov+o+l4HJEn7u
YrRQ0Zxw/cVvJAfD95f194Th1nrbBk7KrzGwmpX+gG3d9D1qVI31SUC2Q/LMTuVavfiTsYfHDkXX
uWClbp0TCRoDpLwcEGd4EqoOY9RaN8Wj36HpAUWOlnuUSDfBqW4zbf75vq5GlBoI5B+4GjL9s3Un
Gx16cRwmJO7aU6/ORWcXj2uDC5bBOTtmnEOBESk77au/orLRpHF1uJYwFL4N9GmiQuKO7izIjWzH
7xG6RSoct3B/5aYIxAOK58avdxjFuD1mSFzhG84WDAaWzlvybvc2Kp9r0OEADlK72Rk3ZZDFpMtv
+6XZMOg9jVExZqj9gUt/sQv+0Tzm2wrVWYTTtm6HglmZ1CnT3LZ4Ia3HK5/Y5sGBvIcWSIX2O48Z
EBvMhuFJ5DOjkFiJvlLRwaBbeN6JHzAKzrYVVJDKOJOn+oKVfUI9Dgak9NhfWqUIdqKD9n5ZdTjZ
v2XpZ5hEFoNn5YizuMuQPDFD3aKDsiGaTq2iCDp2fELHTmozSnNyN3ZsuhfO9pAqeyoGZkXa6Vz3
q7MEj0gwVsIR7KAO6L1jgXern8nOyqhf8dl46302M7mNOelEm2T8OoMJ+u82DDm4QnfwGIzkM/uj
tFq3f/YghsqnzA7RxXuGFMM/mM9GXWXIX4NbKQfdjl1mKOraGX+ZTzCMS/abRO5l+Df0rTdetMPA
9gjlm2c8s2rrT1MwLc09SQsiOgUhg4uzCtqdFSI6y7LEDgBCD9EiXfmF61SWR2L0l+W5hGcS6chE
EE+rxoYdb0HIiAw3Mgp2rmnKmQaqfj8K5XQ+D6lD6k5iVfniJHZZ8+ynIRNv9ZOa0fQa/VusrnX1
or6YlpTrxUFAGIqgEHebaGBcTWGJAWG7ImWd68PX8O0UPetS09vpabiTco46RNfRlDLpAyk2w7TE
bPYPsSI/oDLRlP/wd3wiwLe2Oz+IatPByavRhN6XtWFjG8YG/v9NHoYrWAd8X3cLmNB8w5K38sCS
wL7/xG1cLhfV2q7HKYertSWZzisxN0SdKY8bX8q0nTOPHNsfbd8iLzhuK8u7NussOGFXWSgAx5Cp
cP9kgrIsvzq7VLyq9PrOXidtgFU2SymAGsekU2m3XXfR2Iya4VTzlWzdh2+Y139aeFecjSEtr/1z
G3pj7b87mYu/Oc5ZzuAndjGFBR2V6uvwqjul/82cJNFB1HMZpZ4yMwZm2HxrP2WrWy33RJRjhd3p
qObnAC8pzlZyaV6CZbZpiNyqWQ9LTawPb8boOuOfluR1G7eih8jgp0XLDpGnKWqHqjkwERXlfeBV
Qn4Ge8suUJYcTTrVncdCh7jjKM4t7OpY8C69L6Psvgl8m5lEzUo9eRV4r+ujy3nJQQvXGN1tCADt
BXRhQsDuHd0+9E5XVdeAexYxZ0HsaGMwgiXiYdoXO/U1k9lz7a5sWsQf4w7qpysq1Z6ZUUbCOc/2
1rn2+8BO+u1vHrht/lNXJHm58Kg4aE2M7riP0EzsrtLxPFY+dFBpYIRWNjTkR29mvuDQRi6juY5u
xKDquLDNqbvXxsZwQ0ZSFYyHkYzU4kWHCNU6rsO1BTpGEqzjTQxF9HsgNHBUDOdFXuSEB5KZncqh
lItzJLDfd+en0Jv0fsFh3ek/+CMQPPgpXPHSdUw97+0QmDpPOqHo15plnbJXjNuGhQMLU4ssxisM
4Nw67Ma+4/lyKySjXXkKs2gm1tNABfuft/u9uUqTEUYhZn9CMQn6qPuxW3k0/MoFWIHkXKui7oog
ZAQjSQSydsD9ITP6nIrvKU/ycEHupODp/cOqwqo60ax32CBqr6n/1gSJ5c8+oRfNP6jJPv/nLred
niyzJ54cwh2YbaNOK6we41bv4eHEQ+gmwlGNxzi2mNUHHoe6vExgqu2TD4+Qv9Q2vqt0L2WgL8tW
GgqhnQSo+uIWrUfLHOAqxOIZ7p6FhAxq93vWhjuJqD1D4TMvY9fMad0ZUeIdN9E2n3LPslWblDNa
wRkbJ6J8dtvadmdNla+PfTPY35uu6+oFTN8bZxhV3r1rA891LR0GpZTq2IF/tVMUZn+h1KdFxPUE
UZ30UGFBmPhZF3R/rLXK9u28KRVMH54mz0LHuUOwU6xILSHjBU2HQX44q8ojytcL6bdWZ/WDpG/U
PKcd0mv/2QwM23FHWvb6E+Ri1pgtuH/sNxfEhptJyKIdEi3Bzx47ZwtRvTbbUieLcDBoGNktglmS
XWUplz8H68zwHLUq7AUS42xQP9PaKW/gGBKpi6Burc7FdtahPGXUS9O5DSj3SyrAshKfO6MOyNai
sKKfcmoJcDgwnszMGk+BLOv/KPEV4C7xs3QtHnpsdr+5JuhJ6WDY+ooENLmHEnabggsNVT8rAKzt
Q8GAkVkhuK6TNhS+/Mv90lunBY8ZUatZwUB7zgkEKGK397I+LaLC6R+xXYriGJqtk/9lgRXM40Fa
jVzSkvSukpIEfnnlAyp/+M3wiqXBkuSr8mALyUQoxnmHF3fzagfOWxWCPIEpRNEQ1mwIlhv13LGE
OtOjd6uZVfcugnkFuvemomxSM5gg/2cyjjOIUbXWyxv263A7ccaTa04DtCoCx6kP7ZuHDGMjsCB9
iWN3rv6z7TpbrKSrZ2qJaZh5QXw9b8EbufdLeQ9sg6u7nG98wBBMRXMu2smCQWHXBmkNZqzc7U2a
aJY3qcLv7rAV01KJoNzKlRoSH9cX2SLDcOo9fGhnE611a3iSO7H+IGICBS/ttpHBzObNuIxOmqon
T9iq6thbKhYI41MVKhpeftWLd2q8yYemBGRyXHxl45oByLebwmi3ZE7t3fO979vjtOZul0ozz9Ef
PKmcWIkVGsNuFFU421vH9ttPaDD52Ul75RbrgIuK+3LyGAYewUxJZvCcyc7vbEcLDGA85+UAP2KY
QSUsLqr3e5MPzviT6nPsfzoLdmx2BnNVLfc15YM6U4gFQ7JNmMfrC8+7HsNko6rCVTsHXKCCPmo2
4ZtV4bUIT72oJgU9mpU7i6lqTWZ42EXrmPbVuJkfjtuYZQEuXXItER866E129sAajecRl1hpiC3a
p/bJDnizNWP+cecR7oYyX3/A4Iv8ead93r4qCBXx2yNpbv1TKRY2XloO1mKHNLXs6Ddfa7udtsGH
h8I8uZYqsZrOrOB2fUhLbbEAYf9LfhlWJ4q1WTq8qUEEI44YlhfCjT1jGADwHPaz6GMyMKSIUB+h
tLm9uXD9/n4nwngcjowbg1bDN4yz7yaS3IimPMvZ7cp3diu0kOXQDt76X7SrYfvLSMAyfxHufOd1
wsEa/MunanG+rbUf5ypGFJW181BDUi/jMbP0rE+9VYy83+MSzUHIJaUW4yX22pIocQj6ocPdUlum
qE81835iGRw87WfU9kKe1lnp8KVV5KLcEXHam9dKd6H3OPQi068DEmv5q29Bu9J82aPu0UKN82NX
yJIdPPT3xW+P4X928cCnuUe4Re1kZol2cbByyWpGGwlIvu/M//1Xa6NmJf3E1be/AY37fp230B1u
COXGwq6BKwTBs3Vn2dxlytrrn55Xe9Ernjb8+7TJlaMTu+NEPkdZ6dvnngmXPAYtJ9Cd4bnoT4Q/
uZA+nUWIcJiznyLZVjzn163oreUWMrDTg3jEMqwcSlsv3We4nF2efZvIp4IvxZ0mcxrCCG4G2XvZ
cfJ4W1BcZx4w308wEQTNBVmqd3ZyqCWTnUnthTg2iDee4c6FJusTtnfk4F+tF4rhD3kxTT0dFsyT
pPNvvVjlXbfYehXJjo71/05txY4M71viw8QNvHvlFkNruuJ7cSlHOnZL+tl6AqNcikevx3rDmuvd
zVNVj8o7G8noKieGgt7iOq47Ji986u10w1N9jNgP/NasjabYbjqQgEX1zgUntpap3kVjKD6anRCA
Fgdb+EANpu3nGdfcNhyx4xMu4XCyTg+m7H2d5v06eR0kSWT5vynVc3LFcAHTko2Nr+kzYWTQq6Gu
xCcNhLfyRAMvrQcpQdvHBPRSkd5dYOSYy/tozQtNb64r434KZlXypa84sC75isRxp2GBMQlyZ80k
lVS2nYzaD3NmiaXS5XVCKS3JLNo5zAhm6ZlxExfT5+nOH4xe5tzfhtNI5NX4NgCQ3M631g38j2aj
e/8mOCHs3idf15i5MmcNsN9pJNQPDDUWSSY+LO3H3EbukPa0z+0nyMCWweGRVlL8XTpr7l4AHwWF
HBZFXmPoC2d+ERtJxuhodr4n4JZ18xI20w1hsXub8n8IJxyTs18vIoijts96/z5va+D6QYF1pLsp
5+m0EfNSHCWhFx4ZDQP8xX2lAlzAkVzX5kcrZRc9ddWO+riYiZ91Cane7ISlbtPya8n5ejtqH4+z
99SUjJmuNbPx6ujx3UfRoVpVJE8qCIfP8RYGgMcz2kBJZtdefoeTIc3xyqwPwYlejlQX6mmWCN4H
HU7AryyUBbN5eryOmt9Bdyg/dtIJFio24NmKwt6H6IRbyzASwkp04rMm29S8IU0Z/Y5mjD4at9OY
Lw+QCMt++4cZobZLhPPE0YaJdmFHehue7HxQVXDcotZmCJ0Zl1Uh4Kx4WmZtuXjae8dsj9ybLaKU
MPg7wC3bapxzxPZc0hOUlTc28MMuGEHJXKt4zCLZiwOGUDP8Xrdx785w221xUIVPAEJIuQNpVKiF
QFB2z0yeF8YMBWqElj4K1+FB5m4dva9dG0H1yi60ZMzxlff0Hw5ZPTGjsdXDCxP2fOQQl2lS4IEL
33eN0x6rZZFxrB0Lu2ST0uC1Bjt52wcCg5mnbL0nrZXVoXxUtkPlcalkz+5mv2+drXuGwZly75XG
ymV3NVtZA/lWRpa7XNahJoCaiS1DaNVsUcCcqSzclJA8y3mpG12YF29jAv5uyE6wf1khImiaEVRS
3+ElJs91tuY2zGI/9zKfaIWgCx+XyVTNtSrGFouoKiRbXU75JheWKQ4uyfsliO6WQ9q2t42laONO
2dDae7ouzVcbTR1fRm7b1yWMRPGEI66jFRxaSplEYwrRJzF3CMQxcCImv4TQJUAAlLucnIIGCiPH
5FENAW0rtoJs2I8owMxQQxh++jBR+HI4kuk0R09MdpvizGmDIsW8TzjhZ9tR9f7aht5hasi3B/eP
EZGJGC5gW75PYqNcjrGxg3YRx8hwGUkosPjItF7lZcZ8KpOSe6ovD4XSzDMDljA5r3UGqWQOgS7V
/mmIwiAYjh1RLbwC0HfGo+VKPc3HqIcxBQzMS9s5EhYENddYczg+76hSzP+BViIQNDGRexlsCtic
ZIq6ODuFMU3+cIu9GY71sG+QTCNtmH6qGApYxWW61WUFhQSmQJ1Ms2lhlGA3/SlUV4ZU9H6P3RJh
V4C498z0j04Yt+QB1edGXmm/rNcfw2ITCZaykd3Wd3T9m/W9j33Uu6zyG3JHpI5cq4mFQVPLN7rv
aBAJft1se6m73GpeCXgJ/eUS7K7s6iuuE1M+YtAp05bmu/pmij6HDIgqIDyDDZUwEcee3uzFn2hf
O7P8XTGIcV+qfXllLhEGJ6tti/9yBY8a76s3uQFTV2sUTbxzfLmpmKL9p+Sl+C+biWxigxDxYjEt
pXtXyXVY/lHe289K6gJBc8ojO/Em7EoYoHrnaR2ZUaW1yPLqIkJHp0295S5OzXV8me0b1gG4PAdf
NiPVlqSRhUgZyCHAygXDcvljIHFQP+bcwtWfGV+nZdOVR/nM0MkZ3eWdczYI3djyW3/7GOaNCiOm
VbLrtGU0d8NSnWl/HDv8iTgW92E+2IM90vjI+dYRyNZjezN+IGjavAdeclY85nDXYPPpyBVPNEag
xuCFi8f6U9c5BDimH/e6eEHenqCdacxnosEcntGWjvYwVQ4O+BwPWMawp0Bad5ttdxI0O/09O5oM
/ABM6g1wxwV0IAbV+TU2IWs26hbu7OxNXV9dy1C7NunnUeMc9TiW/+PozJZj1bEg+kVEgEAIXmuu
8jzb54Xwsc9lFIMYxdf3qn7r6Ih7u11Fia2dmSvH2xwnY/ckqUTzPzDgDsFHqoNRPCQRy4wbh45T
c5NjOoASU4VamA9WmIE8w8eqLm3fLazbwzqO8d6AeT3GSQZIlz/WKc9FlSQDptS0Cf2/OPVq425N
ARjujCdHFYfMX8luhZ4bO/d9Xk0su7XlxrNB8o3W96yUer7DSAQUYv4/LR7OdvYYYBWFOFEN8XqJ
tRMOXw5vy2hgXGSpyValzvjfoP/GG7G8wduasKAg1SEpTF3KE8hv5al02bWuzA5DntcsYWOtlj1f
3BJrIhK4JpD3mkrH5VYGa4n9CxwbG1Jsukk9ffgsTAPcZxHre6/sneCGMSp0b1K8eOONQxwqwCda
NuX4EUjZORc3xqXP+l0uAhdc3E/mJNjhy28n7sDBUaAg5/NQlqRO27gpHzCdLjUTl6/KvScNAwNz
zcypEs1rCOMFiEyJ5z2MOadyj38ztxoMyoVegnYfVfUSHqoihrUjgCASIiwIuLY7fCLDN5fmZd5F
3MIJlBazfVmcomCDKmYf2FKKVfJedPPaXEMa4SNV5NO0r3SazvseCbJ4nJM59ncub/Ts3lb2GkaY
iz85eZ37FGsiiTwP+/M+rKR97go81re+A5DrZuGIRNMqjbhUZJkYkRk6WJWvisjUE0s60pwQm1z/
2AmS0xjP2Zg/Gr9MzhVHHtGkEZf8A++evN9EHGTR6Wp/CTbgJlqPJyEiOBaMYUjASeXz8IB5tvR/
ZvgSKcnRgLofB2erNYS6pq7HdAwqLesAFQcV5hKzjbljS3ZiLVMvBSV9Yey8p72XgoLU5brPyTgH
QGm3hXGHCZKF48TM1433H+dphTmpI0Sn60uaY2YNjgTJsnHnsQ1b9/1i04C1ptB/o8WKtt8uUdd8
wfQkSJyrUUfXrsPBiXlI2WCQFiPo2mJsbLPpQgljxZeeCNApx1XWKoTk3mROc1oXt7JPQDxIU3G3
7u2bzbAYQ6api8A+NE3p/9f5fvOPTKgrj7GM0ns/YcTcF/nIVOXW3FG4KnMlxB7e07BMKiwfPiU2
1umQMmydVZpDkB4SpwJAseY+/9+gKlx31jocykOCh+UZW3xBeIsU8S0IwYb0OJ5t78Df4T8T9aq/
PU+U+angy9GHyhjJTgFCo90ohhTnwr98ORSOWvOXVi7/j3Qxjl0Sl0LYHcgDHEFcWvnhslcKESvm
7MevwulVccL9OCKI7G3eDcrcD43bvfEX9cFXqst+/CszVkAstYeyPnn5ZJpzVhmE0a5p02SPiAwf
JY17cgmeJQyPKtKU+xbaBBb0LNfjk8DSbk8Oq2lQJl5Vprc8WvVf6pCr8LCaPHkeWQX6uzZgut5r
jFETTwHRS9YFMot24FCxVqc0jOBmMb3r1t+2HGS65eFmKsq5GnZ7QR1D+besK6BSLLaSviIgXUtR
iJ3rIBNuohhfJYmzrprCE2jiFABHVDAWkiZo+SHZPU1jTbtFien0bpnYkf9x8qBdzqIDGfLoumli
r5QoClaxcreVAtrQeQyYa4ehdVO4PQrcJiZ3V+zHMndwoIGFk/ep2w//2Nc58neEbPppei8vXpCB
cYIo1OZ79EHAsdE6izNaGW/5tHOtc2LLGf2yeqousQOxi1RGkLX7QCn1hEd8KA5hPwNnIf/pwV4G
D6wBCFAmva0MGDtALYSp8dGS13jwSbmyBky6HPhAuTqk+OTQiu2E1N+9kR01x4Slt2XEKsFrACls
3fsEbk5xbmKJwTjx01VeupifPzK8Fz2k7lQ322FBX7mwMZwqJqoWTN/UeNgcW140O2KeQwuMwM73
AnfmtG1AgHnYpiL1MnMdaw+GB+Y/B5jqlUTQWO6oeFPdQ1wmOjlmfeSedVt1wS0rS/KVfXnFvnC1
yl5LVj4w/7gtiC0Q1uhoERhZ78vKIwHuUGF419Wqe3ApSK621IHVvzMPDprsRIl4yBaP4gj0dYfS
Eo1wu/Hy2gvZiGAG2ZW1KukxnuJenZgEEEanuXSxnCEf0W01r+aZ0wAz75pn/bKDZbTitUR49uOj
Hbr1vlayfRySOaiO4VUQDxFt1DFc2h5ia0w2IL9pqOwK/EPNF1WekEFSLsnctbx95/RSmUvUsnbx
3r3WkUO3J1yYYQUgaaL/zGPoFbdlT3z3yNSmBwpYw+TXorDdJKMXtcdhLqDd+QQPPjN84Qil3Jnf
Q7geXP0Yn+jICHlPOKcFqPDwPVVEaY5Mmmu9SwvJUchankh4WoaCnxizc3CTwjF09yuLLvsNCgVN
/6/tmpootZvorAI42CYutajEcqMUj0QX3bj8k0q/ory1vGlUx5GBP4QTPH/yRquRM70s91K8RE2W
LNbiY05T/V718Xpqem9MPyt3TcAqCgBJ0yE3tjYkLXDq7sY5BEjRC8/zN8Kf4nsIuyNqUodL5IAN
F83IcRywQpHH7w0XtqFNicRpSVia19eKvX4Zxs8cfO0CJahZyp0PMCzeo/tD7TWzAJ/DE3JxiWOa
00R35X1kc7XslLYThTLZNObeM1UkU/m7dF2HgpBELRAfYDOe/4GJigqEveBq1JyFUaCmhrqJvzqU
l3jPSo4teF61Yjy1eiAmHiXpeCGIJqOfyIJ9+OSMt9kt0AmzW2J846gp43LO+ShZjOgIXjT2jPxX
lCHF07xFpUV/6OYH7vBL/VrBnPuvH8n/kUtuK/ADQq4ck33dl3rX5TOeYhJCNr0NsIKyzilmkB9C
Y9I5C6DycE9ybavjXMaLPNjGVPYlFxSGIqTGUXvp4JpmuIRE0h0joyVJ25a17qZYsdSyC4b/WrKS
RNE4tXO24MeKgEukWOmLA34dbptqXqqnEEm83eWDKNvDkokRIEpV8u5Mo3ge75a2aC8tzzpZM7U6
R91ey/TGunOfkq5won3hy/F27VYPH/jKL/umwllKYrrpxnPhE8XfpWIsCQDYHFtoknhIoBu6v1qM
hoPqbxdC6NygVsfc1mlHhq6eGNhejcOb8SgmLjIbZWUh/+iBxNWmZOH/yys2fYx6EvhHomPFkzM7
ARyEq1jE3tksBkcTGryzgeOBNjV7i/yjwmtihWeFmzspQ2grHUnTnfW67NEAKOCfn6b0o6dMbt6R
q/CqP+zZR3+DMXC9h2o0pFu2Rwq/KZs7uFyVxEIeKxFg6h2IGB08AtntNrKT8yfsnWEhyOhxhRsL
kG7E7oe/i50IbF1xDRiSQjrcaJCb7mHZc1f2aAl8Wxo1AAHxfKxWUIznPyGb1fyhKtx0JLLsADfk
yNRmeGyMEYTeyR0Vx8wNmWNHZyKOQLFXjY6wUjVilp4YwRIDkiZup/Ojafx2vOuYdMdTV87p36ng
EGaz6i6vqZ1mfz/aFZxTjnrX7VgIMdNA03a7bUUjzAlw+MS2PivG1zjNZXjQ/jyPh7mYu58sZtC+
XoqH57pwJIDqEXMexJ3Qh6yDjXYmS7wGHxUm/2pfltYvN0tW8BAHFS/+DTf5+TNOW1Xvqrr2ix3Q
hwmtqxXRsV6bnEBgm9/q1FZvA8gJTJJ1Xf7BaJhWNy0s3HdPwNG5AV/kP6HzV+8gdlbUPJH2lyia
RhLmGHEwv612JkyZLKtf3WNPi/6hqKbqHIB9my+Y7JruPg5lfR77Fk8pwIj4jeA1UPWpIlaN8apo
7X2gUyL2eYkEl01T4e8RFcY9vkJLPqwbK1Y6lEC1V2xXgrkXkFH8L5wmbedDwH1+OhStRHlIBDzu
Q0thQbIFQhFfygQjy46cYjmfyskPzwAShyMIw4HwwZzFOLdnhpN7spXa3eeNdUh1t3RZEIbDlC6w
2x5zP6M5Z8Bqx81vtSVnT6nc8ACYbH3zkkI4d1mDWHVFoBsyiZAC+AEn4LLnIf9Cf3V5ZG07xeq+
CovEeUaaQj2KFmmGixt2fn9eurQyhxwjuLMpnDj+s3QJKIqKiQ/47iKIY4X9kron0pHcfuMaQeS1
KyOJ6O4sSn4SNi8i3h49hgm3hNq860flJQ0WcluwIPKtQjdcVV3rXZtA1gY6ng7jlydirhubpM+G
t4lOMHa/3mB24+Co/Lm6moU3Qx073UNp6JA6DhVlhWcioY49DoWrwIRNHcadtSu5z/Y9u4vtis+O
iyN9V+Z2nKK6/ukhHjzMA7fu28SAjMWCik+fRUwAJnwz9EVY37LhBywG527qcE24HP6zJQG5a9a1
eCoDVf0k/I0vfcFlh4w/HyRLy2l6BQ86GBaO1Yr+qyzQfZjnyAOtxA/ut7ViFZ62Zb3L1Rq1p9Di
2eJYK2PvYlSsLktv/XcZ5fqe+mLAOh6WtvfMFRC5AiUglbLEXF4s4xP8FwLm/R2mSTTzdMHASSh9
9Jqdlzm1+l5n2jIutA9G2THvuZNzy2Q3vGvh1xEidqAigkXhuCkGohlbEcB23ShwOG9ot3zBha0T
zoVsWoYD02UV7Uo5+YCNG6f47GU4v4ExZ4fYgnx7xyuRlLdU2zn9V5gqyvLcKTMHdhaVew+AWd7V
PnIDSmVe/Fg3rW8zU5niXy9819DRwlqaQT+CdkrJA6IV8zDwymmyAwrXHKzd50w0jiiL5ns7Yd0v
3gZKE8q3YVi7uwj1V39HMpDdI36o+b8Bal+xrbzV+8M01dYXGNVG44WYy7+tdMpH3bslBr1QQJaz
pRtjXPcGO98J6ZIl4kbD5mSIXWOe4kwiNiq+7Vs7FfnP6Ceu89clKktgURmrDjwWCXcZrl/VzhOK
XBASYXBaelYBZ2g3U/CEDqfcZ70yiXD46kYuN5WbiehJkZv3dzj6l/LiNXr4nbzYbY/jHFfNDYWR
FVJOLpEn6xnf2aaLumVieWd7dzeLkO3SZpDO2r1UbaDjR/y3YuF/snb/NWUeBxchI+F+kmcdn5uh
SuZLn+tJEYnwvB7eK97cR+4mVfLakk9IthO+9WVvwMM+L9gBGySHsT/HBTv3lwZAL10b/iiPZd3D
A2e+h7hEPKHAGfGFTS2UdxHk3XwzRfg9aRWjdOFUxjgvSd4VcXno3QhTWIw8sw3gRO+BjlPJOeaB
4z+amZbB28SKAetVV47LFhWMtaKe4+UpsymlXozuw7S1fi6/ysV4TbptUk/PG90mGn+2hHuHR6XL
SPowFIBENIn/L2hYGdy5OK8+IO4V7jFBmFBQhMTwLGdeUrswa8RKuUhbDL8SOBpSX8xmBjYtH/Ze
8z1jrulzj9XK2jdylxfIzLdZx2JPSD0Gn2roRv9vxPR57ilIYA1IS0354wfW77cMOg0xA34R2CGS
Ib6wavC41q+6vc0HKid3xOISOKsNt6pt5qJnbaDmma868DL0+sZISZJYdX/jsgYSYdbA5ChSA+Z/
cL7rr5P43CDAQge/qyatcZfOo0XkisoEDaDhStP1o+CqxlW42dDowbgGiRfXwGQqh1trPUGnA8Op
eJaqoOof6FphYYNwm6qtLGcLybSn59FgPjeQkkp6RrhmNVfoIGaoE3aIhKXYiGPCy+HvIT21Yb+l
u7bu2OB44o2JPYTE79eQxcoSMoufyXEjeC3951lM5dBxTfNDYUBKaQVXCo7ihD3dxp2S4ZHU58jb
mxdkBjgyml9nbCY/IN+hNcT5NFuuDi58MHLPOJ2llcvJYzheNuxhSHt2cJueeuyreAUrGCqbDseQ
v4MJOX5l5QpTtGRzRdVKoMPiLl8V6AxFUgFbr5yaz7VHcL/aixRwqVk/V6sdjzwxAHlgHjhPHZ6Z
hIGt6C5+HLvEKqUjoAWXY/CfH7usNRzfrw65LZ2/2OtxeUkTFw/j0nLIJaC8Wra/lXnHaQEgVhV0
kbELFf22bK87Y4+wwzUuAj90F/uLeG9F5r70emrqPYI0/uty1IJvYpqWXxYl+k0SBJQguZBqNkL7
Iw08bE7ITkDe02DgQklMVa9fTdlVf9dQZNBEEWkoy9MBqbZkGBI2d2UYskFnt7rx/Eg/Z7PChVTN
GG7506bwx8JUPfGlhXabQfHoyMHluXNws7ClH9xezba6zNrHTrciJeCZs3DA6jZkW9/GgHhpjF2r
rcf17HWsw+6RV2cFoFByopNnrCm2D3Fdv2t3xjO/ZM36MeoQEyC/TJ1t1RRGD7k3MShw0x4JRgrH
VpvRE5hEIW028HYSQnaHhORLtKXTWXvcEAo24Hj/2/epF+s3DIFCEdjEPZ0iGAKXl1P23/V+DLJ+
dZcXpUoJzg2zFWMcnzczW8ru09bUfATN6JBzs+SUXRo1HjqhFli78HqjzdVueaR2po7J2BrC7QXb
kHxb8Hs+w7eLuoutkIM3GVwL8rJZhL91JvfyNYtyxgQPAvZpKgW6UlUn0U9FmBaGSUjw96DaMHr3
rGZxXjHDPrPj5D/iZL0W2OQ9P0xnGFu1XxsF66OHurfuRZRUT3nqZd/teCUPkrhzDjWvnWxr2p6n
CxpOch96mjwx0wNiIR8Eb2ObxAzTKo2XZrvk16uIrmumpEqETbpvJr9n6VfkHWYKusPecJeithOE
uUaxbWzOk4c1ZDdgNPjnrE76jyYgI1DyI3FOQr1+TJyD4zbuK/W5LI7JEJ3y/I1w8PxZaSkiYmDB
+BABS3K3jT/D3ptc3lqbnKvsS9x7CQvccIQdhITNpd8vsKyziMCGSK6qlJdC9c1HbNlqXRI+vB9s
hHBEgMlxxV/LTF0UNtb8UDXQETABDOO+HhP1EErrjPte6uxW6IUj2V+SIoPVIduHqa+jH5vzczkQ
yIidDR1KQu+BRyIwTsgU7KFRf6kjCLmHru2C6DTKZfZ3Uhogq4hR3q+XKQ9HX7DI/pSPffJUah8s
xoTBP9stsIubbdMMM1Qqk7tBtZl9IXhY3Dm4kDhzvmPWTzEz+FLe81miW/dUQp6RvvgLSAGl46Gm
zYk7Vr+0N03BvnsXxb7lv2HV/+IniGndBonHY2YE1E/YnSA1+RQWQNq79TMnAaTQwtz6KHBHqUPU
A+snCsTOxDxWBmvshkYlfr312gGdQGVOo5tU5tFfVxhM335juv/mCecBFSHNPFD8OQD2/Fk9yCjB
Rnutie6vdADcaDxWDaY3VtQ+Tn4cHbU4zrC9x8+KDIAhjEzDwgKZCOcS/TJJfsJb3bJLwMQwDTTB
uoy6n0padvQHyy1SnsClImmiqMEfRsnmldNl0XJCbyZ01UzGngqKEZgNVZlR3hWTyZaZ333nJjTR
Psq8CshyF2Z/Ww6mbyITVHY1QxNn3LAz1nZLPZBYNewnf+O4Dddkq7NODc1lNb4fnVkEt+RtY2y1
fPxGmjG4nXgR6X/U81hutUMv6msllLleZcC4aa4UbTzGf5SHYWzHUjaVhMyQZI6irbNbX2M73l6H
OYj91UIczRICINFZmb7Yrjk7h7HKPDL/fjJ/o0kHWA+8tl5uLYDzGHS8oFueD7fRM7YhmK1T9yxJ
WXQhyR5F10fO6E6QOWVHcx5XY95Kt+Cfo47Ctg/5wkJkoyon+o4TqFZMZWQMNjWe6/JxTsueRpYy
Kf8qVq7xaVRD9OaYaLb4DUPiNL5uxv86G5AR09Aj+WIc0Ly0RHOr38Ppi8wx7rvmFduikZuRsRds
Ra00XTmpWdTbQMPh6wy7GzOBH/f25C0+XOuUUh17jAlWt3vZ1K7eDWrw79F8xoGjgL1rtCGvVXY3
s2fy4W+KzOr+c/CrC94SfQVvh+D3cfaX8DGd2bh+tPmM7Fz4bjufmzLSBMJBpzXVlmVWXn2P6J1D
v6sz8sbMFDYljrvxSP05t1xu+HHhkla/0ziAAORPcarbvF79GDBLL5GTk6KTN32EBZNSpTwpNkMg
W6qloDr14iFKrmNgSwHACpAzC3HC+WVZYAGZZ7tFdsuAc2EN0cu+davEQO0WpT8/cLRk+p9E6Dan
gMUtxR8jW/0NFKG0fiHf3thnrwjts8XCyqpqmSJ+4E0IvZBnNZ+hwq+FeFnZvme8xuMpe4PtHC8f
WV9Mza3rDULcZVSBc9wVRQBMgbxAcjPi5aPeSBOH26uQeBLp4/L/AlRhHtgkFBCP2qI0u5Yqb0ZV
icKyYdee9A/RaKw9dVVjbni986ohbzdPv6zEqDeS+I8wHdgEg9lYC/OW2qJWd3MpY7lzR/4ff1Rj
0QSfpEo99aRgu/JpY0lm7QopC/MQzVjjA4d4w2jdwqbboxUl7mEex/TINJ6rbTULhHYev7HZaJy8
/TeecBahcI7wPCZ2ZnkHtAeIZFotU/dGWgoQRhqZZLxHEmjkvhnZsX+NK7+Riu8Mju8BT0OVP8Eb
QyEJwrF6xzTZhZuhs/ND1s8Qjup1WrGIwnNVJ7+S7XKDqNuJ96Zv12nnSEMN5Abdm0z3nLhe8R9i
weKfDZmL4bGnAK99b/yQx4RdCmsPiSObh/53RtfFT6Q0dozV6xU00RGvPTWZM3YdLiU19QrA6AOi
M8hH7Q03Uq5dGqdP8EQ7hYnefGBdJF+xYiRfkQgz9xm24QT+i1vuBSiNUfcjDpT+tkKuPbL7qGtc
+JgXzkRLgPisHlvJv8A4JWoOxmfhnPPJCYtXBkaM8oD5K+NOW10QZHmNlKmDV0JgPjhB9nBE+DBC
OtsegAWBQSLJLqxzGAKvOV6I8Mi4756wRlTRK+IfnVwevsp814ZWPM46z+xJAj+4nefUe03ikgCi
Q1pgX451fpG1y+4NzSIFr5JrhqV44NHfLv5U3S7dNVESjmhnT9pBS78M5G9I9RIXIWswWeg82AoH
57ziicxIMbqwCR/8PqU50l/72d4jI2HVpOE79/+UHqrtF7+pQu4xemL54KYieYWPFR7OPzTHY7xU
rBTocquUmTSl9ZaNBUOuIhWxUQHv5otgydXd1Q3qPcmwZLjrYifGEegC4VMk0mLiqQb5ngQCWOks
Rg8eMEvd+X7cvWJyqr+5w6rkO+bP/B5Vz0azFKJEScnX+j9ybiZiX1YJNKRlWbLsvDRp9oQLe013
A/iDfjuCeYVegnxwx7bXIMzxLeXVthPF9TiSpLm2naPFThZBp58T2/beIVg199RhwbsKPmVeLf1f
rnqQkZbRoYxrFgUyylAi6mkB55HoLt4FiEo8dXk+N7uJ97HzLlnphp/D4LylJG4IUzTOMVC8KoKa
T3hDMYSI7mh4WSdWN37Da90QMBKMrHHrFPdNsKyEjIcyR540HYpaZNVyOwhqqhnTQJlTwhHrsV2J
L0TNXVO55s12pr3i3FbPfSzYFjt3BkR68Ag5vwyOI792c4wsv7j3RjBebQYP3hzQuXgqj8Ug468s
i9S/CAsxA8EaT7+lDjVlD/3YgiQA6P5ihlBTvkn3To0dp17eudfi6bD55N0GNVYpGr7mjGGkI6p1
SthgkrymriQ7e60ELoRDghjpmtO+cMyJYHwrjAv25co4sA8xplNQpx2i7l7bPM23Ic7C4li5XU7V
p+5+qrhyG+7ZTotx0oln/5QyrDV7icn/touR9Xds1t2ZpWIrZhCrpL3xOZfVw2Q7iYIEKcV9h4gD
lQ5aNVfASWmx3i5rAazX8+N2POmwb7uDdVm6Y87pRLWl9dVzTiXZbS7ofgGjS4Q4PLdUM7psBBUp
p12CDPYkmSMhisI+7nvMq2POc2id2n4E/2+bKbolJ2orqH27w2K/nJmEguxOiKb95Gaq+6PwQgkU
oR8BtKci63fEtFpSORDUDn5YzwdHURKyoUvXLgfdxyY/6xzPOyQUL2bjyY+GLV84q+WYoC/pe48J
Yb2RMpzkfkiUuPZ85FPRnITMgsdknIL2S+bUSFMeYvvxiJqr3hNKxKCxVeidpLIjoGyA5akryIUz
zFyXhIBxoJiogrALGbfjLA3bp8B61TkIq9wBc+v368FjOdY+htPa/4vxvSJhWBt5+qZvUrsbxZWF
zXZp3U0Oy/obtrXIG05DwOFxAs9P8Q2Bi8dKRG1+8Bg4rk0mTRF8dpjmCZ8vufPt+S75NpSeQO9x
441+vp2AT1Qn5If1eRVpFy9HQRwpYMAmoi/4OmYfZd5fHecGSxP+EK0TRs00dNBhYeoR+zRlceA4
cR5xMLbethmIWse0+5Wh3kdhoKZtnSEp4K42PjfTsR7/2D4qb+SCUWsbs3uPj+Hohx30JNg+IaOk
YsLdWh0a3uDEAdSZy7S34O0PeRHMNbhiJJEV7MCKnhlmMd7XOlxK5yPDg3hjxkot2xBejj3QJEgR
aufgG2CiZBIGbLQOHyuhIH3AigcieRhBFOEfbp444NwXKkKS9cl0igEPbbOpmZUWMmdVe2UwS6kd
QAjV8ElxHaYODx8Rjtg6eUtwwv1BTBQF3+HCAgNzlPBPjY70g9cFzXdTX+khawczuYtj698WTs/L
f1jFAlepaNwb3Xp2/KvdPG6fXAKMBwbmlju9lWH96rVapheF0F1dXBZlxyD3DZaKpRbuU4t8iOfD
C8V34F2flDwSM71/jWzgoPgRMU8L/HDeh1STJEwmo8fy2/PSdre2KZRviiIpD0JD8LMXu0xJsNPY
IdRu4Vso91eWasART5XngRuUrXnTD6Z4Ntad3GMwUsC5gYPBkgVdDZDGJFyCOuzMRyc5IiaHCId9
mih5TKZ2vIohvb8+B5lZfmm6CP91jES3UCEzDAqC9upjb9S0vmEmZ9qQ3pL8mrFNhzvjOckjBw6E
LIzLA1gxH3Trxh+Y8s//7wj5dGfLCxIPvEnEz6BSup/djkDJHlI5J6dus9r5dnqSvUKYMnoos1y+
E/Zo3C/E1Tp6nmvOSayUvApdipTXVm496a7Dl79MroNqdLU+7LKsixLcIESXNzM3ABzyOmvNOQfM
q17x6ASgsRBFna9+DYIbUFfWABAsPOJScTlCIR+lDz/d5b8ApyoJ60Cxqi+zp9J5FzDy3GL169M7
vqLqi0hnSelG36qJuoemvxt7kJ4wbttpuhm8jFK5TebrlB80X3n9nbIXCj+Dtu8FF4e6pKKLlSte
de5EfC0j3y8THkitgLNH08Md6cG5JfwHNmYgyPIH1kEccQa4yXQ2JlrqU6Xw6x4CxYF7yZjw5Mn1
ZXJXcZNcH4N2xfTRq3VJKQzJRHrmFowbe+MiVCaX7trF/YinYF2Pbi5b92H0gZBrYGlYATwN18pU
3ciUWvPXkn8sYyGfar80l2tIdt03V4EAWIb/GAKy+icsu7TdhEsKtzC94jsSgN6FWHCICNdEadq/
ltPcTz+Do/t6wPhllH1uoqxy9mZerg+6ECFXByap11SUNENvZh6kbxQ5R3xdHQ7+Hhpi4j96cz7G
57jlsnantQovK9UW8hZ3JVvBiJ/48MESc6yOceU7yzbr4wEajDX9DnRKNex7lha8TaNrDHZbhUG4
fNsk6eET8/guw7qN1Tq/OYC8/QcJ1gv5mX5p1v271jqE4K93tjtc7aa7Z5cY9oeGSwUujKzi4o6h
sVy+B1uPLBZNO/8Uc5vYRzktHeHtYYopzuG8JdomZzk9sUnxPPx3V38Vr5zsHgam0mzgWKgh5lOq
tRXSzvUThZ19dcwmBMXtTIfIxdVDSN/FPHCKlnnRNjvwferhGsnlukQ/Y7AJF087jzWdZHYj/Z6q
laGDv3hwZ+LgEMAohN/N0klf6AAR3gWHr+LPGNNJHwwYgdelA7C/haCu6E9Zpgz5bZlUqg4695wL
TUp4VkQBlWePFMo01Q6R120Lqj1J4RRYmyjoKApPWyjCqWt2Kxid8OCzdfvrxoVNkCPi/p510NWc
CY12l5LGXvk0Fnh9BD+YQOZsBA/GwkLXBxYwSOxQxq/kM0GP5FYNsMb9rl0MTTR+O+9Y6jaPaUEe
e9slPTcFHO6GXoRrQ7D1AM5to8GZXFS9Qf6oVo/N20DyWzwg+bpi24Wph/UTYOEdvsPyxkBbXLdr
QbCMljRdzBeK9op/Hmig9JCCPrvxlclTuAd+t7zVRedgbx5i56agVSm8zV1/jS95LpsKYFaw/ItF
O+YfHGXTk45z1VzQasnKbhQC2VMRe8uVVOzObBKjCQ+pT6klReZLy+ViRjJlEeUx5njjQIKWHuth
nzRZ80kIca0e+Dbr+kKGjqI2m4NDO6MhEirgMfftb8HIwztjDHu9JdcnaCoQrLB3vGjQ5502manp
rqkkYqBOKkn7SImvvSV/H228kWxVBDjXxWSbN5cKmDQIH7ZhJ9VRQQFLkGXWbsQLRQM6gunzijNQ
nVAJw+WtGhQhlB5yw8kEpky3WNmvHZQU4TTPQ4p/J4xn7bxEC9FKjjfEvkfWB8GT07AXeEz5hKhL
zxJWPAEB1qNyCkyqLYrXd6OpHN60sxnxFqhgOTpW53fo9iI4Fpwgl9ld5gxrCDDO+ziQI80pHMCF
T/ZVRvUDwVn3GNJqA7KyqU1/sBmG/hfkyvSVItW6PdVl5BxnPdBG4naRuZQR+8anBbmz+CYmP8K5
i8I1//0fR+e1HDeuRdEvYhUI5tfOQcmSrPTCksY2cwIJAuTX39X3bWpqPJa6SeCEvddWpUMgKlxQ
HnwWpN7wPiPZuETOIMjMtLjW58HJmjuz4srdWFV5cI4jjPXbGNdzf1k0dGy2YElQHyLtWEg7C/EN
/BsDWcfl99w5ZDwwlZjZppGrEmSPMwg8e4HkA5A9h/b5D/ihRsvEXu+Z7z/n94ujItpXHigC9ART
rd/rOu3wU0fsDCUZxUwg2be0e65D5R8nbh2cOQQ7uRu11IBIsVrou6ZlV/UkFC4oZhf4h0lELbq9
GUq4gyxAVspfML6kWpoxXfepMaBzA0Yy0Z0PzfQpn8mw2/Z5Xr1PTVx6h5jY+YJ09TV4XFp3Svf4
lIYAt+INwr2yyvmFiIYFBzNdDzlE6SZfmJAA3gASmYaHjqF4tEFX03/BpMuZPKU30mFJKcdibMZB
44R1SWBfSYu3CRYwCb8SI9ASSlH2vzqqMnGiUZDvwahd1sNlbE7kj7brkxWos9CgocXGTb2KK6oj
gses6uPkOY+aWO1XWSrGwpP8x0TU0N7x5P2hpDYXhKIokAVnMWiUWYl/N/EzCZTEKnqXIez1rxie
UbB1HIP8B3UavtGF4K8bHXsgo0hX9R93LFCwb6ns4gPIFj991fGYX1wQl/Vf/Ese/DnsrxIlXzEO
AAkNk3kCuz0r5qOGP2HffJpZ8Sd1vaE4xeidGApiYAaZ77avcxqgn1n9IsP/mw1kge5Yl83TFSBG
DFkeO9F+hcaPVaH1l5cREAiVVpIvySdZgBGEHQkYELJJmz8QsrDwSi8e4qPciWQBttIWJDEWaEmv
aVyU/8YoRGMWgj+bGMrEpYtJ4Za1iXmdoiiaVfZi1TrfmYVl8bYjlDbdiqlZiEzEaPYouWvG16CN
024zDlNbHNvZ8UFCJDZ7YKXGLy6VJlyvdTt5TSaYgBuVrngGDApWzinELj9U2DrjL/aZu2+UJgPx
FNXQPk56dIZj5+PSPxJTcKsMHRbt56EZqpNVKPy3Sx2tmPoyV10By9of1D1NTYAEldbDUmg/3eVj
F8Mu1ujfd8AQA+yoIbADRPZEOJyEipeMOAI/JZvPbar0H+MijgxYITrZ0TE73+ii6R7zToByTH1f
N2/Vkq6smQKs6y/09aBTnYiWcYtCAu2YLCN5IkJPL4dw7cL+Yuo86O4o9Sz/oXSCfzD2JohVo4yO
aRLHBByGDfrbDDv9cCZPENfcAmssZZTOB/YWT4X3CnY9ZkMc4quCS5NJeBslQsEVF4Y6Md3op48s
7qMovHqUyctnu1rlnC1RnPdj2GBFYtLov4WIWMJtMfpEbcEwWAlhME43IgEM8x5RIFmYgABEosIj
70/uH01Swe4rEe28jop4shMI9BwenSq1vEUb+BBhxchAj0UdTbucK1pDN9GVg9nB6pttSMR7Xw3L
Iygh6aOOTcZb34Wdei9LL50PMA7IiUGBD5e7m0WsNoTLwiTlwtV3xFnegFaoc+lNFusAafLKdcca
QatdYhb1PhsynahhEKTtmWDhPogjqX/D0p3InaQN+NSqY5ncIybmWIe0JhDyE1u1SWlnEiKWx+kZ
pBXZFPSkDrY1IfuLGk2o7gTN8I22OEXm6Ip2eOA1zdfrUs3+V+lUdO2kdIzrXVUu4nskmKjfpmsf
/R5N1dKV4+UnmZSTNN/in24WFvy0A3sYjuFvmuOMHIXScwYSRkTyYCsxxfdjbbigwWa4v3MzJA9M
qquCOy+vmZO3xty1siMcCm7KfFAraLT7yhTFo3VNnG2HTpG155S6zS9cPNVjQ9tKFKQbJfG9ZcyK
VdubvH8l9I2jGy0Ven0YkgemIE54gYhpOSxkmj9xmQmzYZEdunuzFmgw8w7YnEQJw+M0DM4Hdn75
X1wPxGviVB6OxAHVf3vpdD/tRHgaIqSUQTydbFm2UGcz9ykgvxLCkC8dpJjw9WiG5cKUYju6Ezr0
1B1Z66beRHJrx/T2bibMTW55qaFATf2KnG8T8fAuu2xdAr3tfag9O9c41aFjkOdtm77w/F9s0Su9
t0Q53Vbws0r36wrqG7Wq0/T3FA2k/m1mEg1feGBakg+ZXtJFeen0FlYdpZgoiZXC8p2gGnVnXop9
GyNK30E/wCk+4vL968s5/l1R1pLObPP+B7okahFpzaLve9PJ4d1j47ePVK0DRoYOixMY7tM7kR4A
mkK0jI+iz1Gtk9WMYge01ntDFlSyxXoBOaLgtA/YVM3TJWhiK3aV9FiQVOQ4Py0+w+7TWE52Opux
iJ9BGjA38JlaJPzomsThgs+cvCVwOhsCKujy2yQlQxFHaB6f4iGIkPJIXJdnosIRIwMhk0T9ESH5
5tFDOD9ojFO4XEapexuYLPvlzRGaauZ2Hwh9EPwEAbbKPZOnnCV7Vvvt+B50abKe6db0DF+0S0Cr
x+kqTopPmvk3aYDiRk0K6meSOJbHRUe0KTmGszMet6w59CRmdg+suuIrJN6Ahy7EtANyoYM7vZJb
U18b0GzuMVX/57PbOAZP2gHDn8jI2idr6qtj4YP1+EKlLx+NpSjcuURi6K1UkLuovhZgG1sEIDlh
Jdb0Ua02PcSB6ohPcMYIGTiu5PLy3ZocAm/9NUsvYvpbmfFXA7+NifEU4OF6CwS5AN8NiIrwmsCZ
BSaWRJl2+6c499FU7/jb2sXhuq5cRhfMPD2WoVyIBgZSXBN9vMIZ4MEuZmb7LuKaF5AKpjsYa+Jf
FJZ+t59W2177sRbzLnB9vOvdSkHyQVuUZ0e2BjOj8EqOl8SDmrej2PCSfT2F4+920bQHfS4M1KGl
CE5dxMx5L5UM/2AS1hyOmutj07etfC9nGV9BT5YfcUfIxYaIFk1engqH704JOuqhI26BKFwUM5uA
BRkdjjsFT4g5U9Lyom6M95Ma2w7TY1edPUQ2+rR0nfWPjGdIDqKEZHFrK5TWRxIbus+VDE/nQ4iF
rHUHKl5NP5POJ9JL7VOCyReBhTNU3bfjINPdJmAPqGHDDikhIXwOo49cNd4XLNu1Ok8ECtyPAFbs
RqbL9A+qRRnuVt/DLruGOLpP5FCYcM/0rGsus1lv1gUATMhWSYFLWO9hZEfrFoz/RW4W/OT9gNU7
dqZ6xV5H/HM+t3glcKnW+TlvXecX7naFKS1GcnFHPkMqrtTnKVLoRQ4mOHaEaGVnQnrrXaNT5Bpb
yEdpc0oSgCRX4y1gaOARIGTzGWhv6Wia/MrmdvmVFjykJ+ycC3dzmJP4qQKuUCR9cHQOVPbI49bI
DMELtjhiO5tM594e+xE2AoSqxoDG8EligqxG51KMzM8hons6L/bRVIekZ8ApWuythcBfAqZErR/J
rE1wdkQ9Fv9VVYVF0WmUJHwFHD9avg3140plz5+Ds3dgw1opd1di6PD2xESRvxd2Pg1tQzu3AoLA
HkhyFP/jHcYqJPsAIqY91X7yVyMjnZAfDyyCOp92YRPQ9jPHUXX2nnktI83HkDVM+kJeHD5LII0J
xk1eEoQw16Uee+8vVchaHmYuqL8dWTif/USI9jmJB2hWhgXNirBBsjXhCWyTC/YKdSGVIEsv/TC6
L1MSNryWbCvcQ42fylzIjrD/SGUW/7VMgerbC1PHe8w3IUvQKe7XnRIQutESOuMDuDbj/JYzVqh0
KZgyMG+sPBrlrECyxXSs0q8NgBlxn2bMsv/0FXEBxwVJIp8pGCv/gwcQ88V2hPSUnnK+fPmjwkm4
56VAzcd8q7dOfYoiT1SYV6X/jyZ6QMBv+YouqQ1Jkt05rj+hj/SZwv1xgpICPObdIywhHZU4Q8DC
UOwg5U1P7sJDeUlxu2LpkIhHOZEkNPo0EH4fkeSK3Hobpoxy9U5aaLGgU+CcsInznIBrTHtcQiLN
nfC+B8wMbzSh6NlnCfD1PdiNMHx23YG9M3aXuTiImZ/4AXU04iwzBuocOk7ondcoqJnJ+SFWrRlS
l0cv4wTDIRui+oHnNCXhbGZKD/S4AkATTU24L6Bj+XykLJPtReSI8JgRB3H0u8HjACiuVpHHgrjT
H6Lo5feAdiZ5HXEnAsZnQXhJzKhJ2w3L6Jlz3iHhbDGMWmETtHdz7xPEOawNWn0INslpZElFrr07
eVcNNtgeKTFptnsnjpku4mtpdkFs/eCAxCCq372S1cc5N5Tkr0kOwmSjpywP74maQAQNVzosUBeU
TZi/MJINaN4rBgXhcRqgeDPabW5giiSAzwo6PWJ3s1szh551Ew2kmr4gsPKbhxVOVXFgkpb+tB2Q
UjyLyNEOzURG5rZxDQspWiRy/GzU2w9nne1HHpnQOfVBH/n3zNTw8iGlrHYKSMmfVvc+csaw9OC5
jq7rbBq83QZtYcigaUWrUG2WWeCZL7W2Zt8QfJOQa+X37WlyyLHcByom01UAYXHOXTgrfeFmcudT
7NF9PeOkmW/ewoZWd8pgshcJy/rNitOAUDJfELcTizT4onjgRBlbKrGjXBhYbFIEDUhra+KMjk3i
EzOPwRPUqZwC84T2Oq5/R4ztbhHCWl75BRaPkxG5yK5KEwibngejN6n7pf5MMKovEAb6Ynaew7FF
5lJoICu4fNFrvAHsDUEJ4txBcW+QB4R7pcuxuKZkOiPCdfy8ui698dvPNSS375sfSqXffSCHyP1u
R3anJ9zoWXLovNF7mGL6FyzfeeZs5wqoxYX7ZoU+SQnI3+mGrfNcwqpiPLP2wzq9mE50FepvDXHg
ouGThQcdMAK7sJnQy3cuq/njRjIFNWPWmbljmoodmIbcZ2TjNll+xkUdORCA+wgV6JTN4uooEcZb
S/pgfxfWM8mKCSM4BsiFn7WG8DPOTjAWkOfyrVup+OG2dUG1VBYNZEkN0GuDsDe6ljLNyBCHaIPs
nfRwemLEUABeb91LN69RebRxU/p70m94ecIRyAvkRB6EF+bMMWyhJeFsB1/imK3N0KyhdU18brFu
ytL/sLDMya9ecfPeVXYN+XxC/mzyWIZ6GV/JwlPlrxB9zk2do92UqoGcHNzLLDPPLdwrUHyQ+fDW
l0sRQrTClHyIbCJpFyDX98j6ijQ9dmEOrH/jWj4nLBQFFNV111hPSQLCI799p9G1v0TotS4g2gIf
AgOy8CJYJDk08Y6PMD6q5Avp2ytZXaYG3LHHutjEO8mxiqOm6LujDoch+u0nBV0ly8j1gA0bl8MA
82dC9s2mhu2TYYtfRDL6zfGKGhzncMj7pCJNHCKkra9xjuSfHJwcuiKOSjikCeMiZBZCvOcMXomk
RDFINLnogy9bVKRWU4qQDE+XSdBk2hPEA9uE6/IJFRBJXp7beo/DEgYkqkEbp17sxohzbDOkEHyw
nSt4D7JKCrFfkDXdQk/CQBxXAK2vLJrZo7RoqqtjyEgDGVj2/0hkoH24QrSS4uJbmZTQ50NCBFRD
JcOCcCKhdFLW/0KFAq2EjRkewyVmLg9pdQjqa9Ko4OAxpCDWZahDu6N0lJysZNGhLA9Ly9JNa4Re
nD89XHbcEQyfuZ7TLVSN7G8xiYHAxW4GLZ2s3h9dkMKX1WnxQw8E1gIN4h/osWQ7uHjEz17DqGxD
AHnp/HAOI+VPRx7CPUUi0Z+140ZIymrog3dd58Oj8z09tKfCoopFBAeo/CGn3f5qmFWVu0hF5avo
/UerbVI/qtLKuyjSld0uKvDIiFkiMI7J4gjvNITWB/XBOpCZONiHgiMCreYLffoUHtitrqQZrJoy
p66Xkkq0GamvoPytpsV+2dA/QilCAAjBvq1+Rb2ci3st1+o/d+18d980WBs0v5lD27Olf19/qgUN
4bFZvd5uUacSvZ1pesKLy+hv3LaRW/Ybpwo7JA9tI97VXJn3wR2i4dDExk32qnQd79plSfrBMzEP
RzimQfY+1wC5t5EzMiCPoiW8bxZ6il2M3o+YaNtnxDwNqVy4YVP5msSGcLo+mdb5TQ0GBKdJAnHX
kXDS7ACVkAzK4Muzu87187d2ETivvApMBlYj9ovJzibo7bbCjmNzj7eko6JtW1Q7i7uIq1gCwqp7
nKfAMeJMC9RuZUPt9ypw/onnGQtWcSUgrW+/GJtPcKFVjlVq4Um0af1M55t9gN9juIYVi5mWjtLM
3waZcPAiZg1q32Y3EjOAyK4L4chtVd45093aRrrfLvQ9xcscDIpDzEZBskuQmGEknBnzgTXDk2KR
GashrX0OdS3wxo2O5me8aUwwpTBgBQXFAz67Y3ZsuxH3a183fQIzHTZTzxpjyEpmZ2WPf2foDcPJ
tgg1Ql/jxC7ycGx4NBX16LmdOOYEmpj1HtdxzkJ2cLDbqyfZF4N7oPPqu7elFSvJXZ7XT8mhKtIR
H3mY41EeQzzOz03vaz5YyHJAJxAZa9yWLLOT5aJWZIwHS1xOcz/EbRjelcXE+Xh1M78jWQWldjyD
s+Oc8+Ee9IE+spbX+oc9lA0+Ujak5ZvKG7TMRKDASti6I6G2u1L1a3snGNajJmuY4IIJi9MJXNQQ
4Y6fGaHXR7flj7/kNX4nEGusKhDq9jpwLqVmTn1cRZMXT0ONVnNDwz/wHzXG5EDsMvIC0LzP6m5y
bW0/y6yTBLA5i09Mg6jbbdL745UsGn99EXDmvEs/18ChHHeZo7OmEbabghKU+FDyKJgxtOFCuesP
YJiOhvXBf/Q/Bm9AFbmIzCgiUVJxSbdQgDKwQXRS0EMvipWq3qbakyv9MUjtnQvhExJCKEy7mzo0
xLtEOrp+FiWZf2ozhITn3quFiwu51wSw6Z71Q6ifS+mN7T2F1DK+BYbul9lmlWW7wLG4Bj2EuLBL
wm76bwq8NX/ANS/vWlerV2Teojl5g4QOFmIGEQwMOuJsFo9KsG4ls6DObQWboGKY7kqr4SDXJrVo
TYb5RgTrAEV9tiXqWGxAVfxT8X6ZPWDRsCaShZJzM+WAxJCiigQCOl+MHx29IUHVXYDiDU9Lso6s
20jMrLcotghDBdWMGymhDCRANgLax6rdmP7edpI2vR2ASRO1a9EOVoSuJOdq8nX84TK2fe9Q/qJ5
QYRzn9dlsT448yyaLxAjqnhqMVxC2gETsyIHV3USvWj6tGEHa8F8d6NDyd4FVCYn9PDpB9rg/gyt
DNU9ujjBS087dTc3AyrG6VaoEevIxOmVhcMQXQHq4isQiC/drRmsa08aXYHcD407hU85Dy+GsBrC
x4OjyXTYWa69n1ghpz/KMNA5DkiGixvlxmG5c9u+Ti480aRTQPi75TOY/pPNSK12QUgvAElkXC6W
71tsTcBg+W5AV4BqA/bsdFV9n636FOjVbf6sQbw4F/6GqHkp3ME+kfxqxZ0jRfBOZeg3NenNtgS3
CZ0Bbcm2L8fYfbeNb5fqyHdRZSyisQ8GTBaJOP3qc0+nh9qLyreCVSoxaxUvH7a9G0D9hYVlkrP+
Ttrpd1pmmcJiLxUmSlB4tXsIqNDqe9bPafrFy7t6wHBZ6KNdGPJM7Ogwb779qTHEJeNvUlEDBkCW
5fdUAey8nZV0QGUg5Y11UgWR3Mm4ZrCn63REQ6mLwh9eDP9Yn6uAU5gzlMmz/9qtk73kSQmCYeBu
Id2m7LAo9yHMeCDBwe1Rq8rwmzbMH98bjKUXnjCDin6OcWbJPqQRJFHdh/KbASH+wYcV+KcoLsmo
zyHb9+81m5OexCm+dcz8i4vQbAAxeJCoxN8D4uIfkDIQFQjrajQHksbkhMgi7S2jkKiZGFHF/huI
yJDItnp2vN9o9P3uaBAeuefqRgCinCLD6DkM8PNoM831qQZ+nu/LwO3xfSKOu5q8zxKilHBZ7D0X
5x+li5OeRW/xGI1rWf3wkqsvg80dmmwovA/2R+TSLVARk2MeSkKb2aL1H22UukTYzmP2tg6NfgIz
xeS6w+2AvI1gaRwenT+3P1RliflbOR73Sx8Qi7nLtCrsBXNJ89wmOv6Xgx8xZLJLEyOGjSFjlfnU
Vluk4XZ9i6wvz+OCV3LreGwttxMT2Z4VDlfRkYVqihS41VBSijbwX7pYLRVuK4hUyq1vFVPvNh6L
i1ukOprz0jIuJGb0HE8zspqmn5vmUEw2VDtDZUYUJER2EoURGpP3a3vWxnmSdUhkVMHsEjwlYkZq
M1eRUKLlQRNT7uyrIAjuZeVoNB+rVz5yvbCJnxMpYcmrKGBx39lwiLaFw+l0IEXFxsfURjc2OHDt
cnpPqxttqFZxptDtCIyYY2bG78otwK7FAIQw/JKGMOM/GJmbSq95bRHm8J5TyPkbg1EFaiz2aDk+
G50gB9igtV/l/YyV+N9agArfKuM71bZZmOVARCALp4Hqlr240sNZxTO/vLHZo4KGAUg3zhxihE9a
uB0S3sg4f8dyKK5+0yXVpVuzPj85YdbetxXB2Zj+hnmWG1usHtndPlOd3Yyh7NPikMsuRQiR743K
obxqodryZqFNuntDcoT4bwkkyVP4dFOQO45UHzw2cLkzTArDlvlxAN4oLLM3z8VccxwaidLyDNi7
sZ8z3gDkqzZI6qNmcvYMITD+MyPjQ4c/N67/adJJ23tifojyRB8LsBkWf0cI2IQJfxPnsmfT6Lb/
4bKI74nKRcDg4fJ4iYwkfxjNhC8eY4eh13B2V7Gy3wTAoh9aN5jIjRGqcZ+C1RbeMeA2SpCCO36l
+oOeq9oMiNBJTdDAwxAQUsG3QSyWa0LlF4EkcyN/3kCErhyaFVb4rAsHEf/BFRX7/BDkP5/Q48wR
ccdIczdNMTJ+wM9owOGIccEuXbgjIPt2CaFI+XRLOO4a3C5UnvYu6UnmPvhGxBfIEunPHIHU3Ona
9foP6si5JNOes+JbAsl4A2OiiQXJ2r+Rms2x9a33hiUj+ptzIxN14dIR4BEnmYug84cEbYHZyQEW
HsYU2/2jv56XkxUluL6eAJA3NNkc+hjquI2HVLAJiQbJlCY3YZBewQSvX6hS1m9smd4XWGN+GRmz
1mGCh6XuECEhukXpYLorCHNZT6umZNjiJ8G6lFAKfhAR7a588kliTyRx6JtTkOb8kblxGT6hnmoF
MhcqruE+KGS43kErdJYdbsEIPzkRKrD/3Bt3S7V0SbzbEWBAha6q+Rn60IznHkATbIPIK+trCs/K
AchMLMpzIPhT5SZFlckwGK09xyfICPcegGuFrXBW0fPaT6RsINMvSLDW+Np4G0hELrhCf3u9cP5g
hHe9UwSfTPyy+ZRye6MmIDQFX1q3U17TlA83dftv3hLyZMayXrZgcErJKnapTtIdKpDVVUo81394
WRB/Tqn0T5pYFBakpW/vwqQc/XNJKCdMNmp+aPZYjkhXKRLW9t2bU5cNjVhB10yWLYb4vTc3hO34
epYT3LXc9F9WSRXtvMGd1iOL22q5xMy12L1DXG7/oCNO+CBK3u/uswkBCR7xFXjmcAsHWt6Cypmn
bVnd2J/ALUgTYa01pMmzV/KeU7n6IZ4x7P1AlmIwBqrqSavdlGhVNqJzyM7NMsqpS5g04wCIF815
erhd58BgapK0pD/d1K2eK19b1mU5W9BlbLceQetyuxLQOb/UVPL5AY6WeO4y0JsbcfuWGWw2U3HE
3lMljDg6TtQ6mwxKItOIOyHi5kTsJFkVtEjrcALcg1CgpLT/LJcIM0PCSXuaUbny+yI/ewJIE6Y/
sMcKvDNZOFDypIo8QNZLyz37C5Ir0jxwYF/OAaSumCP3t5ELojvtu+xLbegpSI2Ts+yF9AbvKV/m
ldsGJz9iIPTTr1MuF5yIazHcz4LrOZG9SQ657zKZYiHbrih9a5+8WzQf6pl+QmHixUf0N24Gb7iS
MWDIKrCFvuO9byJ0uaJ/RZhB8Dd6DvoX5VQmBUi46HyvuyB4LNkTrvAzMYwWalh/Ot73jO5KwzVm
LB+4uDZZ9AFCgWmbQk3A+UpUQXTCc8MOHJAMzL2B9g/JlZfI8uhx6rTnkS5s3itIy60+sDwp5J7v
1cXsnpuY3VKtvXU/MN9Jxp3q2LSER1QdE+ejKEBSus+yKunyBhU4znHqvEUdAznyKciCXQKPYoY+
pHQW8Vv7galpthyUCL1g5rQTRZFGfy18l5QUKFI7EJoNgPNaONhorIwdecWYrNbPCBeX5aHssVfx
LIOx7fTcc5mSlHDPMlQzENWcbkcACcE3Sw6JEJa+ejoOLcj5M5JJFFZFBVFhG+DUeL0ZwXLuZ2fA
JtHO433pUOCS7biw23GsnJgNZxNV41RLxH6EHGQ4hdAzTBfjcGHsMMFwdJK31maXkPxbYPVjnD0y
VYcBZPDpmH0U+6v9PZcTmSmUDTl4uoxUyo+4EvV9ksExIJEZ5wyGbaTgk+dvGZZynKfOEP/4CEog
4g1oeHcj83JGDG2uf63ZSMIJk4f4QvIG6Yt9lWZXt3Li5G0QWp9qMkCqTRjPSCNIAltQkzGWv2kD
jFp90R5hdkpzx/Y1j56BH0HwZUofPzSuIKiqw5v2dyXlctohoDT+VtxsCqewyS1MoyChC3eQrhp0
VZ5/6vMFiqsOSBugAGrj+ED9os1jTyrSvqZBj/YZIA7vbowTNewVQSb+ZtbgCA5VKam4ZvLUyrMF
i/Z3yCwKO+yIgDbJBfynVvLjTnkYgfWG2EKiyonlU7Geh9kAJCxKCnbeZJ9gdTBZKjtObG5Y6UYD
V/RDj54k8vg2xn4+VdU4fo2lnQIUTeQ931K+wTlwbys9Fv0d3tkhnk8haXzjpRKydtHxcJ1+uEOP
+6AxMIeQZA0NX42Rls3mgGdxi9AdgKOijfkeor6aURwswzIjzATv8pmKujuCE2vEm48YvHqG35Gq
BwsIa+Xcp7YwFuZieAtKLVJsdpLVM7PFFdICejU8w5uBQVv5EjYR6oOIXO2YxX1ORVxSu+NTqrIx
fMAzQQ4QG4Abo2UlXGjZdnJky1BV83jzrTQVmXZFxUDRTYLw11KQO3CK8pgzaxPWzM5JspuIukGl
y/HPZrxeWM2me7+OW9oonko/LQ8yJ+QSPosGN/xcNcJNbgAWZ7TPCRJ9ZBZD0DfTpiLCcskONBi1
P+zWpUu+Aqeu8t3gOuv4uye5rdrVKJIfsJzZl8JJS7PB78qgx9LFx9sRcvF9y0DyuVEUyuwmR3Px
Yg+VZoBx/zlzsoJuxhDSfiA0szxHiKaXYw+p1v906NZLMlpQ/5Tb2Skz8H5rUcOlHOdx/Vx9gxB3
y8tdA9IV0vSoZ+GQ/UyFbm75V4kJhweP8Rb3IQNQNOxxUNUp61Ikpcu0adIePYuICnhsfs6I+EFH
yEuuMRQ5NoJNij5yx10X+Acyup2YNAviybsHDsDUR9SZBewfMdID1toqjiWffPEogywDmAoa6I7+
rdNyI1k4Qm5Hx1bU/8UeKjROS85ldPhkbQFQq4huRJJIHZA7d85g5XKv2yzo/zAMtExvUleEmNc7
WbjHFvwRKr0aQzsGecjPazztkd9X2Xfnxonc+za32VWCWtEkW7o2T9cPy3X1J0cNZymjRlH/ItwF
P8KuRyFiKXbH2n0oi+TmnaL5fVMNPr1n9o6e/9F7kwPEQ/qzW9x1YlXB3lpwLnvkwpX+69ND+ClL
1Rw2hpq5fIMH9rZBg5axS+HYUul4+WNMPLqLoqkoFWa7epnVA27OudpzDtbtI4AoHy0hiLvsrgiQ
bjwplwb7J7Uj3Ke9O/o2ZXmMrDPHK8+SJvwvoJyQN+lvWn943Gx4PDRTrEsiYC5/LFjzkMA3Yy8K
9m4duyJjWO31O4lpO9lT5MO+4f8Ibvg7sXoNs1cfewNLRVYsRXTsWC3PP6Mfuwpnbt47B9Op0D3G
w0TNvIIFzCERRWRs7EYUYQnhV3FqBKbphhJrKx0yVNhz51F3hwo8yQhXK1afhQuqljk7j64KBNyu
ITTLT0dscHSc/ZAVKURenMmfVUndjPBS5tlu9rt+QVxpkubOVoPsyE3P6aDnFAbIj2sCODaGUdSE
8IFLIH2E+cHtgGfPZZWV5ALqbtvP2E/HApRlNPdAXQAzx708ruWq7AMM2shn4gYhB8GPsMlvy8ij
3o9NskRHjcdmPPRos0u7bYKpIfEe0o14ITuIZE2GU1KdhdeP5AoXflVz5mHp8QCYdOnM4BnUpBOR
HG7pzTBTrLIAJIgYCE1+Qn0DDRcewwGq4NBWpwbIg99hwOAwJD1tjlzeWqKDSrFZ2I33n9U0TeFr
OCCUJW9JhcQSmYjUy21XmtwbsZLT0bI/ZhKW9LuoxFrCv2Rb8dPqpWq3uO1Gs7FZKvzPKs5VmV95
byIPW3SFLr/DSwAyf0NcCKc0I2FBhl8mVAq1LAQRt4nLIYSCqXzyGliHWQBP8IrwFtAx9/wyiov7
wzL78O7YV1Tib9iirEeKax3wxYil/ZgwiYppKNRi0sxDgWwebGPkn7w+0x4Sw4WVwqUJmbSejB8X
N7ej8DjViQoh8wrzDBq8iZn/NkDK8VVTx81/0Dcw9iPCSMaaNJQBSooPoWXkyjPGeZ4IwaCr8g0P
ve8OYRji/2avfh+BHvefYg+CjoapC9AJJ2iX62dN+TUkF6bZI6C4La7PAvxOi923Lh4iiEGmfABO
2Jn40AFZG4Y9vl/ZgFhsRSTiLdh8fNIL2QcG9XpcrvOhasuo/kypA+ZrzJM3HU2ryKZosqQwrNHb
MTnN1p3MsRcuCXzO6IMrYmyB0dW4y0K60o0yembcP83IgHN0nGpsJHgwE8ckqmfQvvaNDu25prdC
DcqH1Owa9GosklErMDAr6+IZpezAnD+YK5KNBtqG7YIPot+1LTX/zjHJRGnE/IJuLW9Jp0M5LTej
t0z5iYFNsJwiNn9ix0pLvEoeoOQkCFX+4ZRnyNiUoX/XeRMhtlKt70Mt5P9IO5PdypnsWr9KocYm
HEEyyKBh38Hpj/oupaOcEJJSyb7v+fT+WBcX95cgKOHfHnjgLBd12ETs2Hutb3VbkSX5gC28wb1l
Yxahp6R8VAS4DeiLlmPYH4mI8t+bwiJOuVS+bt6Rhyj1wtFGljwSFHBrBxmLOhCuXA23qOeIvelG
C7pCETeZu6OvBwM5qRpjXRCtxrjP6o2eYR4rUrMp8fQNGE1mbb8meijO0YbEAPWSmVOUpGqnIErV
iMkjMDGzaZCkGMarJDpvmrrwzoEu9AVu5hQdW0CIvbllNEWp5gYBkSVuHPFiuUYRo94sRjWzKEJu
RMqrw5PRFtF8yEA2NrzbMvfPWQWQSbW9bt9Cpo4PIhUjI18cZyjlZUE9nNvIP+hNUSfQFOfAttKJ
LtRqxC4HVGJy+AYMkKfEK3mO91MCCVA3k0UhsqW6cRCgcEAJz0iXcftrpOJxdGw81Ypzd0wntSUZ
IvzR9LbWqH85A17CL68eY4248sXJA7pyuQKntfEVc4FdmUjjZ6BV+t7iKM95GrL50RnzhKWKzL9s
PaD0egUWg8WfHF5GCKW/5G/2jqjusCRn5nEmue0tDZyyAOUEYRw9XzlHJAYGg8mYLx7OG+ib722P
BgwaqefNt+RmhdcFxKdp72eZqtZMeJfwmkK4xdYlzZmQmdrND6iMQ3sjy8Kr6IEicrxtTWZNu7Ym
lup6buns3zOtIoWD+xMWLLfEI60YGKg9RyRoeWGTPIJQsH6rIooPSKrB3GPcih7sqguqs9ixQF+Q
swMX3dGGuJqCHucv0aLZXS/svthlziQ1CUueTZQeqNtqZTtRc1/lY0JzmsVoFyNuzvc6KoJrbTPa
PvQW3S5id1IPW2pPVOTWaCoHeJQd+mJluTSgr8M8GxxQ452NuaFpNQ2ZIDbWjoywIJABYLtHeizj
0TUkTu9ucG2OCXmAuYcM6OoKLi9xO4bj4jiViIcIqcUaQwyF5xj7vPZJxUhQCiR0n+2aqJ46Yg5N
sKhxU+gRKCFcm9haIUoLUGXidFpWa0xtu8rhM37xA4xsG9c31B26I6D1XT4Et1Um4l+2EYuLnDY5
jbh/QboMTyHbT+Z5WRDx3iNKzKYWBnsb00oDx5tfKDAV6MPaRiw66dH3yEACZ5Ys0ML2HNaAi9ys
mdltnCQb3qSkBnZJMoCy4RbRsSeKYOkz4f5DCtjbZHMZc9ZuhFNW0zna9qC8QJyGJWKMw2eqvskh
xKsMHjq8HupsUCGJVzgbkqfcaMvXmPD4XzGUTXm2JDk/GDWSyzVTxvys4idFmxArOe0aSd7GQyEb
7zFgHb1TY1Km6L9YfAUa/Fo8ZCB1yyNpPP2OuR93WfsuQYRWqYa1i/i8obgBHDsCf/ZfaVtZyDmg
lKV7oWLLPIhKR2+zEPMvzXCJxMVujvceBFtceUYq9IFSb2JM6fHrSagWAVZVPh2PQ64Y3E2G+INo
r0A1Fy0gQZvpOG8KfZNCQe60E3pmJDDNZ0PXu/C3ENpfIrVqgyNP0ALaLNE+b3KhEgYdpceJbjQS
H0h3mzbyvMXDGK06a8RXxc6bX011NPTYEwYJlciU+caaoetczHNdPXY66U74HMHpeIZOkq0bUEeu
u1YuJ8QoKH9WNINgnkQ02Z5zo29+1bPAeO+1A2FIiEViR5+nZu70rzjvaM8CH3Zeg2Hio+xMuxpX
DPfEO7Gn0zuT1ry7qGYfOebKyf3gTSLhSeDUzY110BFJ36sC4A6rKWp4c4eMXOeXXaVVvms41llr
y61UfW9nPoNwYu28HfLAjowPolyXj7ZuH4YACsuWMeqCEkREQUASdTsJavBfOO3GeWjhOELoth5a
G8NEEIbms8M4WF00pIGNDznuaaA2VpgR24toCbOz0YP1sXxDHnXnpcS5JDVlsdP6Kj9HVkZGKMCJ
4i02ZrrREYX9vS7s5ISTLHj14eAN23xi70bN4XEybXsXZ3tk19d+SZW4DsIeanrR1sEzaG3sR2Cb
HEZzhV/RDAoY4iF6VIB90DV2G+VaZGERVJVm68TG5U/AvbuEEtqGfYf4h4GjExHEPBLPrW8y6Vi/
AAb0gM7t2npJQ/QkB+wWnIitArEPYV+Tu3WIM8qvLWwjCft3JJIrKTDqXQ1RrRYKKvwDTFQad/km
VXo+Ql0fQRRmI8hEkXmltYlGid+lHJLGppqvOtCY6AvbQ9UXI2AzaBpyLz0UgvxVGeFFLSiSTYit
WKxwd+judqg58qx0jVX1rGhUfMg7TgnnUxVWAMJrOgCrmQOQ2oZGF7s71u7pyJHCRgxMlKtjXA02
Ngz3IHwOPVsMplb/RFs0FNdZyRzhN7YafNrbzi2Bje56xNRRcMnwjxDpPYMGq2m3sYunlPOH2auY
+5wE98YoVASMyfO7+iLvlPWDRdx1tyoM42Y9uWnw3OCYaH7NE/5qe0svt5VrZ8C7TWC3bWUvVZg6
512LfQB7CVKCjBAoNMabZLK76hIh3tTsumEqEBQiiTHGjaIS83nbTQMXZOXTurtjxosjQsHKrVbJ
lJoejAbXrJ8cOK/FHhduWVxNOEMNbJM+vOc1CK48vCH5KzLpfM80bVDdTIiHGZxCdcBfTiIO1DEn
XSeGPQ/nAwtjdJhZoNF5ERsY4EFGZHREP9JymLTdfgkacDwWDSxv6XpWYvwRzl5t4/ZtsnqHrEhm
W4ki8U4FmMw2bkZ+EO0UI/0RkxBgXvqlQ/FKQwK5KZ392v5BV6579/iAqZW16okEHB22Zbw/jmAa
SHDtmrdmWf7dosr2Tql691BKWstMtUDYHBjumMEv4r0QQ4IrtJ1dUYYIvV0MvuGBBJ3JYnBu1yI/
V2HXdr/Y4M3oEigE9yvGsLdAdAr73lzq9TuUEIF/D2VqmShOsw2cIJ14rXeLYzzcDTOoL/a4QJsH
WwWILqliuyd3CqdoHwSY/ldVM2Iq40SOZJ2zvKCxEkoOLw4lI2QaJ9XZOtbUvOschZK8UxzqmS1k
RKnH16HGoMoOAEIqmSE7UxRBfQTeoLXSgInK6YaqxyQXQEOFugTuqN4bAB3TBW0M3Tz0UhD6Rk+8
QkDkGu4xS4Ak3Q4Rpe+pxDHhHKyA5hASqnzAeh7O/WoKlNE9haHSxVkxIKhd01ktBfFWVe1dW8XY
iC2NSsHeQDxl8duUjAR3yNcUjNMwD2mBWnA879G39+mxDwdaZvRjPKRPAdJO+9ZCgPrc4QezLmtS
i9ud9CkwYCiY2H2mhMe160luX2gR9ThUa8x9IQnadY3o5I0OCb5vUgLsC8SAowQWT5QBslTDL8OH
MtPTC3XF1N9WHgHORBQNUu1RwJlYhozS1tkKrXleXgZB3sTnpDW48VVZMPzZeAAMGVnj9chp7gDt
tjBsYgMEwG9a0FVpgGs4TOixysojKgC3WnNRoHxp69sxU3780CV9hL6fx8KiNcUM49lmPN+4iRzp
1vUDJ42B6NFABhkTKGNuCaKobL91nkoMKiMQiw7POv+iLe+p1d7U/Io9jtEHjFCdOvRayeiJLU8a
N3TMB//ODuKqOVDGkCw4jK6FZ9ySbCmZauz8ZkSbHW6XmY88CIXnbetEKLc4UzPOZtYkyCDxbezm
fqYoTilzGmJmIV0YNaIje0dveqDCNgkz0mdlgOFm66ioyd4AEsC1GEM3OlX2EBxHGxsLDSWTXCxE
I/0P06HTgWiuGsaj7GM8YXYwOG8+eevNuqYxTfpQYrCJul5vXtEKJ4okiXlXN8sO5ixdV+fJM0EL
0fCGE8UAsABLg0wI+GbeyPow96JbaFUVhirhIfdkZDMlJVABDYq0zvV85rtYmeh5jTAjq16LCkDg
QB5PQ18oWCctApU61eNPI4/S2yn0whDjVKhQbCLFhtwME+9pLNkfsUTWwQ8RwnyhOz8YlwYmB5xK
DR/UGkEe1TyiNbtfInijR/TW7e9oKFEjGUjwmSiXkeL/BUIGDXUjAllOAfgL4zUWZIWa2GeGjNdv
o/wOKyTyb6TJ+TDrp8RJ4mJTIbc/oetnuBc540DOLD7DZzQ1JoFBZKkcHUV83banMf7YzsuMpzGz
6armJb2EaUhjM00K3T2BFU1f5tlsFqTa4Bvr0O2sW1BBw91g+u0zmZX5b7Oxk1efvNkz0xw6II4l
wvzVyGaOzQ1p0QvNUZRX9VTV5baGw2BsvSyNT16Xg8CT6J+fI3xq9wba+BB5M/KTzYBl8SoLCcxa
eXWB/gqIW/3WJFQrzNnN5BYrrfXoCcv8nUTRv9Kaus5dzzqrUWd3TiUgX8qEaEDUx0zvglxuHGmy
Lo5IT5MNU+TsXKPMhHxEzHG1QsEIU3kAV5qz6FX4Fye7Ir0IeySDjNhnXSMVhcFRph1MQqYds97O
8YSNogoRr610IzgRcNozUhx9dvG7tsvGWZOmWb9TZxXR1hxyN6KAyaF2xrnpnreIDgVOKptJuC5K
fmtFuE3EscL10jPHSluMRaxXHWFRCFe1QKOCXjH2+z2LQfY+9JX9agystwsQPDPOutKp3lxGfB4a
viwn+dWjIb8NDMhX2262q6vWkvqePSdwDiTxEd8woZsFhpFzn1Yd6yqnNyNy62NNCxS8Xx+k93XV
EEppsl+T6FswtN1KRi6/7aYzHgYUwYe5Ks1rmMoLXQcsU8PMLAkRnLC1rwcvNrN95AeY0KYw1ed1
Ons/cigY3bqD44C6sSiwjUQmRQoqEOy9HhPBGwPRTHUcMm3e9X0b3la+ZC8MbAK0gA4E45Vs+hww
B1JyaxUCJzvH1De/ip7qfB1aZF2vnJFTOBNWiaPW7sfxcRATnEwOo8w9mVnXqLOtnJ5w6GVHhdip
X3e1am8Zq1UPcTAVl3FOPNYKzQyNM9W4zW0K9ZE2TeCOv2USox1hEubsraRNi10ryCffGQYJ9Gt0
5wRY6mqcf2Kfqu513QeISMTiDW57mWc76iYSzfnui34tDMqpba6ieVgPkQZvhZhOrOjxJTdxIsJX
bE8uPaKhUNEGD2N853Gwdaka/eylswz3zYvbPt7wJpCRVXIku/Og/fBnSHw8W4YI1bm32BTWc5AZ
dNrmMvlRexM6lcwY1EVQytzceVRO1cptYhbQoKaRRGwQ6+rKA052qsfRxXzs8PypGnxeDTY0BEKs
DbDZuzKSN2Qhsk4B5JIvAXMiXqqis/fN1KYn1ZnpCXBL/ty2FsJKKSb7goFD/ODnDizoNqddf+yz
ONunI7S/zchc+xkZDick362Q8g8zIihqh5iy1zULyJsmavPwAOWB4XiDvbU/2jnHZ+0j+AbvNDHn
qvkYwTOVJeUAwTaIrKQroBlzdiRPMpndN7Lc6wGMmapPGafNe8sxCF3GAKKxA1XW7YRbaNwaOLF+
pmHYXw8akx7ltako2vrMnhchFl0wkHLpD0Og9FphHRVoIoPAGzZ0e5p4KxABIeRs6AOvms5b8OtM
W+jmFK581Hy/DNSdPAE9PnDYXQV10LVrmkN9yVwcJcAW4QS8Z3KNkydF8JdYzclArHlSNxqsXB+S
DFE1PkewAGyYvctYKq+0OwfnCGPKcQP/Pg6e4ya0fkdInZwVGq6G9nraYsLIwuIlAtVwLqJhgf8P
Ejoxp45AE6wy5U9wf+V0TbO2hv6BYusyHEczO8p4hGQCtCMDVWRWkD1jDi7FIa/jRXgJgwLuU1WL
YGuAXu7PQVUyTLRrFJ40K6S66qvMeO8QY+/V8qfDaw0GrHMkmr45UyZRv3eLgN3q1SJ5TWqYhF5c
VvfJmLmvXt0M7KKsgfhUYYFsJ2HaUJVohV7YnQ1mkwMaqB4NNC3dk3oIN459shpWtWlmI9EHAOSQ
h2IjhKNTpXsSiwscQlXghwdVFpBG9ED1vg3hjykWdTX8tkgwCraSo1DLFLsxFlNC2RyxcsoTgHVm
uKPDTrSO6FczzzXAoAMj7d2chodQ/oodjdEIsC+mD12kvTukamzd2NaCS2bCjLGE6DnbCTnkTynh
uDF0/cJ/RKiPrdMPBmtftgwueTj4ySW5hEtm5qgXf3XO2c0ss+c6zfLwnALCvub5V6jCyzh8xYJc
/Mh0Rvu59O0gOwsgbNCYNwQdgohRUrOre13c+yTkUD4ngbq0cTmB3xmd4TkIWnZpZhx2vQmlGbjb
3iHHfiXMrETXQ8d6MzDp0qs+xiGJUL+pry0OvnjzlVG98qWTh+E4fvF7xPVDniwSC4Sqdhe/aA8H
tdVxktzlIoQDhTOvvfWIG6LVGBf5EQF72dN/cokdW4pOmh3uaD6lQOaZhzArXrzMxNCAq9T5MQ3C
pf3fJOgFO0zC5BUwf2U3qkLUtpY18pYSMJNfjQC33wI4RYTdzFVUrcM2CR4b5KQjH27eXukiGw2G
GHysKzPpcK+kVt2ScOD577zgtHMgDec012Nxz8qY3QdzXucb1TbTT4n14paBQ6vWtNcrUN/wsK78
uV3eGDLrnlx3Go4k1dpiPTeeWHhUPvAMGfRJAJhknE8SqfMlbkCMFaIDpMHtE7TdXNWX6PQJmx6g
ioYwHrkZnPanUcLuEgxWKVoSQxWb1DOsS0kBRlZLlOlz0r+xKvE4zWJj1Rajw2m0KMZaAibF2hhq
kxk21QlWIDl7w7ZODKfeItLm7rMMuY+pHdGzDRH30PeoSuvA+89PKzNZPTmm5viWjT19jBbB8+2U
LVYpilu9ycHrx0ujB1tsRUmLbyi1OZZ1mAYONa4bAluivv9BqGF+z8G7fx3DOMFW1BCTY9BqKNc5
PctsFRIpLtbBnMm92RJ2SL26mHdrK08ekazXjw3kvZjNcXEyRMbExNoD5g2PISbQy+oj9zeLinY3
eE9ivR3SdngJoWI9zSXz15Vj0cXdEhcXOYdKYyzbB9Ss143uOHqhDo/Rfg1p9GjZuBdAcRJMfxY2
Rn6HrjBEq4NBHp+Wn4/PYUmttQ5zOpUbWI3yyMrFgb5BhJJuDOQCwwErQXCFmYuplkXnAypjxLZD
Mlmm4jVeQ8fDgx8F7AGMuoGkB8XwmqVMfHY4o5qtJDqAKWGF2IZ2Z10bG6b4fXhHfzmg3CoLYzPi
hBRX7RjLcePlKTqzSTOmPbYkjD7g520OAAMF48EZuSPjWkasjLDNuNvG3eyDXuCVsDaQeKznzmjh
RtYkULbHUGNm3y2vi+L28hVtmWbD3OAACq0S3WBNJpfhOtXOwPbMAYo48AmWIKnjY1FRXqXahg2h
bcINECmR+8pktREgEL1i2Gs5VN2a4pOtA5tydeeSVRbsKumMP5toXIgvtYlhmJGrjYIBuQexXW1X
vNBrtcEWmNhQVgZy4x8xQBsoMZIMvVWVI77c2EkCi0eICHFIDVEbTF1UyJe2BDK9Zgk3r2d4Q8hk
1EB2VI9miyDW1p4Y5nsLVrYJk2E+yjGOml2eOemTnqZQrUooWwgwqBfSQ9uUHinSOPn8PVldHEPo
HoIqrTna/I67GA+k2aLmOmaG20ArpJSh92gPtn8IaJVgbR/Jv4Y3lF7OU28bbC9Bnz84LvEnG2wT
vncVsz7/7MIhZFZUVFpuqtwfOL6S5/tKYwDWSDc2JU0lZnnWLWyYst7gt4xvoqS2BmQN/OMGw/LM
d4GVhMxtTZGzsZQRnmY7Q/UdRFZwk/a51W5Jd7L3vSvIVBpV0l1S743R3uRIGa1sNiLB199B02mM
RL4BeIpfZAfrZV2XRl4/wGnXt5nomCwOs1mLvepQhqJbrjncMUOI4HdDoKLHY1bxC7bT/B1zuSzW
qfDxbBA9KeetYTuhgaMLdwfLemTQU+GcAmmP4i4k9bLfsGHWVDKQvU59ogH11V3rvNjOrGu8MZZE
iBmESzq10/UHv1M2Qkgi7PKdpuJ9t2hABpsYHTkFJraWG+xCbLiqYGyHCat917RoaloSpgtMCVec
v+8FrnuwFCp7RDHE6K5sWntLQwVFCB09DnIppIUH+m3lRUVTDo9VWufDQwbQ0F0hyGHagjaHVGVk
zCZtydiNF1w/0aNBpqJDI1Tm8hZnE9B72q3drxllVbxtaiQWG4le45Swuv/KWY7uJxC00TpXzrzV
HDnh4xeBerS6OD8XDUkmG7uwmKJbqviZuRYyGhhS5Q1gs/B6trSN0aBLp990acd3gZ3lmXKyPNP0
W+NNCeIPapXdZtsU2uhjyAO+Y0iFUijpaO1HYQG4vvJyG015tnTavLJrRoY4GbFTmHmSK74wmEbU
uv1Qgnwn2rn7RfFFD5WPsozTW0QzoYNGVRe9SSuC5Xkjw6ljERGm6r17Dy9avmvD3nFXppyGBLtN
LVy/X2WaOXS3nuU4tRdRYhbMlxFaNT/JAeA2uQkzZhrcTSSsYwCnv2N0U0wVyiPayszZ89mk47WW
RsYEOOL9XGI0Wivat8QFjsy6J8GXUsnAS2x2PbSwxwXTYZH6XoEPaRPPGm9MZDN4KRQrWHXjm67J
8Aa2gEP+WuykXfBoOlJket3xzHGAVrEC/A8jC4zlfUwoNJD8oXS7c6LrPHtnd1Os9g6BhvkbnlbT
hRdhls0Ag7EsnC1gByCJZ5YHmZX6P5Ad0PkwlQ4uXpqeY3sZ6s5t8oP2yFxyzvHrM4DYRqGOuCGj
VULc2TYJ7gh7C4pwBKMSklu3EvT3xXJ64ISPp2+kVPOM+SaF05/tkXwzugPhySKZ2S0bPjtU457F
5Aca61HmBakTiJ0IXMVotbDABkDtMenjM8AckoHXYYhlHeSCyfKD+yd8ij0IY6u4RpdKZRHlEg+t
oyzO59R6G5vI0iuFtJ68+xqpSNqwPq3wXxs/axpuvx3brh/p5dbNOgY1QEGVEdSybiNfPTHUJsGn
K0yJBk8Rer6JCgw0GxHo1Fr3vVP/XiTDZAAMdrxgT2qFDx8pO1nniQVyFAC5zXFsnH5rB6M1QdjZ
yEQIWT+VD5aGZIsPSxyQFJqKFkRZX5adoaYVtG/v1U2HaQfpne48kRotyqOupYvm2haquKFro+cR
if7PgKC8aDvmVk7ficMaiWPMxdSBv4PZu+bQMB8wTFHlAwimKCvHCoR7MKvO5n8b+tLOSsDfnOtc
REBzi+NwdKhW1xBA/XoL8YiA+EKRKhL1uXeis458BSts5pw5jPCRVDYJAkivzYw74dj0Z5QVV79D
mrDTOpuV6s51XJv31HwotwKPwng1C5JDt4ON5mWlFGAlWwgrPpJ9gp+kzBmorDE/oj6KTE2Gu2Ub
bnXWLq/IJsY2Y+zFMM4RBCmJeNf3YzdYE2AWg/yQs/7hcKJlmIqOwiQ7rzcxgqH9JEukSkhTHyb0
YSNjLGo4k6ZPWWIAZ3kg/4xDMAJvaAQ5wSFdWGvn0NR5exb7TeBsot4c+rVWPs0I8Cv8p+HqqFWc
F/4rSqLmyUMVSpGKyeJdycr6BSCs5zVxJt7s0myBxY9wa1dRC7x0g7XNfvIE3d9dTpf6FsEY/SV+
W3Lo0NjfglgaX1VulZemQ6DtLmKG42+JqrG9bUMIGzumtaCNrJq59cY2MR6vVcUDJp/BqdM1qRp0
1WC5emIFaQtmge79iWFpHP/K05xs1rzJjSugTinsN1fUZ3mSw1d2HV3ts4gAx6OH5f5ctHVyckMW
ZDJCAQlu4B2gQUTdjH5Jto7trvw5yp7QeEh8fsC4XsMomd4GCMacr1GbNCs1BVG0ojHM2YfjMNBZ
bgc7f0NP9IcTmsOzObfFja94UPQXcxoRuQG3nggxC1zuNIiXOFM5Y/ouukvk0mGNMmvqgaxr3jeb
zDnsdyNdG057mAgoXjEEuMEQv4gCaKtMoh7PggHIAd/THD15k3SdTYiW0NuVDKjLFQUBkwKgygqT
nmSzBnA+hIAiCNjC+Yt9juQ2d3jj8DcRk1yN7TnPEdtQLP1oOXXRjVt1LEXALEtT6YWp4D4rz15s
yXMGjYazV44cjjyKa45YIyd2I1Ldgc5kXa07R6obMD7jC/7F+iXmxPLGLDfoOPDN4ynFW3zH/LM9
ge2u70cY5VCGQgleR1oOvxgIJDfi33C+ob6k0t9W8EnLQyXcELBG7fVkcHUlg6CzCF0/8VQOPgJz
+89//Pv/+c+38T+C9+KmSCfG7P/Iu+ymiPK2+a9/2v/8B1OF5f96/PVf/3QtJYStbA9VpUvDEw0q
//72chflAf9h+W+hiMKmbhg0l1bWXvag8Es/7G++v4j78SKKA4LwbE9L01ae5Tj640VmHSkNLCI5
NYWYbliNSOw0quC29rW9tqYZ/T5cmHD//VWX/9a//LT/e1XHIrnFYgQlrU9X5eje6w5s6clz3fY2
VbFzb1m5YWzJBotwdE2I9nTqiD21I07q7y/ufHVx14LMbLo8FfvTfUVUQgMCNekpburpYvGX6VvK
Kv8CcqufH8u6HrAyfX/NL2+zNjnOQJp3LXf5m/7yLGVGzq/TivREhhZW6Zn+3y9GqtFzP2NMm0I5
7PJBEn/z/WW/uM9ScEmSp4XnEc/+8bI9QrNSVVFycqrxLvNpLPc6QaVDxccEf+RM+pTIRYaEnDb1
1t9f/NP7uzxkLq4ZamqMetKSHy8+mRNjxrxJTqlZUYgWOFzOkGCn3eH763xxb6WwHbwhrskPdbyP
13Fqjptchh9pkHFjGCHrOhsSjZWhbx8HCI/7nMiF5++vqvhv/fQKSySfFGuOa9s4MT5eVTNtHv3c
jU+85At2FFPmRHRAGSM7LNoyvPz+cl/eTD4XXlkbb4a7/Dl/eYEwORDQY5TJCeUQ008Zq6fQCmFf
fX+ZL74NKTzhoDTXjuOqzy+MnJsRokV68osRvyd5OjWB6szOXLYb9FNVaPq77y/51eOTgtcTtT6K
W7X8+19+GYn3liJaNTlFg21Gd4NOqOYMrjRtg6G0i5+6CkQPwZPD8dn3l/7qppKyxAfCEuuinPh4
6aCBRA8Ym19bTvTpY7C7FajboP8bb+hfr/PpDdV9MmsZKRwiCO4weFfBPZK3akv+GVaDMIKvWwTR
69/4cTS7TAfEsskO8vHHyVLPdIut9OR6RdtfJ0ll9rcOUqbN37mO5TkoVjX38dNNxIHnZiPG39PI
8QvwdyPm4K6o0T/+4UX58mk5kumGtgClff5BzOYRFXV5dkKAvITeqzHYAjQlfvH7H/TlC+mZgkGo
kK42Pz2tNFU+7bYwPzm4qH5QQIRyawnLg8MXNy4nPGU1EhVdTLX6/ZW/+vow0/y/K1vi4yNjDcOP
gSbuBDxcXEs3ha3I0iMxnQAGfm1a+lzfX/Gr32oKE3gP6nWTz+DjFQFaxWRINvkp7hD1+pQcl209
ZrcCsDHgxoJhJi2j5A9X/WrtNHklGf47Dm7gT1eNKnsuhybPT0SqeAxYxFy+wiAsTy65DW/f/8Kv
7ulfr/Xp9WS0W4yY3HiakdU+eka7QLUqkolHDMS3PX7zu//dBT+9Ph5SemH1cX7KdFrz4wwnyrd4
i8p72Zj2c5XjaP0b7w2rFxBiGhYcLD/dz5AMSbMk6u5UDKm9Z3Sm2ksdE2y3nlOtoKe5sVOdf/8z
v/oaTS1ttl1TKvvzV4I0HPtr3aUnhsFNta59wmW3I8PrP9zOL9/Q/3+dz9+EyuNKxjpN4ZKGL0xi
J2wOoXUb6UTpByJgh+hIhK/7p4Lty1f0L5f9tHq2sD7C3m3SUw+rStI9yXx0SRVDvz2Z9Hb0h7Xt
q8ux/WntudLkUX56acIWpMYcRRniPeHvEnxSRyrDAMB0Fj18/+C+uqGW5GtXjnYEASAfP3m2wzLA
5kr5a9rj2+I9OMstpAerVAd7TqsHztndHx7iVx8hy4sSiv8x0UZ8vKaT0cBXIRvgwDTIXQM/Ko+4
nNxzsroCGoh5VV98/yvlslZ+rs8sC68iGhbTM7X58ZITuMLWMWy2Jd2GLy66g7rvj0ZfIMpASbW0
hzCu0g8amRoaumx3aliCNb//M758rg6iLZiZnqvV8u9/KW5mr61VZun4ZARgMVbgM7pz6DpYsTlx
0HP9/mpfPlpNMawkIz2e7cerqdggkHAK45OPNPmIKbhEXI/J+M7J6ACWaaWfRk/Yf1hhv1oJLIii
S/1mWxisP17VBpm2dGOXSjgUmAmmvtk0dBLHzfe/7qt7SSFDBaxxRCn56cVNcXmjM+mTk00Y0Hk3
+mW3G5O5kigTKv8Py9vXF1N8jdo0l3L444/qi4G4C2+KT9BM7Rcw0MaZKAIHVKvott//rq8+Dtty
BOd8JgCe/elSrTWhsTIsnpoUmgx5Bj/rMaymG/I+kNNjEKz+8MS+ek9oZ9kKyoEWlvj0OVZZITIX
e+6pa2tgzWExDq9T49Bm6SzMxAT41WO9px8Dk/n73/rVbeVzwFlvc/QW4lOFoxu/YkOUFPt07Mn5
jEq5nXNlDRsN7eEPF5NfXk2ZRHAT8swb+ul3siP6+YTy64S8tV6XNMkfTOnC+HAra29gptqwCHQ4
vp1puLeBKEOBDB1902ASPGduqCAeEbHGaIte72NiVM7x+9shl7/g8ypFnbk0YWjwUEJ/fM1IXi1S
Ak/TE/55hNq+Q3aaUc/vCQZ19GsyQbSrrNveI68S+qdsiSjh3GfuQtIwvv9bvvqMOT57Lh+XQ3/s
06Nph0FICObxKS2IcQQoKACTFINowr+x1/31Qp+fSmyOTVIWHGUz0fycSygtG7OXUh67AuX5H76u
ZfX5fIddXl0X0YKpsNV/vMOiUWg0dUUXgrlQsUYoa6A9qh2XsQ+8N5pzxHoi0o6uABE16+/v6VcX
Bx+0bHnL8dZcPsS/LP+ORYeEnCn95MKOQjkd40+/Id3BNu5B607xvmLiGV/CXE3ah9BF1Lb//g/4
4gugvOf9p/eEO0Z++vVdOYR1w9/1pEwIVVBn08452K3KH5FQhdb//Oey/DPcZ6ejLfL5PJ328B1o
oXl4cbr6Hugl6DVZQRjZKRT/0cbNGwg3eTDUF0aNWu9v7H+mS41BocGElgb5x9ttjhgIk8r2niQq
e710rFlaaeBX3u0kyazxbVTMd4qUv/wPe9NXSw00GtN2XFQ8DLk+fciLOqyKmXw8Ob3DnK3vTMkS
E8zeTZkhMt7RMw7yO9xDaA61NxhPVM9YJgTBeVvD94B2W20/jBcBxB6SRsqpsy6nES/D6fsX4us/
VC+rL985q92nV9JiVIjH1PSfPIhLxZ4OHdnUQvXTDTwPAd5kYigme80ETbfj3B19sUg/wigamZyX
vfL3QcV2RYi1l7h73ga9l6mI/1C/ffXi0g3y2H1Nvl716X7WGBMHvxT6aTBwbZJ0311ERFC8AVDp
5v952WRSCvNE/rUGf+6tJRAx/5uzM9uRGwe27RcJEDVRelVONdtVHjLtF8FDW/M86+vvkg/uOZUq
IRPlRjcaaAPNpESRwYgda/sqTtpHvQOBTBlsomZYlL24V7rMLyGL1n1gbIpWOOGHy69jnsZid5q/
TpMvUze4CC+miVnDoBGBOEf07FAV2ga/iT4R3PiNDA3Mh7oy8z90+yff60IkLwPc8ejm8k9YCQZI
Dpk8a5prABostmMs6U0axD3niLqNGi3MGHqLi9z40noTbTFaF9nf4XbH5u3lcVfCHqJikFamrvPR
LINVnLNbWvyEd6Q3pkdrwpmbzQg52Nf+FIcHYMFhdmWu83a3fNyQhoXgKLCpPCxCrcmIob0UnneM
wSqHd0VHjS2Kc83B8Y92WLoa24r6Ej3UENiC7tvlGa+taez0KAI4ZKmFuRgdNlom6BFTjlGqaOOW
DrsEQa1ml3p00xlNNV45+sT8P1xMF4wPT9nSLTZEe/Gt9x2rB7N1j1RxLWqUBLa8nbw4F1/9aFBf
ujIfP0XNOOP6wxJV3aBFN7aSgT9MMRPm0WS5ulNsT72SzF4Le4h4SDGrQtffHso4lWA6VejK0YS5
8dWvpu4x5tlQWgXfGG27uktB9DUWQMIsocmUsrfzMQngN4E2mh/X5RezshQ5iFU5X14E2ZnFueFJ
0lQ4USrHxKNkwKXQjIz/piREK0dWqtoSuA/aleW/shS5hQsdxgwlKNpDz8+qVFoqDoy+c2xLqd/l
2MZjbYvJtb11rDJGpobVVX0g+eF7CD/DxPt6ec4r4R7TJY9K5lsVhjEv1lehiUhwrkOQIY9KH6e4
kToFPcdjh17q8jhrz5aqhQmqirq4ri22F4Fyr6Q1wjkmYYpuKhuF+iCDDl+OGjQq6P+8654vD7my
o+nsKWRvGJfc92Jqg+icPMDR4IiWqr6Per0PDk2oxcjhMBzcIJ6ixJz7PbvO5YFX5/q3dkJnP7vL
/M5fPVOzRcLi9L1zrIFM36WFVyKL0iAWS1XKL53wQQ/8w4ik3tnOdCEse7GKOsrXI0wL7wj72LlT
Qs3/RhstHTQkbWERY3oq9pdHXNnEOKm4gs91Lw6Nxfus2hzRrtc4x5jNdO8Dnb6PtfBzXA3tl8sj
ra1QIkl2Lj5Jzfwbybx6mtTny4YIzj6OlRFu6UTCV0Tpx0n7h7dGmyoaX5VK5ZtdEownefZUsY9G
WTcHtTHKYENvgfWiK3Ba91muiO+XZ7b2DPkgEEX8Lcouj1xrEG1I9wDrZCbj0exDDXGjILOig63D
UOr9uQzdFA6PkfzinIk6X5ZDEIQR5tokfxC1IabMJ5REQQ/gRLVpSbk8t7W3xoluoccgyiSgOB8s
AtcMBzt0jjaLcWdSpJnFR8Ao/+GtvR5HOx9H78pBT7rJOUJz6l8SB8u7fa7TgAKiZ+Yn2FqT/r48
tZXXNldbbMfkOQpitvMhxWh32I7o9lHRtB+GFzvHSZ+OVVxaz5cHWkteMpItuYVyckPIPx8pzQYw
HmC6j46NlWTaVOoj7k++hOtbZQfgKNi9mg6NtrkS2kezR1ev1UXy3+WfsbKdGWQDiFZMglC5TNY0
XOXwehpYNw04ej2yxJceN8cN46VPAv/TK9Neeb5ckkmUkqlR6eZbbGY5tqhh6znKEaI+Afhk+8+x
FwhwNprTvn+ZznGnaXIBx5dPXYzlxKWXZprhHZUpg6SO/deIY244Z0zf/RBN7OgEiTYCTvIQ568S
iB/mY5FQjoZdo76FKI+ms0pNpb7BVi+rv4gI+fWVa8VKcMGWMX/uOmoBSnvng9Ls4/lVM/kUhDCo
+hRkvr0T2oBXidlDrN9iW6IFj0Xgh/hTD+W1hbMW3zG+RPVBURgp8GL94rhpVeXg+ScaXkS311hI
Dr0B3WxFgNbvWZi+dktaIkSLmWEGFA9J9o0maLDStIVj8fD+d8BPoXDsECiqxuLDtVCHaJlU/BNt
J3QMCvixFFUz6BMx2vnInMTnywNqK58O+heUykQDHJPG/Oevzi7kbwU0KckLsBVIwORFzFPKJai8
GXsRSKCDWEr6H5Fw6niJF0VknLqk6yZs03BY2quwN6MbHy8ViAT2JMInCKdAaHuqYdXesQzgTSI1
fMj+E6d/fxw4QR8ju1bEB7ue2604WdQY6WbSI0v1CkPuCiQd/gNAsKb6eXm2a6uNVJZK5gDSBSf1
+WR98Fd1b7TKEVtyT8YoMktn+JCKMfs8dJl8ToVMb4fEkg8dRkm7y4OvbRpcb+AcwvVjwS2WWlmj
Ng+dyD+Bga+/eiHwHizdstqNyXJeGWv+fy3uUyiZJKGdJMPF5eV8okAg6OI3R+8IRIIrIqQFrwJF
AbkIAHP/iFshbe4m7cE1cPBe7V1w8EZ0ZTGvRLdUeNm12L000vGLPK2u1W01NvOlDkgZDq5YXfmf
vCxQX9jIk37b0pT+ODbmkP55/5PmTJ8LMDwA0onns/dlSneObLyjB+VtZ9U00GLrSi+aGpjT4fJY
ayegKR20SCTu0R0vEyNlaSIvpmuGGD6YQDUUqfegKognAe5Ew0eR4wS1t+1GgzFm0hKFSSG6Zbok
q6G4kopau0abNhkSSk4UZ9+IojKMUgVOXdzbLTt8aLFn+6gVjnWwR4EzoadknyQGDVhqWJBdUlP/
aiVYktaVMvHpwdZyw8HPnSvnytoy4GVYZA2obxJInr+N1iFh0Ha2dyy0FEC2heBZvcmxbVddbBUK
4apwEGHqSPkP6882HJOEPDGssRRv+NIpRYHh8jFMbNr3ZD20H9Rg9mjzSd9vJgW11Q7naWycL6+J
tT3VRgFn4ihroh1ZnKRB0Js+fEDnqMeQHW2wRK7aJuGHLBK34NX7K699dTiIo8RhM75nef1Qp5wu
5yZguTtV+sUaSIC6RaRom0FCMLnj5Au7p8szXNtf2ECJnCniItxafNpQFvrCiVreaYd1sxt6Fi6p
kCHip4JSHB11pZHSDBa3yZfKqLO9ETT2p8s/YW07ZbZwc4lVIHfP4f2rgyunIauuBss5hlg+3HQE
SQ0oU/m7jYIuvxLCr50b83FBgEB+wFymXcKYTLo1MF0TLsoNbXz05XAIDr9TFRmLwPdaebamBia1
XaDy/IctxiLpY1rkCNAgW4sbxKjkMM5bTo6+IrsTYIn7YvmWEe0MHAeNnRX3fDvN6J1G3d77ASL4
vZmj7bx99xMnIYnmg6ykxSG2+JBrgUChgkp+bObWsEErZHkw++ZHp5RleOWJr7xdbp0qKSfyj6R/
Fm83jSfQWNgGnKa0Cm9jWDgQJ7Ha3Jum0ZdXdqiVD2iuMhB5UHUj2zr/+aul1HbqgK1NGJ46Wu+f
ZwmaO3pp8tjRGYexV36tjr7y9fwtpKK2oLvmjeKDfriIfswyPLV6rNPoHIUDROqqqZIHyx//0vRG
66eaTsYdXQBBcD+oLYa273+bczJmzlnAiH+jhsQ3PMaDA92AMpfWEb/ln3sEnyejVvUrO9TfetYi
HrFeD7ZYOk1Ha1A7aOEJqp7zK0STrB7SSLSHagSbT6gN/cEllAAgYnIH/9TkHeR4d6C5i04L+nLI
Puum9cNW8knb0KI7VlfWwNqCo34zH1OINhxLP18Demwg6w/4haNqDGCWqsA2DqnewA0nCQ5F6fLT
X11yaN1VdlDKkPpiOPzxTIR2DsNVtEbvEw37qf0AkhpqJEKf4MGw2p+Xh1x/CY4FnFtSQCHkP5+i
FwS+jwrFP2Wag7LKpVvMesEUZ4QrAJ46v+lUMD63DZihhyx1LKxxHBnLwG2Bt96qxC6ktcoYMRK+
VcVvuzV6cUXnvPYWyMXMBydJOxKF5z8xY/5Yr6JVDwAvRCC5DNwccB24USrgPFfewepgc/0XZees
RFo8D5DPMq0tJTwJ/Dn9D/WkNM1+wu60OUwg3f5cfvzzjrX8BOYCgj5HwkjMFkFB2ZmjxGggOqVl
FiRbs0av+AItbrp6XGhrI7GIkZKYAt3MYiRU6SZYlRTSZ6nA4IxJdf8A2kD/mIbxcblB8QT1QUM0
S7I5Gm49PSp26FlzDBnN8gagfLe/PPe11W4iuubkJFvEdfv8tSZN0QZ6r0Yn+3sUVt2dmSnlk/CC
0MMgwqiv7edrMTlnJSK2/xnPXKS3a6P2dTgV4ckwItHd4rfVpvtWH+j6Vq3gviTL4n3E38LfWFaD
PxA3IDrR06DMg3/YZS20p6T5Ubrx/s9nPp8lRFAAyrQsLUcXG9toO2Wd/tukgLp5/1Pm0DQsUqcq
seBiPU9N70w0ika07pjg/+tBpvhEtsj6XLUrMSwgNFOvxCYrkREJVE4RnaTRvLWcz2/AhEsTeRqe
Uu622aPjDXFzECAPH+Gk+vE+LHt/PLQF0EvsUoYM9vzlSa+dpXzAZB+pCjuYd5//gAICMCEBsZFS
N3O2Iu0K8EgUeDaNrtAqqgb87N1A0vELRiyhK5XM+AcJLv1ozJ48KElQfd5oXsUPimK1nsrXfdJz
pfvaFyMmzYnDOZV26enydNf2LFIwxJsmoahY1qIronuUhHVwCuCBRXcWGL4dHhL6Ps3yVr25PNha
dgxxDPcYOtDIJvz9zl5NrB+KlvYrUoK4NOCkUKXiR0XeQT+INOfUyHR1uguaBLACoJXQ+dkSvcCB
jpyG/1IziStxxNo+wvrWaQpGk4eXyPmDDvU2k7k3+uD+FHnnT0RJbWnIcFeMwD+21GHSj5cfwbx+
l7s26Rq+JiJfhl4sL3OojSjSOTNTr4FWrHlaZ9xB1LTyXaGY/qZU7A42AoRR/8rOsT4yxcH/Gflv
4u7Vs1e9WMUo1CYCtu1W31HZNbsXGpkdJOyDIh9TJ0Wo5RAQZbt/mLMtTcJuNFIoW86fsoHri8Lh
4p9GGpmeURx6d3YNffNHxx+5Hbof+05Oavnf+4f9q/GcAxRNysXLFSgXSUQ2Aepc0ew7aGBuyDZ+
E0DB+NoV/dAAVoji6R9ma1Mi5HuiK09b3u1g3Zrt4JNyzSH/f/JwsPlU47B3V6pw0fZxiv+R6ycK
fnmXp7uWrGGz4JSft2xkTvOn/uoFQzMyOX1D5diC6RrvbcDjt0AeQNv4aiNxa6QZPrHDSt4jscXC
WMqtUrIYNqJqJwABaqF9aZBW+/8Qg1HJoRTOute4cZ7/Lh2K0awP80/NENBJh3dE/x0EYfPbjhvv
2+WHsPZBkx7UJWqeeZNZjGWBcGEVG/7JT4DFbfJODt22rOgekp1otwnApX953QbrmqwBTdjWHKa9
euokvehbUpPwNHvgvAwT9rN2WAx/tDTugPiSVdiqytVa4+o8DTKyiCvn7XuxtuEqhDCrg+AUTeF0
op7Tqh97p9SnFw9ZU7U1QMpeq7jP62e5dRHdkg8iccHRuHi2AIcACJtdeAIxUn+ronqmTU52sZF6
ardXjuG13YqbM0MZRJ4cFuePNdfSLKxoHaSFNqhhe2Cf8sytAZ+HfNCrZJ/IGPxHFeagrN6/hGYp
MJkgUgWkPs9H1qeo4cLG4RuA+/nRxYH9AJ+qA6auBd/LkSLClTBr7bmS7OVEnHWqvM7zAT0l0YAp
6MEJcwR01xreM+pdXJtFswMbE4VXJEgrERYFTfj5XBKpHiwrVBDEihnQw9WZa3r9UGNTVbAZ+CO4
s3Sqx6e2jTEIkcnMOgqxQy32lx/wynwlksO5wZCyFCXx8/nqwJrzCeusEwQybVtoBXeHxrR/j6gc
P10eauUz4W7EEppV3XTDLE4eLItgHxlpdBqMDIfYaTJEcaeQC8Ja0B6Qf/ZONpZXFtDK0iWzYDlz
EyXp6eW3abUYiWS1EXJd6sTWcarAAZEo5B94b+Z95SfJwRPoXK8so3mjWXyeXIVMmwsAf5G7PX+s
EuxOp2C9ekRYOzuRqWFXPKdtSS/V5Ye6Oj8+f2bIfYhG0fOBRsvTLL8a0DobGLxvkkTiOxGTTva2
Npzr5LnOdaveUK9H3X956LX3yXc5tzaRchD2YrM1Ag2DlzFBYuH3+QMQMGPfRUUD2N/Qto1Qxiu7
0NozRT4yd91w2eSjOZ8qfVplgk0WQoMOxO+tMGNEsrJI+is6lbVUCoAEBBaUmHSutYtrHeyvTHFg
4R3RI/a3EXh08HlKfzvKUdkA4Ik/ayk4pINf5QCMe+U3qR5gM77VWPDyTAuq1ySbEg9Xvbuyrtb2
C/ocdXQQBNhvig9lOsGXb2v7iFrIUe9KDEL9G002ffs5wplBcUvFaF8QUujlwaA65d++/50TNZCN
o9GKfy/euew6E+weallMXvB+CepxOyLZ24+DZW4wWfmHxmCJ/AdVJDuHRr3n/J1zJwl07MW8Y013
+U+10LUcIy4LK4ZtWExK6FoN2eP7YcIT+/nyVNeWG5oFjvX55EE2eD60By6aCkWqHD2JImujK2Xb
gbuX9a9/GIczjsa1WQWylON6WBalkECpJ03hcBMXlUw2Bgm6awqQtZ2eOi/QBvJUUiwThDlAXxgb
yBHhDzYbcFjpPapdTGrbPPxyeUrrQ5GIJMzkfrmsWWVpowBeZihdieObLlV/xl7VfylqztJ/GAld
AzIowlnSMOcvSYNXhdNu6B3TMGi2cZbjT1t06gNr2LtyVK9NiowbmYj5Vb0BGZSx2U0p5eajCGGD
j2mdYu0eYlnr+oXTXzkr17Z1ohDUqtxMaY+df8yrQBY+da3DIVaOVuDjMBWqPZ7vsugmjBDwPr91
KDtOd44+5Vde3fxBLQ8uZ97PHZXw2VhmXPSEfKyJIPjE1aT6wfdRfEqk+rNoNedBRIEHoN2a2fhh
UT40cVNdCUdW5m2rxCNAP8gEvKm3Kx79sI3fcT1JneyTUqfDuBk7p7jXzC75bpVO+KlywD9e2VZX
jjIuaxwscxWbo3SRCIjBE46+HQenRNrZt/mcRnpZw2K2lNh4IWqIrmwuqwOyZOctnBvxct02sMq7
woyIa7HK+QoD2/s41P4nkbax4CBJ/CsTfLuZoYMiSTkr3RlxKfMuZ7BuDhjrOAJUe4G6yHlFEKb/
uPw5vnl9tI7w5tCDkJ+lnDpP+9Wy1SM1zRQca081sLJPTibsxu0GWQSuHPUG4Jxuh1AyzXezMhbj
LkIDKB3RIPCSONHfzaHgSfMZjGF+wPe+x2IpVAG9j957z8J5UPI3QjhsByjozyebDCzMAFuTU8fb
3HL1M7ZxBWoXRyvtBchl/t69jvG4XlIkpl923sPPxxP0QJIpBU9h0cPe0SdR6KqL/WuhfAgRHCXv
/RTn4ea8IKkxm5N3EcJilpFrso9LwOk2OJqgz7c4/WQ3cWVWh7wwrA0GvvLKd/F2AfH5c3tnf0bz
iVLofI7jkBepYQ75aU6f3A6acx97IeRhqyfbnZYRmcegr67IFN/s7DqDcou2uPax25qLVdt7eRVA
bs1PAhMnuQ3IUL0kY6SO27K5egtaHQzRLq+STg+K7eczjAtzhPaRFKeSeOdrm+fFsyyo8IP9Vof3
RszzxF6NtYjWutCuem3MilMyYuOyg10OhhexIazSy9/9m+1sHmgWMBCozXXWxS1Sm4qIslQPOaUo
7Oc+hsaK+3S88aSvAQG12ysh+toyoQvdJqfHZQAR9PlDHDgNKiSL2amh5fq2YXHcgn4fexd/UfNe
5rXyXIbN7vIk38TeTPL1oItlIswQI009yk9plU8PrAwFw9dwwLbbxu7la1sm/s8Am0y3w67pysa6
tmpADqFtRGSoW3LxgLGFsQd4DTmigqxGz5XY3XboIGhvKW0Px8sTfXNYzBMl3IbFN5Mylkwxz04k
CvYmP4HlL59jrJqhoedZdi0JvvpA6cCnE1/ShbX82DVFl8pUt9lpGilPOinWUr4z/Vep3s8hl+oI
o9UMKKsVWXJl634T5fyd4f8fmXra+fopp07zsdfLTtDl7a+FTfLMmhC8aq2PlUbbOZ8nvRiwsMOS
y5vF0srny4947YMRkgeMUlTABFjsc0YLfr3ADfGEKOJe0wrjScN6GssDTAy7Qcu+Xx5u5XtBZwPK
kT2VAuIyzVQ4bNp8+5COcqMhGzGkGGXaJCXZPOLPYELthx5Thv3lUVcmSV8dNwDGpn12mTaMoZlk
TmtnJ+T68j5Uc+9Ac112R9MjlocxSJDyvWEO8iUOYtTVqC4kZ8jivRZ9Vc+R4ykrmng3BJVW3lSw
b5t3H8Xn4yz2nxxGywDYNTsBofaw5aHP/NC1nSbxlCb5cfkxrixWLtu8N14GyuJlrNimIQFBmKen
Wi9KQU+3096Ktqp/zUrqUxlHtCZjG8BlzK1mp5eXCAtJ53D5R6y+S5M2KKIPTudlIrZqSxGS/OVd
AlYntRRPB7/x7BsCkukwNejmL4+3suGhQ7MFijzGfBPstEKh27nTs1MRYwWiNOxybk3Z9WaanCy7
smxWJ4emGKKhSgPbMpLTzBJbVc/P2YjCFvOpfHqhpq7eVnUgnnC/9K98jquT44Y169H4QpZQICF9
vGYnJpfHXfUwtIZSu0XbB9lWCQdHv/IZrn38sCdJD1L4oag8z/5VUG4VmqySOsxPfB0440Y4sEye
VJ+F3bYfOdSnnafX8s/73x/UP9QwsDxI3iyiR99SsxiXdr4QQ9iPTiFo84Kc/z2T6TViyNrbo6eC
3nlqTCobzfn8RA6Yuh9x+Gka+OYPqR6Fyl2Om9f4SIw8eN/VVqG2eGXNrD5VulbRd5GM5J/zUUH/
k66me+cUFar6GSWZrR8adYh/ilKzP5de/JirAYjoy4915cgU0HjZx//mVpbpXtkYSCb1Oj2pXh1+
cXAjdZtWK+yt3YcCR9LMdAI3GG0tvwkwsA6uxHmrk6YbDEzADHZaalWp9eSeUIB2JQkcdM/zArdz
Ss92laYSuzaYgF0nHXTry7Nee8MmjTN/2yLZexbbOuCCJsBdl82gr1IUTfa04YwsbqJyBqyjl/mH
ac6NFci52O64x56/Wzra9AxvQmB9Qku+YVtRbiv6kz9OatPdmg2K0k2s+cUV2fXau2UNz/QH6hRU
Zc5HxWXJ01GqggrTPLjWI1wgwiD/KFRMFYe+VXatbjS/4iaIP11+vmuvlTDaJltn8S91sZbxhsEn
sgZSVnaNfARZjq8bJgSpWxTFuNWqtNg6ZnGNjbZyrrG7zGoARqVoK87nW3UqAI/QZ74EezembvUv
PS6922yko3Ib1gVGLDEuybh6OZ75ElSd/Hl53vO6OUt2zXRZRAFINVnQVPzOf8EUd0L1Sn5Bpk12
dBd2afCB+ok97C+Ps7LfM858T6FqId4obbQoMKpSghoqMSjBDC0Z2/a2mqo4x7ENX4KbfxiODkbS
yTPeYCnIIwejkY63ohPYC1ZSTv+W9mB5hjfRa5YnAP3evyuxbv9vwMVmP/WTxX0ZenfLTovhj1QG
t1Wc+lhUXAKxcsPubQizn3HZT1ckPCtbA0MjpKGMOrcDLT5VWeVaHEu4SrqPXZBrtZjL73HtaL+W
Tu/8jiHMX1k0Kx8LI86iakh6SOYXI0IpHxoDI9NTVVbBB1UPJCKtAfdTfJqqP7jVOxh5WfjbXH6p
a1/L62EXz7jt8PcThhKfHL/6kRe5vM+MJsZLJu/KH4VX3SMk+oCvWHuHV2pe7i6PvvqYSUcjqwBk
RqB0/qXU2Yg4quENT13hn9Ae3pepP/5oVGM8GI3s3x9fc11AtsMVjb+XKxhkd6xEfZycrLb5WVc5
3lC6L05KJ8xrqOmVXRdZHwl9YGOguZaXFNG2XuaoAQz4RL3zyiK90ytvaN1a8dtD2IQNxsCBNzsU
v18PPW8/r4ZevFKsAOMQ/nJyElVEW40sHblzFMM8NoSBV57o2qrlnEQZjoyDHW9xhKJHp/YfG9Ep
T9sOU5RJa7o7rUw6LP0U6WxjRcPArCvxfLq5vHTWNj8SXZTx6IdAR7pYOlnrO02ioPpG3TreDybt
aDaNAb+Mtm6vxAmrQxEDcgv8K/laDOVBBW9FoEQnJMjVrV1O9W2X0/mZQBN/+YdZUUZlSrRlcYKd
fxBKPprxiDfnCVPc6GBjDugOcWs8hZKD5B+Gwkt5ZiSSxF82L8iJhStmb4RqKjFL7OLR2FuBgTNU
kMh8uLLPrH0PQF/+d7TFQmnGeAD/CBpRw6AOx7YCadej8HpjEyZ4BJS4HnkuCGF5KMw6uxICvdV2
80kgDgQkAt2A9bJ4rBPiS9XvGD1tCQgxQ+8TKJ6a1sNToE1MorEetAfScOanFBdvLDpQ+d8luH1f
6+FYW0uAydjy6MziDrOIDbSyHTFljNJT2tf9vgtieU9hvtpZJq7Q7vvfMHp2EDF0L/OlLDYCDKXp
thJKwpGC5UOYtpHYFGGNqLpsKD1fHmztGaPDMWYWJbxPChjnSzcx60IZszw6UTdtRnS+Iu53ozq1
uy6pMOLVLdH2mxr/1/FO4LT25GCuVmxRfZXPl3/KyqbE/ZC9FwMMXBOWAkHfiYKhToDLhXkiH7Kw
152NVHrX9H55aTy/81S7tr5XTjKK39gHwo6ZtWyLZ00lzMJ/FoFXieb0p4k0T+wlXrnyWx9VJWCA
0M7i95+eVPlQyECqniP8RcjQaDnU1WkIT3abRXfeNOT4TDv9cEObqfrkd6rybhQ3Cp/5amoy3EzJ
WeyEIB1UTDw9gL+jIl2ahu1bjDiTj7Su2hsr8vtrA66E0mhmeJGECKAzlsUpvW9yVXYMGInI2rSN
NuS7WPRCvfIo15YMZGouwFy6OdAWi7cWvjX4wuZRdkr8rEU13t9pbvT+fU+J0z+UhU1u0YMxMbx3
ZL4YSlOzfo00EaqG888mDFFLaIIWn6x3uFh35M0D8E16kSDkjX14JOhoq43pZPL3Oz+Ted1wrHFF
A+4I0OF8ZOBDKqhhpz35gvL4RmKP1VKZtgJaukNr0Dcim5r92IlrW8WbPZCB56wRohQkimRXzgeO
MtsO8yHtAeI31WOed3d+C4cYK/i0f29KbA4qZyIvRQ5BsXGxYHF5wmraCeQpNurxiF/k8BJiKrVx
ulG+d7edh6IkzI6DwIGv5HxWZdWbQycieWopffa7XEEPsNMDc7hPM2zgLr+7N9vNPC2yYETN6G7Q
TZ0PVkQ6EVVkJN9sutR3fu1Pf4zeGo9BreZf5nV2LZ5984HMk9NIqpHtp9VxiXCfCj2pqybOvvWB
me6Mqq4CnLOc9D5xiuk7ELLhFtSm8w/T5B6PLA0XJVqiFq/P8xorG2hQ/1Y6lbXNMlVRXXpPUD46
VnqDC24j/mlEE7sU3hKg00UJp+BLjCiGJ9/SYurdgR7fx1S2/mOAyeG+yO3+ynhv4iKeK3GzPRM3
ZoTuYoajbhW9Mtjpt4F+oN3YhsquUc3hC9WWdo91a1C6aTxEXBwc750WRhwY3OLpsEWPzL7+5sqZ
ZlGAdfIYfSpEhQ3mtGmumRctm4EIcYi5SFFwLNJYSNBzvk7BiSitVevihxjKcZ9XRfONVB+tAZNK
g7IefCuGWtnHdAl8Ie9QP0Rt/Ywcqvl8+XP5iwR6lZLhdyD3+8sjnAWO7LfnvyPLG5Qi6lR+N7XE
UgpXV5Khu8djuYW13jqAptycnoJwBwtDpU8ijny9diU29f2HKTEm48Zv7bz91TQwObZp49hfJc55
P2WMsIv+FmzBwe+HOUIGtK1O91T1Vv0fWl3ziIGxWrvCSLsnvbDa8NeVqc37yvnUsDZDGUMz3bzV
Lfedxmr6IvRE+H3okTs/oXRovmNsi000YS/a+lGq/i6GEm3ehHpp6LvSGtRE32Vhlkz3o1oI8VGG
SpC4UyD7YDtmkT/S6RlOxUEZ89h7Ekiq89vIJ+mBYSWMndsi1VLxHMf8obQ63byinFjsbpz1CCf4
4OdG85lYOSctXpUWJgR9npTl+AOpcf6itU7Yuo7AWqHRHH9vZd2VFjGaV5cPEXApwgmkfiRICR6X
+2nYZ0pCJ953MwkL86DUIxcxF2F8ad1N6SD9XdmBut5IZDHisWppHHNgHI0708tFho22NNJ9Ffn2
dzUIFLH1nDGNXORfnb0pQ6sIcKoPquwlxf4ydvt88j+YLb0fD6bd6NjHN06fHQK7FNmxNjzPv6+g
Gk3lh2loirJ5xBY2PRg6NZaXKQIqeRPnLeaQ2BIoBQ6/RjV0B6ox1Z0aZWmN5e8gwo+T8PvHzKo0
mwbGNvpp1QGmh7lRTZ+NDAbPtlY6vslEJuU+Gsehu8GVM/YOedRp9WZI/Bz7uKSMon1bOEN7N9hT
RQau10fPesq7NPkVkxbrXKl5VbmTOk6CP0ZjBChfx4mMNkkam747wOI0or2V9F74iT6Q5Jsz8sju
MwrlclOaaRI9FiW87pZkgUFp3m3M0lTu9dKT3yXhUbDTSyf5UFZT24BYwIb8YIJQ83e1MybG7YDz
a7FtNHSTu6mr+mKH42zSuE0yOC/gVbXCVXuzdg4o9WLPHU1a1TeDX+sYCRf62Ozp6WnD20ohTwPZ
YFJeag4z7yaHPJC6yK+G4LNT9oW9y4QV2Nu6Rd36kKlqkYDctlKn20H2UMMNWtxB3ndGLiTFA+hy
m7L0ItqDxsH+qpMmte7lqDnlZ25PRvtk5mZmoAGY4juthSPwqQj4Zh+qrBqeVLNqWzcxg9CBVTtV
/m3ZaYPDAViV5s7Qc5EelNaR0aMaa7H1VISNhboXtP50U4d25LiNHaBiT6eMBn1jUO7DloLcplOj
PvvuQ0ZrNwPH/E/bquW4Ka28+Mj2OT+1yPAHzL21YLzXYUskTzLvp9/+1ASwsptcFpgLg1EB/pCo
lSc1t+jC3t5wZlnjwcc8Jn2aelURiavHbK7FVklBCDwaBCbeZ6xuRHtblr4jHg21UrJbD1/qId/o
bZmln/GyV/z9APsw+CE6q8w+1KpMmnxbN4mn7XpPK2BRyTRUo6+eErSB5vailrm2SfswNT+pSA+t
+zRHYnUry9zPKRpxe9jw6bXNZ9VWtMzfa5OuF/jUh4rs3D61DO+u760Bt5Iq9OOK7u4usaPGxU4E
zGPlaXGw1azRI7OOsdKpGANf/RL4lfoyURz03Yp9IboN2ZrFHuS/9p+HZ9i9ISAFbOkWx3dU6ypV
/zwFytj/EHqhI0fp1Db60hed+WQoelA+mC1nk8sOBTjZtn38VUuvd4aNb2pNte0cC3FOr+Wp+oJv
cfRfi9TVfFJV7kUjmT3LHZQonTa4tZqHCcyzcNVKWj+tKdOPJTgMwfIOcM62xgnnYa/Q+4QmUFnX
bg7lyN9opY85aSnrvIa4ZYOWMNJiQHA0hQJs7tT+sjHGTjd1rKQfa4SLthtYuT3cZBRbRrerfQ9r
Xpnl6V2JJVW9V4MmuJ30RBfbqsHJ3HXGZmwg4SlRq+4IqvJ0C6HW/tApk1K6tWFlYmt4Zh4cdCPS
DKyOTVyI9xUdo/FtR+dSjRYBE0fzG2CS9JfXGXzXSZvUwRYobWd8oB+vae+SCh7tA0T6qEv3kToZ
1l1YecHRTKKx3iaTbgbA+jU8w2Xpm59pQ4/6rTKNEpNYuI9d7rulzT16o8HN/uAbsdecEgfl0oYy
kRbhEKjOs8uLTtlS29eKPVEAkK6iZYt6zjutu1H7TOPSVtFLskmHIJ3u6z7x2g/0XwNMSOjQPVUU
j/5wvBn+Fz8bx/0goFv9aqTlaxuznpB6QfpP6oNZTNlH1Ykdc5NbVWTu9MFoi/1IyanbFFZpDHuF
4iYK7hgnTHeMUT7eJFRJgm3mGfKIO2s43vfN3G1sJ6bR3raNM9ug5mHu9lPTZA9VjOZrV/w/0s5r
N26kDdNXRIA5nLKzJCtZsi2dEJIssZhzvPp9qNkF3GyhCe2PgQcDzAyqq1jhC28wg948pErHfoal
rZoufcSsvNeDNMh3YJlac+PJKZj0Krck5apt0RtS1hWSVcrrkCBTdS1DM4VKb/RhrF75UyEVNIDP
esIC75uVRzaT/27CLs+CHTx1PJrXcS7GZHU+Gpq1M2j8TX5IwFmoeVGNmovd0zz3GmeIxpfQN6p2
n/l1/FCgMt3ceJrHGbd5RnC1Zor9NqtrLXeTtLG/KZMz/QoqfMQtVEuQapmz/fA6UDCnNpUXT4vx
MubS/6PUTpRCMVkSozwJlRiK3J0KOGxNMmr9OFSCvBAKv87VF27F9E811P6lJYLyuc7Hod3lihUt
GZzMMhYmZ1IjBRKMECN5/LxsECGVFRHYilcn1oXhSlbeXSttolzVEjJpfo6jgJXlOCj0tZIvfN5Z
5WDq61JdpFjxmRMac4BdanR0hkopfK3rvC9W0WAGTwklqbXZx/FSzjAt3VFgbQMU/uzJARSCbT0r
6VWlbxv0p8IXX9TSfQgnqv7B25FlawU+g702fAq5u9RoDecmSaB/bwq5LtpN6Y8EZZEWwiyAU1Yc
PED5Dzpo4JYyb+20H14n7ExfQ9Vvgl+dJGR5C88kkQ+BU1Z/i9Q0Y+5NO8kuR0CO7Z5YL9UWsK4n
GweyPhIjpGYcRpLdWd2pDXuzQlLKeBmJlsvpNVf820gV5WUntSWbtmiycqHWdfL5GHOir0/MyUl4
bpaFlU1qDyoF35fp1Wpc+BFdcNFIlE7czPGbJRVcY54asTiURqa6PyxYts5sjn6H3OgoAvmlD3FC
2+a5kja3vVThVG6QyHQbo1RGWD18PWOdqrH9DDqjVVc0Z2BLDUh/9LEbwuiMf4oCET5zB5N0LK/V
PG2UPWbXpnM/4u6d41c+uSunbq5pIn8PhtwzCM9b2Am9myH0ETzmvGT+xkOHI7l27DhJVirQxWij
NqryhMZkp7imXhRgJ3O6aCQ5eVhdZIkYxYNe5kZ566dq1uClrvVNtgblLfsrCTdvyV4h1+mFh0QH
VOpmgadieAxpU9pYamSE7ao2W8XaogaMA/mq1ysL7RwuCwrkm6Q12slcPKtTmmhemLfVvT7yhP12
PD9JXy1RGtU3a1fcVRNRkPROhhZD7Wp2ZaFCHAZd2Q1P9Av8TTCmOBaJwL62Ru0Vi0dpoc81fxJM
2G8kyHC5KKSqtLSOb8i6FL3SiVp+kjJyha05RP52kCL1Vo6N2N/J9tiuVTvWQjcSiHa4lZlF+sLG
nx82fgPKvFzRlEBot81VTTtflvzYSdUn3/S1lWVH0UPaZcKlgq8TckBlWyhGnhRePkfkYIOeQD+A
ysDxrKNcaYwirNQnSyeqCGrI+7Eog22XeZ4rdea4Q51DWaVB/UsKpPBSaXR/ZRfxkqD+FzNn5Tn0
CFZQaFJn9bTEEAkHPNaevDoIDjLMq43elsMdwCv5sqmbbn8+APj0jf/31mbiE4mVB2pSV+W1OJ54
OVhNZ3Sm/jSETvXXqmPz2iHvMS+h01iyGzSh7azrOhrjHfZfEiluKZWbRm3zce114NO2YC28hYLG
rHpKs4QfhaYsPAbqtfqcWOBjwdNAddOfgAGJlYrW0sbOikZ2xzbtnpMMLYLtWGqe/HthNablna8G
HUzoNryap3KmVTSAb+NmfBLC9n6BMSmTNeKa+b4QteZsRCaGcR15oXiKnKz8Tfc03EC8lZVvvjbT
AkD84xYGaAyRY3oZ/qno6E6QhUbXG09N1dq3YalaK88RZk0QWFgEnXYWNbvzc/9izXH8ofJPRWei
1M4uf7qRsjSiWvuUB8FH2OnZpaxnuE8l0K7WlOvqXzgRqd/DDU0fGoEQGMU6SsKTiMbxPFuFkoSc
NOZT23fyXpcFvhzdOPb3FLh11zYif4mM88X1hojVtKiIPQBrma2sQ4wdt3lqPKVlNZabdCjHS/xe
rNFFltu7Bp9VRystNNpuBR8oW8mlNiy01+cR4TRppkoBm8bAJO56POlGK2o5rpi0jBrArgb8cUGM
nq16kqy1HEE9TAItXQ+9seR4dFK3m4YGNwpCC/wq3kfT9fPPvmo0CmzYF9pPQe9F3Y8wZUfci1g3
QINEhtps0A+Lymuo3tpqMBtb27Rk8N0qRKf8OkPyThySsJP2rek14wfm82oTuDJdh2BbVZbSv/V6
VzchTjlCuR+hV9irHDLXFdSgKv/2I0EFklYVevp0jwCoH8+lKDMEqrKYZcx5wkOjqUNX9HoMWsKJ
omsFRNFCOH26dxgRcBt9JJsexFxI3/R1T6mpUT+1HaSjUZfqP71UD9taJMmFg33VvtLkYZfztO1i
HtKFS2HamseXE1+Pi9EiSJvOy+yNwpGw1smNzSenFc1OtbN67QunR422H7fnL4Mv3kMuX44kGrQA
JWl4HC+uoJo6eH1uPpldiaJbg37ToXaURrhZYer1urWbmCpWo/zAUD519jXHbaPS1wJ2F+SZ/+3L
iZ/DMwWEXbanbvrxz0EUSW/jQTGfikFt74TpFRuRD/HWErnijjBLd1asf1OulMuJQVlwaFhIvCM+
dzxob0uwL/PafCJEtHZmJnevoWUBCqng73yv8fp/x0LDgwI+wnnz5IkSsVaVYWQ+KZka/upQU3RT
VP8PVZalC9/29PqZ5oWwxvTigx+f3bmFAyxL4ss/xWaLvRUvsNv6arkaouwQGL608keUHFXDDxb2
79cDo8IFcB5e23yOQqMmpLeG+SR1lbPugzbd402BC1TqIKbdZJu2K188Q0kW7tu5kgiLi6gOg5KA
E1MieXr8IY22CQxdFPGz3qNU8gC+2FFczfYVWr+NHLuZQbdnOyRap2+LRC+sNXsrUjDHybvkUhdK
zYbvcqrIVauFGw3HlSWzzC8OHD1FIvwJQwuhed75C7I6i7Kk155FXj97XhxtjTYUKy2O1XXkY0EI
FlNf6dWYu4Xfx6uq951dSOluff7kn14yWFWBwsSoA8EDcx6A1oFcNUK09hNiXQLgUdvfVkUrvQyd
IS1Vn05DDhCQqEWQWet09+eQOgDmeWKSgT1FdCAuPUUrD54wQkD3svRrVOoIfc1y6VRPp/b4FqVP
BN6d2g+9eYKA480Qjr4Vj2YbPJeqRvOCJvxTg09FRVKlN+gvNv3f8yv61YDoz002CVPZae7vRFmi
E74uh89tZQy/AfBWG6dU5R2EhuFPU8uv54f7DI7nEyS+gJoyubnRsj6eINxbK28sy38uAjs3f2ZJ
pOYr6mmVfBkLOXClnNIoAlt/q154l6WGtaI7WLWyy4l5N61ZRSApu6CJt0aHE/2fHKrrwpJ88eER
MnO4x4lBIF/OIqDB6Qct8Cr7ySv1fJ0ZBF5hX8dUw6LuTU8a2y1FyANzfmW+2NoItsIvI7eA8jWn
R0tVXIzYazMqGi/AlSL1anR6448shdWSXOnpXcfe+pSVJNokOJl+yz+BlhQbYSzQTXuWrSBcFVXW
7pKyit2U8P3SFHJzPyhNvvIjSCXfnSWjQaQAeIab4gntIMekoOoaET8jKWZpLiildNVVOIK4UaIv
Se9+sdkYDTQd0Ewoyughz+aJ31YzdFX0jG2mrK7SuuhxLtQR4r2VQowdN3qdGcPaj1H72sRRZ1sv
ULX7m5werOcaqid/yAghWpdD3hbDBh1KO3yI6op9+s1lIZcCW21hgkSh+aR+F2CLiVtJLV6DgUdn
lWE3uiZKHrwNwtRL+ImTrz9FKsh6ksKSwQLmOF6VMUpKbJ4c8ZqoXnTVmlG8s5OEPjnL47aZpD2W
ZnClVW258MSe3DVTmYgCAvEp8lQwMo4HFmlPpYzC3kvI+/BCiW68bNu8v8vjon+BGrJk//H1eIC4
iMOpTp0Ui1JLy/Q+Ul+8Kkn3aoxdV9un8SZFMK9wfVSZF6pTXw1IBoN2PM0ZnsrZBC0v7oLA6/UX
gBj2y9j25m0a0x2T8T1ca62+aOV8UhPlesK2iTP8mbVZ80+pyKJsDFV6s5OyMddZV9RkPKqgBe45
QXqplSJuX2NlsAzpICA8Z/cgouv6Z6oNhb8NtLEtyn2i9EO18K2Jx/maRzf9xAGGK8EjaimncU0l
+2FZo8b8BipAIB6sOpUgkgLLG1irrk9tw7uyqd3sfMmOxxu9pBtEW7AiuZNCQzjXua8ma0RoUmvd
K0bSXdd5gzRMaulytS9Tq0sPveQjNBRDtEaAEVCUsR+rQA/2Jdad7baT20T6U3sN8EcKlVq8sZta
vGnECgKbnprovGuVIL2PYmTgxQoGaDqEGzPXyqJwUzrHj/RvpeGPI2rrSTNIjH8oeqA/EZuH8duo
t36zCZ00FisAC/GrqGsrcPPUwnYvxzF05/gFKvtd2w/itlBLShV1rvG/rgyZZAT1Pbqg3SHzTSO4
t8KwuUer0uv3UuolP3XwTIMrTTim9RBatAGlqM8vB7VWH0anqpXnIRmx3MqiKAlvWloAlyaakIE7
0lGMJ0sQM3ms9F6WD3ZfgXVzxwrc9LoytfDKgfJqX+i+rTWu5UslxilxGeGgHOROfaBTIor3KqFy
tKoKpaQjM6rZfQgfWadJH0TxFX5Cmsznc7xHw2rwd6mUbDBdw4x05IM6Ia2DDGrADqlm6cpLkt5Z
BZ2VlQ9mMQi52zR6kUfpxvTQ5BV4AfnC3vZA2v+MUijrb5Fow24bJFR5t04haR964I1ZApHJdiiY
mx2QqG7hAT65Fqdy1gT4Jr6Ftzov6ymOLwdJLg9vXBH1TsRdsw302t9OWbVbgr9DfBfLbTnoooUU
4GRkC5IYIFr6qJRceAaO78XMRBogGVr9r9nJSYnABLyiNQg65Y7+UvZYgs7BfoLqZ+bsamzjaRyc
f35OSgcEHoiyoDQFbnAiyh3/gCHpAyNJUv+jRqPPv9Ps2v4jdcpIIJaUN3DOw/ByLLxyE4omeeR1
Ghbi+pOQC5wttQNakWRedJtnAQntNiUlcYleCe+VXYCnjb/O0yHVXPRLriUM5Wya6U6+BJqcX9hU
E6lkEnATck9B9yz3iu2i7vNSNl8HJNy3xTgUh1y1812M+igKiQUOGOdXWp9dirSxUZ1ApoHuJ/jb
uZdjE/voDVu984pimzWCIWpjV5re6AUQ3DyanFDvIG15hdDzMCkpHn9RWZLykVfWeaVSFLh6X7UP
RuYn74BujG8KoyH/hEDBFE8SvaiTF9TxWOqge0Ogdt6rjCvUPqzG+qIKChldXORZinZRSvkzAP/3
ZfkcEFgS5D8OC2HM8YBIYsdx4GQOTWtD3Fmt0954NiTkVu7qw4Dxm+96OTWDpMz1g1bkL2qdS/vz
H/IkJf78EXC6iKPYuWADjn9E2So5je3YeU2KRi3XnjnabkCE9yjqdrjoBlvfCDOM3rre995VMXY3
sZHKiWsksr09/1vm98d/P4VSNf0hasZzknScNnI/1q3zmjt2Yx6ctk1Lt20wJXWdDhWbtaYUI+3H
LLxTmsG/Oz/66Zbm86Oj8v9Gny0EQly60SD3+Vp0abA2K3vwV5pYdus9PauMYxNWQUGnBjEnWw2a
2ndOXbHgsRr91B04OeZYGzuexu7SDJxxoc3z1XhgV+A/YwkEJHd2J2WtbQ6OM9ivfWdoqLn22J0P
Q7fCIUd/rosyWHh/vjqykDeIjDm0wOOndf4nKWsnJG+f+M5r7JfGrdqX/lMq7P4w6mG8RCb7am50
0ik1TGQjosfjsaKSiLDE+fgVo3qr32WNGV9mWmCPrhRLDra9saE9fnubgBVQyG4o2yBmNFtOXUk7
Wwoz71XylMZfVXSv/K0c8ZQvXLFfnIbJtoCPRqeSRu0s6cvx/hhwKPBeKznPVlnqOaAicmljYti7
V8shXhWZVz6EYVntzk/xiy84ZRnQ96EaUJeefUG1RoBTL0rnVcHG3dmN8hjiWqXr40bugd8tRA3z
N5NTjxwlCTwiiih+zVntZqDWUqz40musS3o1FWSH2K1UU7x5uRQTRdSJ62uO9+f8JL/YOlzyCEBQ
GWOXntSdcVOhwmywvF7pIzSRtXtSxf4gYWSwMaJmyd7lq/HgqkCMIYVjzCl2+edY0AwsY0UepNcJ
H3EhwcpZtxksqo1kB+GVziostdu/+oyTDhZx0ESRUWefkbZT6HhImLz6aG76a1i13kpSzTBdpSL0
FnbrF7cnY5EpcfQ/+1/H04uNTlS5aL3XVM8blUayDrxM6Ud54Xb5arcQd5Dv071nu8xOvNOWhRaN
lvdqJX5zGNVu2ERxFFzQt/aurGKMD+UweguP5FeDTgbkFLXh4YHZOJ5cn3mZE1WN/yaRKaz0uOw2
+Ehj6CGUYt/kjf4jV4Nw4RSeDopeGsVMlQYqahpzvkHntXLgyab/1gQCemxiFC0dIkhpW7v3i6tU
LZ3chQWur88fjNMvybhTBERdCxrQ3JiHinXZ+8LiTES1VroFH4KQhJLRx/lxTrcnFygaTSwneBv6
tMeLiiuamVRZI976znKutCEZ3LCzzHtdlZzN94eaWBTgPcgN+MHHQyV+EIUYDwYM1SVXg6SGD3hL
gm1GyuLb18qnASPsF97cCVZzPJRfVKKC1sGsHC39kUiVdOgHhaPQiitbVNn2/My+2CRoc/A4cIdO
YjazW0X3citpAvg7lVwZ68Dq6z+OpMWHxAkDMHOaigJttiTMPk+zWEQ6KOiE07qgzDefI/iWMtXT
LHiT5a7baWrorTVcUt1giLRrKsw1PMNe/QXIo984kWwuXDVfbRxCi6kUNrG35lr8XlAMVqFJwRvV
ufbAMxmudCuN762xDQ7nl/f00iYroJKNNDpngd16/DWNzG6N0SySt6qPtWIjJ0EW3dpI5quPVKjq
Oz+HdL0kPPXVoNTCOGgkk4Q2s2+a5FEEhD3L3pQOkq+Mj/EddSHtauhTsUdko1+43b4YjzoBiTMG
nqRy80AjdcyxBP6UvWmlZbhAmQO0RbuqXndDp3+ElIkXXvzTDzi9gjSk0NijqDmvZwIMClO/6eM3
eVDHrZ351mMbaBgDKe34Te8YPh8kOySL6UaA0qVafPwFCSMy0XV59CZ5dAoehqgk/fccL5EOGXSB
h/P75WRmUx4H+30StqL9O19KVCb9vNOC+m2SeXqu0T5yFQJUHl9Ja/8/xiIzAyExlToohh3PDPRY
bspj0LxpcmaAEkDWasObCMGjkoKlFsTJPUMSTm12yo2YGXni8WCtDme58NT+zemr6krzAnNV5J1x
07fhoXXCTaCm0cLZO3mHQMsBBgafpnIMnDkiM8ttL439UH2TI5nwBU+8Qt6o1AoX8r7TbzaR+jAb
p1NPlU6bjsc/gZkTtVVLnqa+1fQoYNfiMXIheq+tV7HsLEWB0zodpfx8rwlrB/8U/WV6wMeDKZUB
56Vx4r+x0WiAH1PjEV5ouBr72AIAGqQriGzOxo/U9O/5rXlSbUAmFImFSeUa/VkZhNLx0FpvaklT
tuUHJVPzJUDo7JLMargvQthGcel3f3PEAx9CXekvcJu0f6nJ0C2s9dwqbMI7WxpapRTSiWv4c/wj
glTqvWw06ndNA9u9Gc3QK10jaPyCutjQIG8SyGgfIfavP0p6IgDFDZqyTzqjjKgZJ+pLHYF+P8Sy
ksnbhRWa77iJosFzhlAtWTICFrMfpwUIiNSxob4jVqTdt7qnvUggrf5Q8S5xMFOgs/VUjzYFmehl
EaattXIMSZk4jdkUTOjtr3KM+t+wMJolRYYTCOn04wCQTg5r7FTgw8crp5R2XLfKqL7LZe38COg8
/VHwgSxctbK1mw6OYOc6NbJKbke5PnHpTgixbsu829e6gEIr9EIYC99z/nRMP4pEmEiArGZiax//
KKslTmwjU3kfh7h/Nwol+zBiqqo6X+0esbIlz7Mv9g8HlBr1ZIVJ9q3PI3GIRYlQeus9zEoZN4ou
rVFFtJLaLUTl32RVnspXlhhkV4/Dxl5nPNX3Xqq3LvzA5G86EM9shVon4fr85jldCUq/U7JOAgSm
e56X2HGGrkSjeH+jxniRItOj3Z+23ZVnod2YhOX7+eHm9zGVXnrrcPPZaiQk81ql5zQVVAjVf/d5
BNxRxiOmkgrpssyr+tBpaXuhd7bYnB90fnl9Dop3FxV+cLtUfo+/NnQ5AceMQbMRyGqtCX1Hy8uB
EJgptw26p7sejZlD5cPoPT/yF6vLHU1dm0L3BFaeffZuFIVhNJL/jk5R95TXdrYWYaBd6k0frXtb
7M8Pd7K6MIjQHOWW5rVDg2Q2USIlOQjCMHzn4FSJqyGs9dZrzVAh0ZF0LnUtFHoNvV3KM+dPEVIg
rOpUEAFUcFoQVnCtaXCNiN7LmKMD5SZb+07pGXj98u59d8cyGK1NmOWEYpN29fHXzEtLbe20id6B
VgSDW8BplTaxRvUD/L20QbijzL8ZuTM/6vhQzzRwQcQSszsMkmRIo7xN3g3fT/elZ9uXsIG9wxgA
YT3/Cb9YSoYCgMtDg4jNnHM3QurOIzlP3kWsBpvEUaRtL1Q1hZZIgWBhXifbc5oXjiNThok5xlyH
hCpkqEjYjr2DXhSrIOq1fUMzajcMrXSb4Dn3/zMeQjU2QSbA3LljjlyDagqVIHsPQsNHESLPivog
q71x6ZdpJrl5rmsL0MmTsz9NkdMwXTfgQ+efLhL05KXISt7NMOzvvLDIN2UWmm7ZRABu5Eqtrwrd
mGyS824paPriW/K8oIPE3pkSv+nf/xOhDQYJgw/V8100fQadqS2yfVV0YUCnOzFvz2+cL74lg5GW
cI8Ty8+pGmmqBUmsVdn7mEbaJsO9fgOksN+1qDKuOqh3C3fNl+PxctI6nbBk84VNVLURedJn700Z
mnsKEhFugWVyy8OV7iue+YV2wOlioq6kUNcFHz2ZD80Ws+gTy+8SJXofrU6+L/ymWFNgHm4p5C9h
x09DToIouE0kzp+6Z/LsHlVy8J0ES/G7bxc5JjyjGqO5YJu/nUoN73CMhzMWygXIqVa7MeEcbqt2
LBZaiKcLzI+gQcDrgQ4Jla3j3UNVcpDDIeNwWmO4M6IsRG4i1f5afR7tKyf7LlqHkfDoAg5L0YBS
07yeja5xm9fSmL5Xg/5SNUW99zUerny01gGp0vb8dj39nEDD6MRSlpysy+eyVVCEmkjzpOZdi3Tv
OpBHhGtCJzjoWvv+/ZFAEhJ20NynvT2L9QIHm8xaKtt3r1Pzq1F1xKZr/WCL2Xy5Oz/U7P0F1oWk
JehYIAwKMmBzO55hrJDqkBL1w08zHb5wpW6oqvm/cr8yD4lt+GtPyNUSaeXLUSdIGfecRoA9baR/
rpkOoGZXi1r5gPCg65vaLtRftV43OxA62puWq/HvBpEV5XuX+TRZiiG0eEjmef7n+SedWRDRSq1+
DOqg4MKVetq9jyb3nUgqT3HDqGwXXv7pmf0nCf1vRET6aD1Pd8C8HGr2+Meofqp9iJ4ukt9k4y81
tKSFKs/s3P03yjQrYgwovXN4XlJTmExTRfuowfEcEFwBJtlJUD+zKMVlclDxDf0ebo0hP6vzPFGk
mMTbs7vN7pvekRJd+ygyXLY309+TXTEEUDiCBpDUSMBxfqfOjt9/I3J7w12gSkhue7xn8iJFJVCN
9Q8giMGmckLzEAjUSqVWlzbnhzpdT5It+gC0yfiLttzxUE3nBJMzl/Bd2R/KAYTYGKyNKvMQEZcT
qBNa8/rtEVFWIyHWdKAb/DkeUfHtrDNAzviuHlbORWM7dyFZr7MOSx2ib4WB28LOPD2CSI6xjjzz
PPhwGI5HHDwMSCMd6Q63UdBV+9FAREEIRBo+qri3N/id+S8aaLj05fxMp4fo+EQw3qQ6SA4LNXsO
JHYiQ5hOXCKsCupT/uH3jTigEma7WpH7v/0kUm7RusHxxKr0S3OQrSXX6dN9hG4lXCdeSoQmWILj
ideq05q1nIW+Gxk64BMsHW9YZSjcerbEEDk5/pMOKjCXaSzKXnOzzzzNOkmqrNan34J+CohtVHza
PPHz735NBoJkw/6BRsV5nL72Pxeq1RX9ULZyz471kjHaOOjuq+u4RsTrLuVKNF0QdbV/0agocCzc
Pp8g3KNPyuDEcVPlkD4F99zx4F5hii4fNbaSB31p2I5UEdVLEef+bZBoCJHFtlXLYMMBG64HqZCd
C8VDmgwW0pititA3U7dIs6F21ahLyAJ7hVgldBFGCPTbLEFXbYXUQq27IGVNzHFR+QhejLDJpDuz
zEV6YYRSK0O0xyzP1Ux5IC5WesSScteDGxr0K13z7VeUitI/IhGoMZqjVWrNxhtLW8vWFIFG+EIl
ah1/zu/2k1PGYzN5IxFNUzZGZvl4aagoF1rca4rvmk5SHdLKS35oepGshMjTZxLB/k9l2+USM2CW
QtA1QiWDO4wTTnpNGnE8bGsgNKNXieq7AgpRdeiKbChXXYsS32Wct1Z8AVequ0TRLU82BU2QpTzi
5AaFAjMpDk+dObipc+SNCc0Lek+nCZSoVGdwAb7W1LHB8surzEmbV1P3jYVb+2TSjIm0JZodRE5T
2fd40iDFEdJp0VNydSP7m2HldpOiT07jtnMu1L7Xdwbo/q3Zj+bCCfhitkTdmFXz9E50jNldSnoU
GU6ElqI7lMHeqv0i2vuqOvr3daBV+lVGFJwsxNonO4seOcWoSQAUohWkk+PZKr7ehA2FwhAErq67
NUqE9UopDSVxk87PV1IuOT9KACzewlXzWV87Ou5kNGAgJ2YfSBIov8cjI5aUOYmmQTGp5bZOL3rS
yapc5Y2mxL9ruP4gjPVGqfc2joBBvbJs4DtXvRmkzQ8r7XjCt2TUaFyU6D7eNM0oCVcpVWDoiZQ0
+dp2an0nCFbh8eUV+tEE2Qi+uVB5feuviGKzWeuEx/LB0khWEVuiZ+ddOjWnWXWl1FIC/LKkatzo
SSIH12ZEkWWNPnWZr2NAjt+U9Ca6487DBZ6sB51LCvnH6xERP8vkPervzmnWhvroxMJNhp/fu0jm
g8wWPWq6WhsVof7WfiKXIbn94AY3zsKemu/j+SCzJLIWuH8bkq/+JnVzNWXlSxdlcLCX9H/nW3c2
jDa7nUwLSnYufc7F31v38s/hsDSTeZQxH2KWQWW+YZBE8E0QGhBXSu1Kw9p88x/qR/X+/IeZ3zrz
kWa3TgGF3JJLRlJuogtUuIyN8UNcYMdyfpilNZs9JCpY/wzenfrb+5Guw7X8E6f62/9tiNktFnR6
7UleoP7mol7pa88VG2l7fohPF5N/7475as2CrwALIi0vmEbxUlwXu20A68BtHltw+n8DyQ3+OAd/
LR2QijOWKqJzrYD5OZ1nf0kgFVHdMb/Q35X6vvJWQ3IrV7VbSsaForrowVwb9sbXDoomuZJRAMg5
SPLlWG35zesOzQ7zAXG2CoLx+WWZh6TzVZndIDLg/TDu2UPCek26uyp9asqF++PLA8FzMdWf6Z3M
SZuqIPJDg4P9E7kPyYXy7Dz7a3+b7c/P5Mtt+s8ws9OQDWHgiIhhso9on70Nf6TDsPvfhpidBMnM
ay2hXfm72fibaZsO7nej6c/v8c8sZieh1qCTj/E0xEV+5V+oh+IQLZ2E6QY6OQn/jDE7CaXQc6vU
GUO5SR23vQKTheta+ZqXbqOtor/y6/+2bLN4ofIdWaoTdn/2MV5Kv7SLdLf08ee89P9O2D9zmu1j
K1JELiEq/dt7zq/UXfZs3na82xdtua1/iUd9dOs/YsGcZWnHzR7GOsr6UgSMOQwr6bdZrKV85TyY
j//b6s1exjT3YxQeWb1u0+//23Ta4fwQXz6+FE2JlxHv4pgehxE47IyA9CL1t1VeZNJPW/9pdKOr
dU//2zCzvS1nvheHI8PkYuMYuzC6yPNVoC8c0s929L/bmxQfuhGpj4m3AFig2QNcW/DOy1gen5zK
FqmrBH1z5wFvbKGJQ0zfZmmGMiFKWMFewqwjXUdoNX4EUakTdmCFsFB1mC8ugAxwVxOIFagLrePZ
vTR0famFtac82VGM/ZvcpzclETLhWqG5pKH9QiQ1reLx9CcxHDrciAFRVJ2zk1Ba4+dEjnj2jcTR
XS8MYlydPWspLJy/HET/JD3kAeBWAc7M5eqb3kOWW1e9p7ZS7UKswLo18gWJ8WgrK5pV1TcduwDU
AJMjxgUpP3HdPx/ZfwoNMXDVwC/j/FkrEmPFuUvllS3hZmUZIxbAYZ0viQbODzh5M0/WVCdG9ELD
Xeb4XNTUqcBeacFLpUrB5Sii4MbE0/AHgsb2zZiN2VUMYH+h2Hjy/SZ/MMVmURGmobUyO4yJFsu9
hPAyCp4qKBSqDjuMAdTV+bN48vVQxZ867QC5qcGB9jqempTbCK4nSvpSSoWTr5Dgzn46k6XyDohJ
svDinE4JJszksQn+kDR1Lkpq59QDMb5JXnIzba5KbBvv0sJYWrjpaxxtfADwE4xMQVAISsMcaix5
SBXpkWk+BiJrt7lkGj9aK1D2oZ/86uzW3EvYVuSuJCntamzabiETn/fBAIbQSLTJS+HgcPjmDtiG
HEeFJHz7sRA8C1Bde7t8sXoZ4HiaiQZlW7sMArDWIyzeBxQpU9VxTd+PpPco5j9bWPRPgOVsPaj7
o8EHxJR/mEO8eQ49hNl1/1ctoX2MFEhUWenOaOrWv0uQ7rAuyzrVlTUd6LJa+QghO66ss/t+lqgt
5O94+DaDt6pQz4tq14SQbRauE1dmdZGolZGvSXfrNlkNPsWt/aBXof5NayOWlL4IXEcQUewf1vR4
lxaxg61BF+mPQ2tK16CEERVu6c7+Lu1EabeI4GSAoM6fjJNDb9PUozTFEaRJBPDpeMySDSxsM7Ef
c4VFo+jpuUhhWBdozGsHD5zwDz2zioUX+HTvcuaBFTFbMnnw+MeDemrXxmNeeY+iEjS+ylCvYpw0
Kw2OeFPb1i7uNGU4BEkrpzAD1NRbqx0c5oVbYZ5RfjoOw+0FDMKJBCd5/DPaKQ3ToVg/mqNfjdco
qvjlGgdyUzsIUGfFeiyp522o0OQkgmHiGQvBzsm1NKmKTB0WqmmQMOalJTnMdSOQ1ezXGA1BR1Mg
7PutUXiDcNPG9JcuppPhWGvwdmwuEEAAXmcXvO2XFm4bVvQrHuOYmk+VwoCXQmjlbsS6P5zfWSer
OxFaeDEBK/M2Aw89Xt0ugkRmiEZ6xG5quIsbrVnl8f/h7kuWG8eyLH9FlpvKMmsoQUwE2qrCzAlS
1OxySS5XxAYGUXDM84yyMqtNfUSte5WL3vWyd/En/SV9Hih48IEMUhJQEbJklaUFJfmb3313OPdc
PlhGrlnO5Aa+pdpzqjkcdvKBM70tm1oHIWrnkP8DlK93qOGlEsEP4yUPvJUw14mvKJdC4SjXYZ2L
KiYtXPCuz32ZaIJ1LUys79wk8w/oZVv3Ci8ayRckCYP4j37GoCL6rsCYMbRxPDYO4eVzFxFXus9l
KQbnQmz+bIO3bPG2JQe3N8L0wEBBD0Lx7j5mRxRKolHk4kMShcFNiijol9IvheILqMOb7yU3zaS5
Lzaxc61ZjXYo3tPfcLifEd/GwUJ+DZ7bfiVOMKPHbiGX1YMUTuVLzYMb8imNOMVTbd5JEDUAmsdf
1kJWLsMapLhv3fXW/Y3nEEEA/O8WykUrTLg+Jbt+KGEcTVTL4eTzwJVz95wvUIRmFgK7fh2kXHTn
xKl0HhS1/cSHWiUekG59FZiMA9B8JFcQJCNc1fTBZ8RJqdR5zD7EaabVMygJUbIsucxLQIRnmkAW
5X50AAGz3SeAx6AJQLfrgBvdZ175qPIAqv4HBaVR5plQKJ+bWAH1iMvMgfI5RPjcP93AhaHSD3hN
YHSwIJ3rSRJXzBouTaPkwWlAGGIVWXkFco/mhFEUk5vFOOjg+PXT5/3Hu69Y8chCwAsFelWcLrz1
vWttuiIfATEvPvA5ykoTmkvnmyjU/KE3cVc/uDxgDURniCf13gU/L2U7Ae8P5GTB2OeNxnhT1eeS
RDhwZPsCGRMCIhOyGMgQkhZDfr+h46dZrYCmLZ88mG6VztyJFi5KEHfPLFY7VMJw+3KiK2j1SAgA
1BVwU7orJUfqJIosTR5AcB5e8k0yvchLQUNoFkcU2QjOPLPC5skrQHG0f9e2jyYy7kgdOgBgsGd9
FPEkVabgLOXYBxRPm54EXjJlz2NoHPIshvp6z+coo/TmHpH6j1AwjigUwj5konQD1k0L1nyYWm56
oknT7ESZBMpCBr3JbIqEygMQja3bAMApMrfAwQjUC8p89dbWDBC9r4O8eXBCzlsmNdxKAeC9Kos7
cmb6rLSIwvxx/xy3zigwwwS/IJDnnHBt0vs5KVwkoCdB8+CGCvPZ9XjhhE/r8MCDsrMXGWgsJKIj
Qa6fUKyZqGqQo2TggzKpsnkdewJKDlnVAYGJoWO0m8o7CKcIpg7VeFEjEVkrPStQLIImB1WG/VVj
EgaEfkmNgqUSH8buUyXFdsrOLBfZEeIMQLRYcWa8Y1vBY5MUok8Y4YGgfgbOIq1PpdKTUWYl8yxU
uXUCVJtRPYCulCeEQqa1O1NAxqA98oqjFbHKWFKZKDMArnMGT3QlSY3KN6Xmf075MEc6cVClmbRE
4DuHo8tBBspELevEEt25hsKudQXi3WnkX5iRhroBM0Tm4fldpikOiaU6WcNL8LbLKBl0hsouwPLP
kJvtyQB/JH6BeDzvCVEhnuYoAowiHXXIxRNpZgEh7U7hmQTz5KwokaRxqTioUHONHA4+KecgFKpi
dyHGqexegJfMCh9thwvDO/DDWbZzhgJvArKhS4nVUFWpDqratGbRhEMZn5kFKpuYmXFc5KE4zYQP
C9g5TCYhHliKcXwGz8bE+dY4HGrazywNjBXcrCkjS8phKcFfceqzYt18zlJQIS1h1cnud+C8FBSf
EEwwPX7WxDqH2xMlC52TBIWx7BVyqoJgYaNaDAxT1C8ExoQF6Lw4L/GCaCcwviXne1hlLnsSg9Wn
VMW4KaQHHuRJ8YwXXc4/qeywYW9kU7CyS870RBtVbPgod82Zx1uEJs7JUE50NhXc3LvOJpoHwEuV
o7bzKVKop8ypafJZcSsAB+ODuxjyfqFUiifeuAlqtPzMsnC0VOrE8UHDoSJrSeATHJIgNM8mHBMa
YM2OCHMtV9kLzeNL8UQ0UeFlqSgBw85rLq3SO9QVTINlDVXXWkbwy9dnlhR5xTyqeM2ZF4FlpvOp
zJiCWmqlV17kJp8IS5RpUUo1iXmUXRK0IkrOUWpSku9cmcnlx1qrlaRRnQJwl0XFeKGp2kluiUuQ
t/gWshMkuTiBPoacBVFOUWTXa+SkmNVo254XE+BTXFWxUbEEBDOAOU/rGSeVspvgsKOE1gKEFjGK
86HSYVbfMBbDNOeISJnZ57LIOfvngksFcVlqQJN8bQqPR7V406vKmQ8evkY3HdTYW6AWSu4HUOpS
UsANzreUvUc6DuDTU4m3JHkhTCPwcIKdVOBPJAkl568AtBRIYqtUgLhlZqZiygbIaamRLj6Tc9BI
zXhPS5N7DEEuzypYrd6pExcKu8gFvvJvQ0BQIyOGme+iwA6oTW5qeRKLrGqDFQtQOK4ExReH44ei
O3Ej1KEauVOxDlTWmyQpeOqhFftzbB1voxJcg+Ip15FgTVFD2bO1QvslxpBQmIdBaTVNnHupABKO
Mg60SheKqtKQmsObIG32AwiCK8fVfPMM6Z22LKlhlDkZqSLFBpN72bfAkykAMQA1yA5MpxFnyELN
8bJOApOZnBYFIO3PAcATdnbqcg7WY87FsIiekSsh24sAGUjK0/73YusVBuXGusAnrDF4S3s6DSbj
oMSbx9xPvDQABowFpFD1kqS6kjwbAocNIvvAs9jXbpCqDFgtxDZsQKSP9t0ZQPkAHpQw/s+ONY2z
uWZySnKSMzZfrUCnIk6/759hX8MRiF4ISBaUbuA0ACakX8TAQWEEJXETdFcqipprUWIZSFsI5As3
KSBzONeZFgE2vsnSpcWJ1eTn/SPYmjAQT6T4uQKgLTLX++gUQPqjCILH+xahbNs3xeKt54qV0y+c
EKOc35v7apl9CF8j4L39l5lPUciwzqbOtxysradhJFbcHH7prJhZfizHB3S4rbVFVQ/Y0nB7C+DG
Am0VvbacUDOo3Ja73yZliGppAL0pt6hPm92Utu8vUZCQ+xlqrsvNo6kXfts/060IB5DgcCSAuwHQ
fjAC9O0pWxAZFE/2s2/gk9fuI8mB++IkNasoQv1kJhDyhWeitL2KGprcKkxqs0J6E/IP8qnKNUI1
+VJMNaY64LduAwubKguYE2EaYDmQIIPj1l+S1LeRIWkm7AM45wreXlpgkAJvfCBDM7mBzKoq7yQD
+FmAQ8dppvAlOlYiP5rB1AcULy28NAQdOIvKN6oSB7J5CodgIJlzlGCDjOGj8iAD5tbxhE0Mrz6o
uQi7K8Bq9CYqTFibvBZwjxUIAaWlP41d7rSMFGhC0JCsQxbHlheGMM1Dc4RWDCg/yXGh+7NjnES7
FtlH32kE/hrud66aazKfRid2FfvAT5UmxMOS45jMmcymEEHmjRmJJX+SiFNUn9x/jrbOMCC/UJYB
ngRxNBkSPZwqZjkzE6b2Y5pq08XEcytA5sCuKzqTdM41VnGiNWKsVowbHIhRbS884QLB/4MOCMBR
safdYvMZO8Kr8AizDPom31igT440RQClK/K3/Tf6AsDfDDWa5E9IJL+ob5z7WZk2PlTfx2kzdc+Q
T2afSanC3NpW5pxJOee9Ec6C/kD8NYG4byuP9ItNBcwkyTSvSh8nWaih1JFU+A+Z7WvJPItDLpml
jYisO97XhAMxiO11hQlEuPbJ/QM4vueFKBHGJaK+ehRtFJ45jx2FCa4sO2ic+TQAXfeBdd1xoMmT
BgJ8ZLmDdbxPYhEgQOaXRZk8Mkh8Yu9tJ4XensZygIontSk45/AQgFYvRPkNfw4UcFbNLbBE2qoc
2u4hJ0X/QYfpR8iaMRSQJwP5TBZnw3fgu75suUVpPRJ46rwWJe0s5a+TKa+a8Gmd7r872ysN6wJp
gPAcQ29Bj3RnlcaB4TutlUcZlAlfkYIwuXEiCTzbLNgvb/f31UaOKMlKCNahuyL7AAyIwPXSnWlS
kClSnjCPfhaYsKvAjztNbRX0swoioWHk+fWXELq9fwlKK5ZB9VeQDzxEMcJ5lxHPmGaG4A8pcoEy
MEmpfWWduCJlp1EwVj5NsiKdXLl1ZHnnPqBrIFJHkTDxq1XJ5d3+iWwtGiD/UAjgDQU1CKLUZAc3
digzUVF2GrCTbwjkTK1znI34ZxlGoQWOAldi5m/tDVQW4B0FVXUby+itGu8nLHhyfembwLjiNxS0
BaxMYsRFHEXygYtA7hW1QYQ1A7xmyLIhjJn9WHgNDjeUpJVEgkGdEGvMnNtxk576oEmfI5QizBxs
6xmeXWdhNkL4Vr2SECoTInbUggAOuB/5zEWghlw7lr9psEdsRIyUwD3xTNRSuTBNVmEO6D5bFw3p
dYQmGVlMpN9+akEO7lO4fFjwOIt5pgpFw6tObprnWIIUkO7AOYCz6feHUwOAM2LVCMLDmdsHkLk2
SlorJcs9FZx0I8uFeZ64Un5fhv43WESHKnJv9YbQBPHYI1caVDnAGtOHNErLzEVMoVohcQCx9yZh
UQd3Gir2kptGdrSowU58yCPY9/YAriIRLZ0kxECi9vP7vCJLytxt2JWiaMEN0iyCi9yZxgcuxI6Z
wTtN6E/Iiw+Th54Zyq3agSCH7IrJteJBLMRqgVIG3jysQdo445jYeNsFRF0mFkBtOODh8wd8o9df
jnrhUEk1d4VS5uwsVixvURS1PyucuDmgUGxPDVEWbBquO9zHUOfoqcERhbVNvGwVVFKyZKOmXMIo
uYqgQF6BUal4o63Rot+B5yF5DiTrrdcdlFgnrqWmBttmSSpryNmJKZieKoXSoTpTpKlN0SJCyYd/
mtwBiE7QidIzqxyCaZiCkyed5iHqtPvNmQ12hksLZZIf9u/X1iJio1B+ANRmeERhMfbUU7DQSjXf
iPmqzhTvUQZPi2xO7Qh1HzPrNDGlA88aUS/pmZHrBe8m/NF4SPuHXmQb4BOQIbMyp9H0UXRYET60
ii1R2DqfVsECPBuAvBLokflGeYkgJGgJEBbDlcNz1I+GCmXE1o0c+CslxCs3gxanzRpYwWpVoCr0
gbOyvaqQJ4hlI9IM6YXDSW9gIsUFCseKNeSJpJyaoVt8nyLz4JvsIXqem+Eh+bUFNkb6C+KshF0C
iBRgl3pWDVxclockJ+YJBDdy9SQB4tacMVPH1iaq7CVakKrTpnYjbtGgjEZ5FlU2Ck0EsR1aZ7Um
gpFwVtg4jLMolzN/nhW2E2QoClYGTnbh4F3gZhPWZpkc1YZ4zZ/MchAJTVXPAc0xg8qjSY4ACmho
okNcWP2VJFgQcBvhBUAIG5l0PauBTSe+X0sg/q61SX0bwoN56il1vACZk/uzOKnLAzvXv3rIIILL
oq3cAzkGu43eOTaPGI2LE/4XkBk5KnAh1Qx17t2li+jXIeO5/wIQwiY83QRnBomCZDa6r9DGHRBg
Cj+B6rGQjIhVHNCKmbWZM948R52d8MRsYriROUfEa6gWNkCQ1cyOSbKoqmSkVISKdDWHd+YpMF0C
6rEIST6D+EW9ggMLs+WAkEBbAmgMDH2SjAu4FT1avJxW4WmRt8oFJSsNLkahWSSoFm6JOt3w5TIL
3kpZ1yhMBjXnqwzM9F9MVCgOVFMObKQoOYiAxeEBvaQnUOCMIew8yEnC5UaJoL6ekMMyahiGzW6n
IRQRji+UE6R7wM/GyubCBVXSMo1Cf7FfaPZtoLZXJLEqU2QHo8RZ34ngm4mjSZ6Y3YIUDNgcp7RO
vUCJz0MOzo9ELIsLKBDFiQCprUpI0/uMMqiHgOm9m0HGALASFE9AB3FD+ox0udwkoSYo8W1UupGj
guNsIqt+XsvLaZLK15lpW4fy/HYsNrx6hAUBsCxYXb0DCxxvGVXhJL5185q/CcoqWjKoRvNomUo2
l2WInEYTuOX+xd7ZKVCRiLwB0LDFJsrYAAhlfpnc+ijFc2YhVrFkJ7F9BUo1TUUyYzFjQqc8sMM9
MdAuLijDRBwqeLgAjaIPeyzKEbwvWXqLlHbkmjkJhBwPCDNyKd/K077uS4I7EdEjVAzu6zGewySI
cnDJrRUyUnCWw4HAorZHKGgXTZOm5kmAxDLEdjjZmdwmE0eo55bGJc5MkBkuQy7bxIzf9liC1wPC
D9oAwRICIdWHNTZIdKsQFQlvy9zhkfcme6eZwiKYolXugQvcE4LrrogygB7hH+uTeIBWJ+NKNkDZ
F882rxhlUizy0DqkbPeMtbYXpH9D2OL9hwLQe0ayiQ1bI46C2yqsras8TFeNz1R3wLpZIGISkwUP
Og9U8HLiU0Aof9l/gvuHiawm/MYCoYFAgmofCusw5tQpTMG+ZRrF+YJXmlGVsCnOwY4XHrgsO1aT
oAmJIgDLCSgg+twiAFV5jOiHt0wBFkIzrbLPqADg6vsntGM1CSoEvgkgXlEprac0er6roWAQE926
E2TroSpaojqaJs15xZouilyIT4taQJg6JnXNUYD9EFlcX/QRNhRkn+NBAvKXmDX0LL3YLflpXkLo
s4n1mdUiRKlZ3ma9OTj4o18C0dQOvdXkwm8orjhABB4Kmxs0cIRZi0ipDTcGUB2Ra8VcfovapSBj
SycsN+eCBmV6gPsJzLmH2Ol1oGX5Sokz/xwolmyVK5a/moDQ78nDPF4qcv1tVf1P8KzdrDtPf/oX
fF+FETJ5TSvrff3pc2QEd1liGNmVHv0L+ac//pT+hz9d2askTMPvWf+vqH+E9l/6n+uZTn1ZBKC9
rb/kRlLfGmnuZft/ux4pJkIaugntILsPt5p41R+1E/ndho6Mdlz3dWT8619WqEifkfGZdhj85eVX
Z8//+hc4RzdO+I8htbPZ14KnY9L5M5oW+GOQc4AiAsph+4GG7YWB+fLrCXcMqkR8CMsu+eDXf6NW
6PfWYP/0uqVeH4ofA6fWct8E1qvTLsEUtwhD6rX0hiUQuWNEeqBkoXRY+8GabiyBeAx3Bpw2yPlY
f3ArP9YStN6IQUvAK8dg3Qd7GClQRz6Y48YSANh3DFEPPxLWof1APn+sNYDCOvQYKMcoQ0XA2i9n
vXcT2GPoA+DKXN+4DXHyZ98AyNjhU4cVBIMDIf0dN2AiQEbAJwy9af1rvJsfa/eJeTToAojiMVJL
CLIaViD54J3cuADyMQivAF4jWtzHmjlU66FT54+VFs6MSjs7Np/hjvE6QDyCkGb9WXf4gS4AgWIM
2n1BgoyH4tWCgTe2nTsGczEcozAVXj4fbvsHH3z2GFsLxqFujhCjGysgHMPRQPJnuvf/w10A6MkD
dx+PH+wnVC4R6bkz02OFeLFgu73s/vqJ+UAnn4Q9Bp18cXJMSkIBx4WAN/nQSzBhj+GBgkXS7f/6
uH2gFUD5goFLgNcN2QCIrFIHH7CrY3iCkLxFsEEfS+YTwoBBuy5Mj/GYt95OetLCMRhHgW1DDab2
8+G2m+SZDZo6w4nH8CgRVAXwUu2HXgJeOCY1xLDxa4Po4y0B8doOWgNJOIYLBU5Hcnc2hD0zkY/B
JEhm/9vafKyj33oRB02ehy6HbFiEWOkLz4vHiMKgfUBu2s+He+mEtSB6v6HLS1DlEOhA8tzOo8/y
xyAF59uapR9r2wcbdxIPGx8VsZFWvd5devMhFFCbiTDnr3/78dwchIx20LmHlwM0goTdAhYu+dAr
QJQdwL/A5f9hlwAUoAPXgOOOCRktQgC/GbIb8m+qHMPFAUgaoEDt58O9/HDxD1wCmDrIXwA6h32Z
IxrcWAL5GMcDHHwo6rD+fDiVF5DIoUsApZZMH0zd6w/t72PgEQVEkUBP16fg4wmD0W4CodJeT5KW
Bi83ATWzXxTBNxyDVxgHP/zjqmV7z6373DbSDR/8wT/o/L3bDWx4x5FQoPyF+kviTl+3/Zt7/SfK
u97GCTZ+SfzKG1+pv023/vhl7u2oXvra/BE1U2pg3W+6H57aRqInK6tuf1G/TOpa9+Gy//TdtPTA
TjOdigXgIv820K2YwY+3Y2/LjZE86bZDNwwpOLjhxDcCW+8aIn57nKihrc70wPT0ZyO1urZIw0RE
Dm35qtYDX0+6htpmxxiwlfc3Dabc0MECQhYYdtcOGSvhrR7aqqr7T+EzvWeET31ou3eJfXSpByQ0
u26KDJg4MYc2jEtHSNQ3Gh3h4J4iFHZ0Qf7n7tPtZuNtObOhQz4LnlHFI6UXGRkPXUc7o3+vuslo
ud/qCNfiXI9o0QCGquFjvagTEwUyejcDlR6GN30dJpmF/UsM6mS0NAVDN+8uzHe3PcKVvtAb3bW2
l2SEe32ph2m3sOTqARzbfX3/cbvSV3q4dUUIhcfQVb7C3Qu93lkmlTUHN6x7z3Zh0GtBwM8jNKzX
/TtN8tGGNnxtRLrXNdNuHUE1D231Rk/0leEdnaWeHjzTyyGP0r67paqAFmyEgUN3tKPIhgDtGiOL
ggyu7uv7z/MdErf1CGKja6ptmXiChy73vaXbZKG7ltqGiR9ucMM66PG3VhpFcMdo2i5puY9sgRGa
zROXqIV9MQeA3vDGvzZPxo7lIJnxQ1f6wTayQPe7htodHEPUfU6zJCyOzjLUZIqO/na0yMIkzPKX
m7nZHYlSjzCRlw4v8kBPLTtBl91/2rs6RSFXvhvFgKsVJTqouHbJGyR8jaH7XNnPz55xtNDTrBsu
2SMCot4nGiBFXqVavazanWW7IXQWrNqP/1zL0M1OARlAgWbgJYYeuivd02sdG5TY3v/7j/9KXfJt
mdT6s44RnOpPoa93u0bJQ1R0k4D2HT6Ce9sPE+bSSDNKKpLC6C3udOgM7wwYBW533NO/zW0djH0Z
ZvUlD571sJsB2UsSq0VsrvvR+0/jPHSfQyzgve7CjLR9Sk2EL1SAw3x4Lxd6Dkoxt2uIzGBCHFBw
uHY/e/8UbnTGs5mVZetMmuZdext9jLD3d7C0d7Q8ggy61KPM6qk166U5+Ajs8qz8gCaqv+NZ6hws
b//9yxUmCwu/2ISwIJKqsCKqtxASMqphsptv9DNtzubln2/+aEHgoJ2T7I+ZJbzkYHUZOq+P5z9T
9QBSc/M4jyGgl0ArB33NjmBThsrFK6OyV5T0Q1708GbvdGCXj27gZ0yMIyikR1d2nBsIBXRNk4MO
Wrju6/sF1FdUXzaej+4yPeup6iSLdujyqGgg0b2jT76R2CtqW5E8RIK8v9vDa198VU/spyeDVoER
HADforzPkFm3v+sW/zEXmKSh/uNd30+eiZ2mNnqEY/SJuBmoRkd498F/lsJyopolOUe/eyJfqYLO
YDXR9/TgY7lGDexz/s9gdsBr2I2OXP8xDDHV0p832yRVeIfO/9aI8ifPXh2F348yyzhSiZOoa5YM
XBhB7s4NP1zBVkE3h/sb4QTC4W4kIS1/CbvP0MVSQ+jttM+PlJYc3CwaaOXudyJ2gx9r1LVMtoFw
sw7uR4+MowcjeaasDgLVHNry3LGf4MOlTry077145e1cmHWUdcMjyzCG828R5zr8ATZeuiWqENP+
bFIOYehqLBIbCVeUqCIJfYObzSw7jGhxPYbhdo9rv0SIim6ZsPAMHfEStjQlXEmu/OBGEbGl1paw
tw9udOsgQCkZ3qz66//JjKPnfzorQpv2gIJ/aHjzF0ZQU0tBovSD1+LSfuprBSibNEK7RhqCG7tr
iFxn8Nt0X9+vFGO8vVUg2aZDT8QVDBtTT1d06HoyxjNypddhRrt+QJo0xpA9vbS7dtr1JZUyhq+E
12t0hFt8hYd01bPFxvAPXek5pK+dw2BYz7tdBsKbMXwZSMtAi9A3boxn7ipsiPyF0dgNcz3qEY7x
tQ0Vn2p1jCejbbW3EKRs+dA1Xr/HqKqZpnreNdeuhTLCQb799e950E/7JUmIQ4d9C8uEdoO0zO1D
m70z6pVleF7P1GdHGPE64v6pVTi7+ZN1BnK3+/p+gQz3s2HSjsiWZXjwehAPi350aQDp0Y2yHTRB
sw5uHF7/XnCcI6RMg9vNn2lvB9Kjhrd6H9JWGqi5hjd69+v/Co/uQ//Xv7derJvk1/8drOyIXmvC
pDB0Te5xDXthfZCZjdCuHjR9AQ187vCGv5pbF3wMABf8BC6QVkcnekqpRcihHz5mIBztnk7PjYH2
WMAPk9kBpRJwYzywv2zZICiLOXwdfrH9J/2ppE+xNMJpW8vQu637TVgUht6QGWLI91DmKJAKiDWH
t/zpqaYRjlMAG4AQI3y1ChJUQd508ML8eX7YdeR5qCd2c/yHA0Rrfx8V5eoGsNcJqFsJAgPdjrVa
zAiKs1pHCa3djqE2L4GSQ1ghsSNqvCSzZehRPkvo96+lOhzcaJroBnU5QM40yljjrpV2wwgfxNCx
nodJTwWYcCNcZJSd0m3KOTYZQz5cGk96QHttJmM8oZ/93jEYQwR/AXMQbd2QrOuhG3an58/20adE
7z+f7AjP8h1omigLEnxuw4f8EhgkYz5a+DZ87T2jgRvhwfsGwMoRMgUo9AUYj4YP/2cD6LWumVal
JzQkQ/fxOjzCofun9KgfSwZn3fDWlwhyBUd3+dMzYHdw3FNXETUGxxDLUJSfdsG7SMYVqPVHWKNP
T/nRVZ5SJ/Kl9RHW6N9uF3eL24fF/N+PyOExEixY//yDKgfFUkDfjQQqIEHWRRL3b/3m+714QXP8
MXFgZLuhglz3/Lc6wYsC0QdnYFgBZrGV10T/XbhCLPzA33yMRKk+IqAlZqa36WXKr4ztfAogu1eI
CdJnDzC//t18Y7t9y3KHU/xtLS7yJKStYKT2bwdf39boOp9iF9SixQr1hN/b2v6UQyJteTMA4Ri4
tC9eo214CDistx10bxvzZ3IT6JcRpSBQywds1cghRSl4Uh9i2NG4gbpghv1eCDJRAEJL4MDcA8qC
vQHR9JWnG2dG7x1ECdVHQFJLqPzB9w0o6V514rUdzXSPxNW3IUG7kHW9U5X/RoX42u6uEMSJANb1
6a2CEBcVVHdA1j/o40BUTYqY0dLhPZ3pppUYT11LRDEAmQjKzeI4THEawDWzP0fhtbP6AUs6ujaA
gkiIwoB/u54A6ZaQKIPDBnwOpI4MXHh74zXrbv+8V0racaRf82ZtbNHWm7Q5m8M28+ZfLyAIfuAt
abZKyqjeSFqmBkv9+409WQth6k9/5y3eNy/6Pf4Qb60HC4y+XiOYi5+QIAnvOXWouy9k2d6Z5kxe
GnqshFLJIFtev7/ZmeGZdk7nhewTKK8UyrMwxcK2zu1TI2kMVFHoJbpyIxgzGLzec9GMEZaf5Z4J
9CS1g4QIfOhazw2Sn03ZdGMYX2cJloFOziLEK0NHu0iz/gNOSjoPbVZtjBVg/11D7Uszwtqe2Fs4
ZsK/M3S0J3oSGrvswr2v7isvyQn8dSujG+T68eu+vf9GL+0naKQ9b80YuYtL0E0HqVF3QyQDJgR0
Q9d4aSRwHtDNjiDZCLadXt0xAtBqEiImQx1f+PGHL8JpjuTNhFoElPYa3u4Z0mR7wgEUMSO0m+ke
PVrC6j30KJwbSe+AgfVnhGbhPgIUiHZ8oaDM8JYvdVTfoU/DGOHKSzuz8r5qgnKWwwd854WF7vaH
PMIaX9qQ65kRwPfUC8WMEWK9zCsD1B55YnZLQKQPqjp1X98vL69C7xlr0jXUtktqzg09yyAB0Puw
qxGuCHIqM3qwY4Ruf8cYQ8m/4QsB/0up07JijKcZRRn6gm0MN+0N2DfyHqampesdeh5uAXvpGRug
sRq+vORGI7WCOhMgkRqh4VZqJnZAIybGsDruol68tiVIG7rCd4UOgy557qZOrjLqPXdf3y8i7krj
mX48Wvr6weMt7QzkVf1j3PLlDW37q0tC4pRyCW/Y8KV4CX9dgGviOaTNxjGQyw8kdQXnToVR2w22
3ca9XqBX6tuQyHigDDOhD/QYVs0dOMh6V3CMRATk5hskX+iqF9EFG+Q4ghlkQKDBMcDoRI8elJtj
6HMXqHJTUKuNkgQCiiF1e/v+O/nrf5J7s8s0Q0EQlP1QFGBtZMQfeeFwd7ucaH9QmKv15/8DutYS
k4gwOn9kL5XFKy/xDMRKPZV7jLswS/SGxoCNgfMkXldKBo+RhaGGXtjPIRqDymWxynV4LrurScTu
GDnbJ4kRrCySANbLJhpDtzzRPfd35cAIUmaZg1SRUq3AgdGt0PuF1x0SHMDGQx2NyRguJUKMZeY9
bZuUqx+qT9wYSd610ppIYySYfU3y/mBBeN118/7lfcAr34AXgNo4hJQOtfznPQPrrP+hz8Dm+Mnq
gc1j80eLzfAQ1Vf3m+6He9GWhmc31MkdA/GkhmDUOrrtYRRGQVF7R3e6V/RF23QEC2mJ9FYDyQzU
OdtGVeS/BX9f+ciBwfOZhLW7A9veuDFoLa6xwK2EoFreSzjxyiHfQE7STERtdZL9cmfX6dxzZscM
aRL0S3fc96GLNjZvK1L7ASOaO6E+4uGj8yfuRMdJMnQ3Nqfw3yb9PiX5E3XdR9AGgM+y8Q620dKZ
njwhz2Hzeo4gqEAUktseLafGIIYko4VgpeXUCE5Okig/0y0IFKrpMfC7ql7DD7fLbhzDmaz2TscY
WcHz0EcSEA3eG8Pn27W7mwZjDFZZhOD6rFVjuGjx7D6D9CmnkYLbsLgN0f3KR+wUOH978+6hxHD3
9f3q6DnOcW//JmPoTFd6QtLD+snMYxClEFdZSnJAKaz1ZAwE+g3CyFlIVD3KMYQ6zsNXes0PdmFn
WdpK02ujsGkJMgYF6bqXy3xF+8y4MTxm9zAM7Wf9uR3+ffgEFGW3LK0fdIyg5T2SIdfro+Jchuku
YciNAaRZL9SDDZQDaNuIu44QH62lwhYF8hhUEjPCSJBaRw92Yto7hTwg8N16vv9Cf73b28MIB3mG
4GGPx4Qbw2JRYVWA9bxbgvZIjUFTcKfTWhE3HQHBAULr7GgB3BuCAnQiHjcGBcL6dEKFyaxf/+4Z
fr25Kigu3319/zlpJ3Clowc6ekSqFY0QuV5PYP0KHP11jSb6527UZGt5IGgPulM21ebFi4fgj7HB
iNPjH9II25UUMEZEFpH076HnvsjrzZ1GkTQOxI6KJCG+QkphHnbP/Xn7vivbYKjx9wFN8XXyBvKw
dD+kDLoxRMsMoLm+nTiGxCKxhXDnyzlGaRM1JOrGXy8M+BAD8593KR5jqAFtxg9JgYNsJFGHXf2M
AfFRw7C7jJSWKY5gAp/YDmWJjFE24wQwBpKw2vHatqFle5Vs1/PZSxH7SmPqJfADnE69VS9oDI/j
S/ttqhTZbKJf/kh1I+WaeoklI0RBYHlSmIftNKl32JwGICsvJ7Sdw9VqDu3P635GnSxkYnRi//1q
yQV43Z+gU3Uttd7lMdhmVCtBhi6cNjteqMkYCPprozxSdW8HXmEMEMe13aMFGwPC8aAHiBLQsbMx
lONr0K/RrY5xZ8kC/2IgokHnEwBP0R2W9x+7GztbwajZ+bggSW+EDvQIXlQyhW22UZQPHqMDr0+W
NsJ1xCOVoprA7mpGY0ST1nbCqeHBG/c/jj6lsMZTkLOtXQzkxsIfioocah5YlJ6C3Mnha3YfugjE
UicV1VrHaBeA+a6Z1o7lxxhtDgxhb7AjnMxv2F577XI5yTOUrqEGPoaTeEvJ5MZgRVBJsSrirusu
7ea4SdHx6RTJmii7CyIDQRwD1fuCL1wn2YLePwiTo885au9AX9ypxqE8toB6r4Iow/whJXCVboy/
J6n+RMNnR17yUMNnczZkxv8tMf+lEcKhRp3aMcqs3eZpL3ObG8Pffv/r/wXbW210B2EtHQ5K6s2V
/GMdIbtyuv/Yc7Fr7q/KEj4Ukn8BHpEt2JVQ/o83y1356x9slgc2+0WCrDwYJj/9fwAAAP//</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_xlchart.v2.14</cx:f>
      </cx:strDim>
      <cx:numDim type="val">
        <cx:f>_xlchart.v2.16</cx:f>
      </cx:numDim>
    </cx:data>
  </cx:chartData>
  <cx:chart>
    <cx:title pos="t" align="ctr" overlay="0">
      <cx:tx>
        <cx:txData>
          <cx:v>Methodology type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Methodology type</a:t>
          </a:r>
        </a:p>
      </cx:txPr>
    </cx:title>
    <cx:plotArea>
      <cx:plotAreaRegion>
        <cx:series layoutId="funnel" uniqueId="{E038D349-589F-4610-B438-33A532AE9C28}">
          <cx:tx>
            <cx:txData>
              <cx:f>_xlchart.v2.15</cx:f>
              <cx:v>Count</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5.xml"/><Relationship Id="rId6" Type="http://schemas.microsoft.com/office/2014/relationships/chartEx" Target="../charts/chartEx3.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10.xml"/><Relationship Id="rId7" Type="http://schemas.openxmlformats.org/officeDocument/2006/relationships/chart" Target="../charts/chart13.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2.xml"/><Relationship Id="rId5" Type="http://schemas.microsoft.com/office/2014/relationships/chartEx" Target="../charts/chartEx4.xml"/><Relationship Id="rId10" Type="http://schemas.openxmlformats.org/officeDocument/2006/relationships/chart" Target="../charts/chart16.xml"/><Relationship Id="rId4" Type="http://schemas.openxmlformats.org/officeDocument/2006/relationships/chart" Target="../charts/chart11.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5</xdr:col>
      <xdr:colOff>190500</xdr:colOff>
      <xdr:row>5</xdr:row>
      <xdr:rowOff>66675</xdr:rowOff>
    </xdr:from>
    <xdr:to>
      <xdr:col>13</xdr:col>
      <xdr:colOff>581025</xdr:colOff>
      <xdr:row>28</xdr:row>
      <xdr:rowOff>133350</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22860</xdr:colOff>
      <xdr:row>32</xdr:row>
      <xdr:rowOff>0</xdr:rowOff>
    </xdr:from>
    <xdr:to>
      <xdr:col>12</xdr:col>
      <xdr:colOff>464820</xdr:colOff>
      <xdr:row>49</xdr:row>
      <xdr:rowOff>137160</xdr:rowOff>
    </xdr:to>
    <xdr:graphicFrame macro="">
      <xdr:nvGraphicFramePr>
        <xdr:cNvPr id="3" name="Graphique 2">
          <a:extLst>
            <a:ext uri="{FF2B5EF4-FFF2-40B4-BE49-F238E27FC236}">
              <a16:creationId xmlns:a16="http://schemas.microsoft.com/office/drawing/2014/main" id="{0500CB47-73F7-AFFA-3BE7-1CE6F04F534A}"/>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392430</xdr:colOff>
      <xdr:row>50</xdr:row>
      <xdr:rowOff>44768</xdr:rowOff>
    </xdr:from>
    <xdr:to>
      <xdr:col>11</xdr:col>
      <xdr:colOff>485775</xdr:colOff>
      <xdr:row>61</xdr:row>
      <xdr:rowOff>133351</xdr:rowOff>
    </xdr:to>
    <xdr:graphicFrame macro="">
      <xdr:nvGraphicFramePr>
        <xdr:cNvPr id="4" name="Graphique 3">
          <a:extLst>
            <a:ext uri="{FF2B5EF4-FFF2-40B4-BE49-F238E27FC236}">
              <a16:creationId xmlns:a16="http://schemas.microsoft.com/office/drawing/2014/main" id="{930229BE-FAE7-B5D0-9F33-DFB045F30405}"/>
            </a:ext>
            <a:ext uri="{147F2762-F138-4A5C-976F-8EAC2B608ADB}">
              <a16:predDERef xmlns:a16="http://schemas.microsoft.com/office/drawing/2014/main" pred="{0500CB47-73F7-AFFA-3BE7-1CE6F04F5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131445</xdr:colOff>
      <xdr:row>63</xdr:row>
      <xdr:rowOff>228600</xdr:rowOff>
    </xdr:from>
    <xdr:to>
      <xdr:col>10</xdr:col>
      <xdr:colOff>514350</xdr:colOff>
      <xdr:row>75</xdr:row>
      <xdr:rowOff>98107</xdr:rowOff>
    </xdr:to>
    <xdr:graphicFrame macro="">
      <xdr:nvGraphicFramePr>
        <xdr:cNvPr id="5" name="Graphique 4">
          <a:extLst>
            <a:ext uri="{FF2B5EF4-FFF2-40B4-BE49-F238E27FC236}">
              <a16:creationId xmlns:a16="http://schemas.microsoft.com/office/drawing/2014/main" id="{742FB8F7-0E79-6E54-21EB-2259F22558A4}"/>
            </a:ext>
            <a:ext uri="{147F2762-F138-4A5C-976F-8EAC2B608ADB}">
              <a16:predDERef xmlns:a16="http://schemas.microsoft.com/office/drawing/2014/main" pred="{930229BE-FAE7-B5D0-9F33-DFB045F304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479628</xdr:colOff>
      <xdr:row>0</xdr:row>
      <xdr:rowOff>26494</xdr:rowOff>
    </xdr:from>
    <xdr:to>
      <xdr:col>9</xdr:col>
      <xdr:colOff>707646</xdr:colOff>
      <xdr:row>14</xdr:row>
      <xdr:rowOff>108084</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632459</xdr:colOff>
      <xdr:row>38</xdr:row>
      <xdr:rowOff>96915</xdr:rowOff>
    </xdr:from>
    <xdr:to>
      <xdr:col>12</xdr:col>
      <xdr:colOff>38101</xdr:colOff>
      <xdr:row>77</xdr:row>
      <xdr:rowOff>47625</xdr:rowOff>
    </xdr:to>
    <mc:AlternateContent xmlns:mc="http://schemas.openxmlformats.org/markup-compatibility/2006">
      <mc:Choice xmlns:cx4="http://schemas.microsoft.com/office/drawing/2016/5/10/chartex" Requires="cx4">
        <xdr:graphicFrame macro="">
          <xdr:nvGraphicFramePr>
            <xdr:cNvPr id="4" name="Graphique 3">
              <a:extLst>
                <a:ext uri="{FF2B5EF4-FFF2-40B4-BE49-F238E27FC236}">
                  <a16:creationId xmlns:a16="http://schemas.microsoft.com/office/drawing/2014/main" id="{4343BC28-29DF-4A0A-1BAB-9E01D71BD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899409" y="6973965"/>
              <a:ext cx="8073392" cy="7008735"/>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4</xdr:col>
      <xdr:colOff>114841</xdr:colOff>
      <xdr:row>102</xdr:row>
      <xdr:rowOff>47287</xdr:rowOff>
    </xdr:from>
    <xdr:to>
      <xdr:col>10</xdr:col>
      <xdr:colOff>29723</xdr:colOff>
      <xdr:row>118</xdr:row>
      <xdr:rowOff>82807</xdr:rowOff>
    </xdr:to>
    <mc:AlternateContent xmlns:mc="http://schemas.openxmlformats.org/markup-compatibility/2006">
      <mc:Choice xmlns:cx4="http://schemas.microsoft.com/office/drawing/2016/5/10/chartex" Requires="cx4">
        <xdr:graphicFrame macro="">
          <xdr:nvGraphicFramePr>
            <xdr:cNvPr id="5" name="Graphique 4">
              <a:extLst>
                <a:ext uri="{FF2B5EF4-FFF2-40B4-BE49-F238E27FC236}">
                  <a16:creationId xmlns:a16="http://schemas.microsoft.com/office/drawing/2014/main" id="{F0601F38-BA4D-3825-4E73-AB5122D22A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115341" y="18506737"/>
              <a:ext cx="5115532" cy="2931120"/>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10</xdr:col>
      <xdr:colOff>261936</xdr:colOff>
      <xdr:row>0</xdr:row>
      <xdr:rowOff>11907</xdr:rowOff>
    </xdr:from>
    <xdr:to>
      <xdr:col>15</xdr:col>
      <xdr:colOff>321469</xdr:colOff>
      <xdr:row>14</xdr:row>
      <xdr:rowOff>47625</xdr:rowOff>
    </xdr:to>
    <xdr:graphicFrame macro="">
      <xdr:nvGraphicFramePr>
        <xdr:cNvPr id="7" name="Graphique 6">
          <a:extLst>
            <a:ext uri="{FF2B5EF4-FFF2-40B4-BE49-F238E27FC236}">
              <a16:creationId xmlns:a16="http://schemas.microsoft.com/office/drawing/2014/main" id="{27FA3A66-C938-8BC5-B54F-ECFD491D939C}"/>
            </a:ext>
            <a:ext uri="{147F2762-F138-4A5C-976F-8EAC2B608ADB}">
              <a16:predDERef xmlns:a16="http://schemas.microsoft.com/office/drawing/2014/main" pre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571500</xdr:colOff>
      <xdr:row>201</xdr:row>
      <xdr:rowOff>34290</xdr:rowOff>
    </xdr:from>
    <xdr:to>
      <xdr:col>11</xdr:col>
      <xdr:colOff>167640</xdr:colOff>
      <xdr:row>216</xdr:row>
      <xdr:rowOff>34290</xdr:rowOff>
    </xdr:to>
    <xdr:graphicFrame macro="">
      <xdr:nvGraphicFramePr>
        <xdr:cNvPr id="3" name="Graphique 2">
          <a:extLst>
            <a:ext uri="{FF2B5EF4-FFF2-40B4-BE49-F238E27FC236}">
              <a16:creationId xmlns:a16="http://schemas.microsoft.com/office/drawing/2014/main" id="{2B888E2C-A16D-C3E3-954E-AB574BDAD67C}"/>
            </a:ext>
            <a:ext uri="{147F2762-F138-4A5C-976F-8EAC2B608ADB}">
              <a16:predDERef xmlns:a16="http://schemas.microsoft.com/office/drawing/2014/main" pred="{27FA3A66-C938-8BC5-B54F-ECFD491D93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434340</xdr:colOff>
      <xdr:row>175</xdr:row>
      <xdr:rowOff>26670</xdr:rowOff>
    </xdr:from>
    <xdr:to>
      <xdr:col>13</xdr:col>
      <xdr:colOff>552450</xdr:colOff>
      <xdr:row>197</xdr:row>
      <xdr:rowOff>98107</xdr:rowOff>
    </xdr:to>
    <mc:AlternateContent xmlns:mc="http://schemas.openxmlformats.org/markup-compatibility/2006">
      <mc:Choice xmlns:cx4="http://schemas.microsoft.com/office/drawing/2016/5/10/chartex" Requires="cx4">
        <xdr:graphicFrame macro="">
          <xdr:nvGraphicFramePr>
            <xdr:cNvPr id="6" name="Graphique 5">
              <a:extLst>
                <a:ext uri="{FF2B5EF4-FFF2-40B4-BE49-F238E27FC236}">
                  <a16:creationId xmlns:a16="http://schemas.microsoft.com/office/drawing/2014/main" id="{B87E7716-BB76-D250-5BF2-9FC8C48EE4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301615" y="31697295"/>
              <a:ext cx="7052310" cy="4052887"/>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388620</xdr:colOff>
      <xdr:row>3</xdr:row>
      <xdr:rowOff>11430</xdr:rowOff>
    </xdr:from>
    <xdr:to>
      <xdr:col>13</xdr:col>
      <xdr:colOff>297180</xdr:colOff>
      <xdr:row>18</xdr:row>
      <xdr:rowOff>11430</xdr:rowOff>
    </xdr:to>
    <xdr:graphicFrame macro="">
      <xdr:nvGraphicFramePr>
        <xdr:cNvPr id="5" name="Graphique 4">
          <a:extLst>
            <a:ext uri="{FF2B5EF4-FFF2-40B4-BE49-F238E27FC236}">
              <a16:creationId xmlns:a16="http://schemas.microsoft.com/office/drawing/2014/main" i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16</xdr:row>
      <xdr:rowOff>45719</xdr:rowOff>
    </xdr:from>
    <xdr:to>
      <xdr:col>7</xdr:col>
      <xdr:colOff>605791</xdr:colOff>
      <xdr:row>27</xdr:row>
      <xdr:rowOff>45719</xdr:rowOff>
    </xdr:to>
    <xdr:graphicFrame macro="">
      <xdr:nvGraphicFramePr>
        <xdr:cNvPr id="6" name="Graphique 5">
          <a:extLst>
            <a:ext uri="{FF2B5EF4-FFF2-40B4-BE49-F238E27FC236}">
              <a16:creationId xmlns:a16="http://schemas.microsoft.com/office/drawing/2014/main" id="{6A766A75-448C-C7EF-26D6-1D896319BBE7}"/>
            </a:ext>
            <a:ext uri="{147F2762-F138-4A5C-976F-8EAC2B608ADB}">
              <a16:predDERef xmlns:a16="http://schemas.microsoft.com/office/drawing/2014/main" pre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28</xdr:row>
      <xdr:rowOff>153352</xdr:rowOff>
    </xdr:from>
    <xdr:to>
      <xdr:col>9</xdr:col>
      <xdr:colOff>520065</xdr:colOff>
      <xdr:row>44</xdr:row>
      <xdr:rowOff>8572</xdr:rowOff>
    </xdr:to>
    <xdr:graphicFrame macro="">
      <xdr:nvGraphicFramePr>
        <xdr:cNvPr id="7" name="Graphique 6">
          <a:extLst>
            <a:ext uri="{FF2B5EF4-FFF2-40B4-BE49-F238E27FC236}">
              <a16:creationId xmlns:a16="http://schemas.microsoft.com/office/drawing/2014/main" id="{2E19067F-56EF-C9E4-C36F-98579B8B8652}"/>
            </a:ext>
            <a:ext uri="{147F2762-F138-4A5C-976F-8EAC2B608ADB}">
              <a16:predDERef xmlns:a16="http://schemas.microsoft.com/office/drawing/2014/main" pred="{6A766A75-448C-C7EF-26D6-1D896319BB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1386840</xdr:colOff>
      <xdr:row>50</xdr:row>
      <xdr:rowOff>13335</xdr:rowOff>
    </xdr:from>
    <xdr:to>
      <xdr:col>4</xdr:col>
      <xdr:colOff>222885</xdr:colOff>
      <xdr:row>61</xdr:row>
      <xdr:rowOff>60007</xdr:rowOff>
    </xdr:to>
    <xdr:graphicFrame macro="">
      <xdr:nvGraphicFramePr>
        <xdr:cNvPr id="8" name="Graphique 7">
          <a:extLst>
            <a:ext uri="{FF2B5EF4-FFF2-40B4-BE49-F238E27FC236}">
              <a16:creationId xmlns:a16="http://schemas.microsoft.com/office/drawing/2014/main" id="{5629F00A-1969-732B-A2D2-AE5438D8AC47}"/>
            </a:ext>
            <a:ext uri="{147F2762-F138-4A5C-976F-8EAC2B608ADB}">
              <a16:predDERef xmlns:a16="http://schemas.microsoft.com/office/drawing/2014/main" pred="{2E19067F-56EF-C9E4-C36F-98579B8B86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628650</xdr:colOff>
      <xdr:row>133</xdr:row>
      <xdr:rowOff>161924</xdr:rowOff>
    </xdr:from>
    <xdr:to>
      <xdr:col>10</xdr:col>
      <xdr:colOff>773430</xdr:colOff>
      <xdr:row>146</xdr:row>
      <xdr:rowOff>94296</xdr:rowOff>
    </xdr:to>
    <mc:AlternateContent xmlns:mc="http://schemas.openxmlformats.org/markup-compatibility/2006">
      <mc:Choice xmlns:cx2="http://schemas.microsoft.com/office/drawing/2015/10/21/chartex" Requires="cx2">
        <xdr:graphicFrame macro="">
          <xdr:nvGraphicFramePr>
            <xdr:cNvPr id="10" name="Graphique 9">
              <a:extLst>
                <a:ext uri="{FF2B5EF4-FFF2-40B4-BE49-F238E27FC236}">
                  <a16:creationId xmlns:a16="http://schemas.microsoft.com/office/drawing/2014/main" id="{F081911E-257E-B99E-A1FC-8DB6FB042321}"/>
                </a:ext>
                <a:ext uri="{147F2762-F138-4A5C-976F-8EAC2B608ADB}">
                  <a16:predDERef xmlns:a16="http://schemas.microsoft.com/office/drawing/2014/main" pred="{5629F00A-1969-732B-A2D2-AE5438D8AC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029325" y="24231599"/>
              <a:ext cx="4478655" cy="2285047"/>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5</xdr:col>
      <xdr:colOff>449580</xdr:colOff>
      <xdr:row>94</xdr:row>
      <xdr:rowOff>123825</xdr:rowOff>
    </xdr:from>
    <xdr:to>
      <xdr:col>10</xdr:col>
      <xdr:colOff>685800</xdr:colOff>
      <xdr:row>108</xdr:row>
      <xdr:rowOff>107632</xdr:rowOff>
    </xdr:to>
    <xdr:graphicFrame macro="">
      <xdr:nvGraphicFramePr>
        <xdr:cNvPr id="11" name="Graphique 10">
          <a:extLst>
            <a:ext uri="{FF2B5EF4-FFF2-40B4-BE49-F238E27FC236}">
              <a16:creationId xmlns:a16="http://schemas.microsoft.com/office/drawing/2014/main" id="{7C143DC2-9485-3DB6-3043-8D57319D7504}"/>
            </a:ext>
            <a:ext uri="{147F2762-F138-4A5C-976F-8EAC2B608ADB}">
              <a16:predDERef xmlns:a16="http://schemas.microsoft.com/office/drawing/2014/main" pred="{F081911E-257E-B99E-A1FC-8DB6FB042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57149</xdr:colOff>
      <xdr:row>112</xdr:row>
      <xdr:rowOff>161925</xdr:rowOff>
    </xdr:from>
    <xdr:to>
      <xdr:col>8</xdr:col>
      <xdr:colOff>97154</xdr:colOff>
      <xdr:row>123</xdr:row>
      <xdr:rowOff>10476</xdr:rowOff>
    </xdr:to>
    <xdr:graphicFrame macro="">
      <xdr:nvGraphicFramePr>
        <xdr:cNvPr id="12" name="Graphique 11">
          <a:extLst>
            <a:ext uri="{FF2B5EF4-FFF2-40B4-BE49-F238E27FC236}">
              <a16:creationId xmlns:a16="http://schemas.microsoft.com/office/drawing/2014/main" id="{1F74AA7D-F9CC-7644-3690-925D65C9A523}"/>
            </a:ext>
            <a:ext uri="{147F2762-F138-4A5C-976F-8EAC2B608ADB}">
              <a16:predDERef xmlns:a16="http://schemas.microsoft.com/office/drawing/2014/main" pred="{7C143DC2-9485-3DB6-3043-8D57319D7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558165</xdr:colOff>
      <xdr:row>81</xdr:row>
      <xdr:rowOff>0</xdr:rowOff>
    </xdr:from>
    <xdr:to>
      <xdr:col>7</xdr:col>
      <xdr:colOff>676275</xdr:colOff>
      <xdr:row>92</xdr:row>
      <xdr:rowOff>113347</xdr:rowOff>
    </xdr:to>
    <xdr:graphicFrame macro="">
      <xdr:nvGraphicFramePr>
        <xdr:cNvPr id="13" name="Graphique 12">
          <a:extLst>
            <a:ext uri="{FF2B5EF4-FFF2-40B4-BE49-F238E27FC236}">
              <a16:creationId xmlns:a16="http://schemas.microsoft.com/office/drawing/2014/main" id="{7F338D32-6D86-0331-DC48-14C361D4884F}"/>
            </a:ext>
            <a:ext uri="{147F2762-F138-4A5C-976F-8EAC2B608ADB}">
              <a16:predDERef xmlns:a16="http://schemas.microsoft.com/office/drawing/2014/main" pred="{1F74AA7D-F9CC-7644-3690-925D65C9A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428625</xdr:colOff>
      <xdr:row>65</xdr:row>
      <xdr:rowOff>123824</xdr:rowOff>
    </xdr:from>
    <xdr:to>
      <xdr:col>8</xdr:col>
      <xdr:colOff>742950</xdr:colOff>
      <xdr:row>78</xdr:row>
      <xdr:rowOff>140016</xdr:rowOff>
    </xdr:to>
    <xdr:graphicFrame macro="">
      <xdr:nvGraphicFramePr>
        <xdr:cNvPr id="14" name="Graphique 13">
          <a:extLst>
            <a:ext uri="{FF2B5EF4-FFF2-40B4-BE49-F238E27FC236}">
              <a16:creationId xmlns:a16="http://schemas.microsoft.com/office/drawing/2014/main" id="{3A32292F-400E-8443-E198-2C258A3FDD8E}"/>
            </a:ext>
            <a:ext uri="{147F2762-F138-4A5C-976F-8EAC2B608ADB}">
              <a16:predDERef xmlns:a16="http://schemas.microsoft.com/office/drawing/2014/main" pred="{7F338D32-6D86-0331-DC48-14C361D48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287655</xdr:colOff>
      <xdr:row>152</xdr:row>
      <xdr:rowOff>15240</xdr:rowOff>
    </xdr:from>
    <xdr:to>
      <xdr:col>8</xdr:col>
      <xdr:colOff>95250</xdr:colOff>
      <xdr:row>163</xdr:row>
      <xdr:rowOff>151446</xdr:rowOff>
    </xdr:to>
    <xdr:graphicFrame macro="">
      <xdr:nvGraphicFramePr>
        <xdr:cNvPr id="15" name="Graphique 14">
          <a:extLst>
            <a:ext uri="{FF2B5EF4-FFF2-40B4-BE49-F238E27FC236}">
              <a16:creationId xmlns:a16="http://schemas.microsoft.com/office/drawing/2014/main" id="{F515BDD9-6365-8384-FE76-445D8E13A8B4}"/>
            </a:ext>
            <a:ext uri="{147F2762-F138-4A5C-976F-8EAC2B608ADB}">
              <a16:predDERef xmlns:a16="http://schemas.microsoft.com/office/drawing/2014/main" pred="{3A32292F-400E-8443-E198-2C258A3FD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AD77F7-8BBD-4A9C-9893-DE43C012A740}" name="Table3" displayName="Table3" ref="A1:AZ91" totalsRowShown="0" headerRowDxfId="145" dataDxfId="143" headerRowBorderDxfId="144" tableBorderDxfId="142" totalsRowBorderDxfId="141">
  <autoFilter ref="A1:AZ91" xr:uid="{22AD77F7-8BBD-4A9C-9893-DE43C012A740}"/>
  <tableColumns count="52">
    <tableColumn id="1" xr3:uid="{BD117039-029A-496E-82FC-D7EBDD4D32B3}" name="study_id" dataDxfId="140"/>
    <tableColumn id="2" xr3:uid="{ECBE9838-2685-4847-BAE5-41796115195B}" name="authors" dataDxfId="139"/>
    <tableColumn id="3" xr3:uid="{CD3A4D7C-DB43-4828-992D-71EBFA3BBDAF}" name="model_name" dataDxfId="138"/>
    <tableColumn id="47" xr3:uid="{D6D4F1A2-9611-4552-9FAB-6AE32ED5EFD1}" name="full_title" dataDxfId="137"/>
    <tableColumn id="5" xr3:uid="{3AA9466C-A943-4511-8E63-718946A9EEF5}" name="year" dataDxfId="136"/>
    <tableColumn id="4" xr3:uid="{500A2920-A4F4-46EB-A973-55E0E867757D}" name="extraction_level" dataDxfId="135"/>
    <tableColumn id="10" xr3:uid="{A4A293AB-8507-4CF0-8D8E-3BA6D2CAB36A}" name="study_category" dataDxfId="134"/>
    <tableColumn id="6" xr3:uid="{962F5DDB-000C-4B4A-BD57-8A54C269FE36}" name="scale" dataDxfId="133"/>
    <tableColumn id="7" xr3:uid="{B57D13FE-8040-4024-B278-F513BC5D03D8}" name="countries" dataDxfId="132">
      <calculatedColumnFormula array="1">_xlfn.TEXTJOIN(",",TRUE,IF(Table4[study_id]=Table3[[#This Row],[study_id]],Table4[iso_code],""))</calculatedColumnFormula>
    </tableColumn>
    <tableColumn id="8" xr3:uid="{EA3D5CDB-A908-4E0D-BFFA-D82614E7CCC4}" name="nb_countries_covered " dataDxfId="131">
      <calculatedColumnFormula>COUNTIF(study_countries!A:A,A2)</calculatedColumnFormula>
    </tableColumn>
    <tableColumn id="9" xr3:uid="{A523CC11-36C3-43EE-8912-5A54ABD76056}" name="power_pool" dataDxfId="130"/>
    <tableColumn id="11" xr3:uid="{43BD783E-BAEB-4652-AA65-4908FFCE735F}" name="study_objective" dataDxfId="129"/>
    <tableColumn id="12" xr3:uid="{133ACADA-0368-4E4D-96A6-C973541829D8}" name="key result" dataDxfId="128"/>
    <tableColumn id="13" xr3:uid="{6BD94CBC-8DF0-4F24-A12E-E92C1FEDAD68}" name="time_horizon_start" dataDxfId="127"/>
    <tableColumn id="14" xr3:uid="{F75D8363-B3B2-4528-B90C-44018B9A9930}" name="time_horizon_end" dataDxfId="126"/>
    <tableColumn id="15" xr3:uid="{E1D224F3-C25B-4374-9D89-C22E324299CA}" name="approach" dataDxfId="125"/>
    <tableColumn id="16" xr3:uid="{0FCA6617-C0A8-42FC-B76B-2896B0107537}" name="method" dataDxfId="124"/>
    <tableColumn id="53" xr3:uid="{778BFBEF-7F81-44E3-A485-CED5B24B2060}" name="mathematical approach" dataDxfId="123"/>
    <tableColumn id="17" xr3:uid="{33D73BBB-0603-4492-95FA-0D417798EE30}" name="hydro" dataDxfId="122"/>
    <tableColumn id="18" xr3:uid="{F54743F0-0A0C-4496-BEB0-A85657235336}" name="solar" dataDxfId="121"/>
    <tableColumn id="19" xr3:uid="{F9E1CB73-A3D2-4CB3-9477-55162ED383A3}" name="wind" dataDxfId="120"/>
    <tableColumn id="20" xr3:uid="{B4D309E7-F59E-45DD-A420-BC1243D3C8B6}" name="biomass" dataDxfId="119"/>
    <tableColumn id="21" xr3:uid="{51CC7674-6C2F-4534-B826-3AAFD834431D}" name="nuclear" dataDxfId="118"/>
    <tableColumn id="22" xr3:uid="{0ACE7FE5-2A5D-4F87-B088-3E12F060344B}" name="geothermal" dataDxfId="117"/>
    <tableColumn id="23" xr3:uid="{08A677DC-CE4E-4AF6-8EDD-6BF12418633C}" name="fossil" dataDxfId="116"/>
    <tableColumn id="24" xr3:uid="{93BE8ABF-99B5-48F7-B43D-9A73FC251402}" name="h2" dataDxfId="115"/>
    <tableColumn id="25" xr3:uid="{A3012903-144C-4372-B691-FD9C94E51BA3}" name="coal" dataDxfId="114"/>
    <tableColumn id="26" xr3:uid="{375CACFC-AA71-4B49-9825-0F209F9A72DA}" name="sector" dataDxfId="113"/>
    <tableColumn id="27" xr3:uid="{DA6F01F1-53A3-454D-AE21-EA3DAB4DAE4B}" name="open_source" dataDxfId="112"/>
    <tableColumn id="59" xr3:uid="{4699423D-18D3-4B99-9C89-F41111279A76}" name="frequency_of_use" dataDxfId="111"/>
    <tableColumn id="29" xr3:uid="{974E7A81-16AA-495A-ACA4-031F11FF32B8}" name="sdg_7" dataDxfId="110"/>
    <tableColumn id="30" xr3:uid="{B798AD98-87FF-4B56-A23B-434C2137D733}" name="sdg_13" dataDxfId="109"/>
    <tableColumn id="31" xr3:uid="{02161268-6122-48AC-B515-2DE7977C5991}" name="ndc_mention" dataDxfId="108"/>
    <tableColumn id="32" xr3:uid="{A059324E-82CF-4CCC-AD18-6D6975AF0EE6}" name="agenda_2063" dataDxfId="107"/>
    <tableColumn id="33" xr3:uid="{639A1599-FA78-46F8-A52F-1626A2AB3FF1}" name="aisesa_theme" dataDxfId="106"/>
    <tableColumn id="34" xr3:uid="{2CE3DE45-BDB7-4F43-BB74-D7A6185F2B3F}" name="informal_economy" dataDxfId="105"/>
    <tableColumn id="35" xr3:uid="{BEA5F4A9-B272-4509-A82D-2BE07B82D929}" name="biomass_charcoal" dataDxfId="104"/>
    <tableColumn id="36" xr3:uid="{23CE0AF1-0AD9-4C76-BA9F-989111BAE15D}" name="clean_cooking" dataDxfId="103"/>
    <tableColumn id="37" xr3:uid="{4737EB4C-F695-4767-B10D-02384319CC4F}" name="power_reliability" dataDxfId="102"/>
    <tableColumn id="38" xr3:uid="{3F2BF93C-05E6-483B-B5CB-0735ACE167F7}" name="urbanization" dataDxfId="101"/>
    <tableColumn id="39" xr3:uid="{6BD6F315-DD4A-4603-88DE-EC90E40D0F43}" name="strenghts" dataDxfId="100"/>
    <tableColumn id="40" xr3:uid="{565B9798-AE47-4CF9-9929-33D766940375}" name="weaknesses" dataDxfId="99"/>
    <tableColumn id="50" xr3:uid="{FC0BB147-31DC-4287-B89F-31793A1F8BDF}" name="Authors affiliation" dataDxfId="98"/>
    <tableColumn id="41" xr3:uid="{9C3E4492-4221-48A3-89A8-0033B99CA8DE}" name="author_origin" dataDxfId="97"/>
    <tableColumn id="42" xr3:uid="{940601D1-11F4-43DE-804F-CD388D065C05}" name="local_ownership" dataDxfId="96"/>
    <tableColumn id="44" xr3:uid="{733DFF94-6C59-4D9F-A0AE-F20C117A50E9}" name="institutional_users" dataDxfId="95"/>
    <tableColumn id="43" xr3:uid="{86B82592-CC7D-4337-B13F-36C8A49A3760}" name="grey_litterature" dataDxfId="94"/>
    <tableColumn id="45" xr3:uid="{4CD11CCA-939B-423F-8D71-713C3D826401}" name="cost_of_capital" dataDxfId="93"/>
    <tableColumn id="46" xr3:uid="{AFB40E2E-E68C-431C-9A1F-B10FDE94E847}" name="financing_modelling" dataDxfId="92"/>
    <tableColumn id="56" xr3:uid="{A50EA0B0-6E95-4746-AA4A-DD8DD01CC04C}" name="financing mechanism" dataDxfId="91"/>
    <tableColumn id="48" xr3:uid="{9F9C88E1-A692-4292-BD6C-D7AA1123F046}" name="link_doi" dataDxfId="90"/>
    <tableColumn id="49" xr3:uid="{87ABC96E-1641-4235-83AD-1D2794B2BF18}" name="contact" dataDxfId="8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CCD659-D8AF-42B5-91DD-B7DD2E69A429}" name="Tableau5" displayName="Tableau5" ref="A1:C922" totalsRowShown="0">
  <autoFilter ref="A1:C922" xr:uid="{F64711E3-97A9-4687-97B6-6A2619201842}"/>
  <tableColumns count="3">
    <tableColumn id="1" xr3:uid="{8809D0BD-293B-4167-BFF6-79C3C4A7A15A}" name="study_id"/>
    <tableColumn id="2" xr3:uid="{9918821A-5168-4407-9661-353D750221BA}" name="tool_name"/>
    <tableColumn id="3" xr3:uid="{04DEEFCA-E755-4E96-8C20-FAB7BFA28EA5}" name="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D302EC-970B-4F65-BCAE-52A4575CD8C8}" name="Table4" displayName="Table4" ref="A1:E670" totalsRowShown="0" headerRowDxfId="88" dataDxfId="87">
  <autoFilter ref="A1:E670" xr:uid="{21D302EC-970B-4F65-BCAE-52A4575CD8C8}"/>
  <tableColumns count="5">
    <tableColumn id="1" xr3:uid="{64EBB1A8-7B54-4C99-83E4-5ED232881037}" name="study_id" dataDxfId="86"/>
    <tableColumn id="2" xr3:uid="{54AE155E-A1DA-4F68-88C6-840966EA5441}" name="iso_code" dataDxfId="85"/>
    <tableColumn id="3" xr3:uid="{CE4351FA-F84F-4B38-9692-3D477B78625D}" name="scale" dataDxfId="84"/>
    <tableColumn id="4" xr3:uid="{9D9E968C-AA98-4831-B62D-C6C7F3F69605}" name="iso3" dataDxfId="83">
      <calculatedColumnFormula>VLOOKUP(Table4[[#This Row],[iso_code]],iso_code!B:C,2,"FAUX")</calculatedColumnFormula>
    </tableColumn>
    <tableColumn id="5" xr3:uid="{BFB2AD38-25EB-4419-8C33-9015C60C48CC}" name="country" dataDxfId="82">
      <calculatedColumnFormula>VLOOKUP(Table4[[#This Row],[iso_code]],iso_code!G:H,2,FALSE)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BE1315-0FEC-4EC4-9EBD-BB0EE2DB9379}" name="Table6" displayName="Table6" ref="A1:B245" totalsRowShown="0">
  <autoFilter ref="A1:B245" xr:uid="{25BE1315-0FEC-4EC4-9EBD-BB0EE2DB9379}"/>
  <tableColumns count="2">
    <tableColumn id="1" xr3:uid="{747B1C12-F063-45DC-BBEE-36C829EBC487}" name="study_id"/>
    <tableColumn id="2" xr3:uid="{B6946988-B443-4F4F-8CA9-997D22A7AE50}" name="pool_cod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7957FD-FACD-4102-872F-2001A556158F}" name="Tableau7" displayName="Tableau7" ref="A1:W30" totalsRowShown="0" headerRowDxfId="81" tableBorderDxfId="80">
  <autoFilter ref="A1:W30" xr:uid="{137957FD-FACD-4102-872F-2001A556158F}"/>
  <tableColumns count="23">
    <tableColumn id="1" xr3:uid="{94FE3382-309C-4296-80DB-03238C44B68A}" name="tool_name" dataDxfId="79"/>
    <tableColumn id="2" xr3:uid="{016D5CDE-C5D2-4F76-A135-43564062E3D0}" name="full_name" dataDxfId="78"/>
    <tableColumn id="3" xr3:uid="{BA81C174-DCD9-4B8F-818D-715829BE70D6}" name="type" dataDxfId="77"/>
    <tableColumn id="4" xr3:uid="{BAF5F7C9-0826-491D-80BD-6FE6CF034954}" name="origin_country" dataDxfId="76"/>
    <tableColumn id="5" xr3:uid="{FDF33C08-07BB-48AB-99E0-FDBE5DD99442}" name="origin_institution" dataDxfId="75"/>
    <tableColumn id="6" xr3:uid="{343843DE-CFD5-41A5-8698-C068B7C5831B}" name="license" dataDxfId="74"/>
    <tableColumn id="7" xr3:uid="{B0F04C03-EE48-4F7B-BACD-B08BDBC3BFBC}" name="cost_usd" dataDxfId="73"/>
    <tableColumn id="8" xr3:uid="{340EBCB2-32CE-44D0-A35D-9054194F4FD3}" name="free_for_developing" dataDxfId="72"/>
    <tableColumn id="9" xr3:uid="{DB3B4510-E638-44BC-863B-90F8BBAC5975}" name="learning_curve" dataDxfId="71"/>
    <tableColumn id="10" xr3:uid="{9A6665A1-C46E-4BE8-AA1C-182A5387D013}" name="doc_quality" dataDxfId="70"/>
    <tableColumn id="11" xr3:uid="{E4EC48C6-6DD5-4092-8F69-01A4E551AFE7}" name="training_available" dataDxfId="69"/>
    <tableColumn id="12" xr3:uid="{DD7937B2-C634-4EDC-A2BF-F81C131C053B}" name="community" dataDxfId="68"/>
    <tableColumn id="13" xr3:uid="{8DB9490D-FF49-4B12-9BEA-F7F2C80A42BF}" name="programming_required" dataDxfId="67"/>
    <tableColumn id="14" xr3:uid="{82A401A1-F77E-4626-B8D9-3718F045330F}" name="helpdesk" dataDxfId="66"/>
    <tableColumn id="15" xr3:uid="{C3DD3614-F178-4D60-85B5-646025A03A52}" name="os" dataDxfId="65"/>
    <tableColumn id="16" xr3:uid="{088F3938-30AB-44F6-AD5A-A6F049546531}" name="nb_studies_in_inventory" dataDxfId="64">
      <calculatedColumnFormula>COUNTIF(study_tools!B:B,A2)</calculatedColumnFormula>
    </tableColumn>
    <tableColumn id="17" xr3:uid="{F5AB6FB1-1853-4078-BA2A-A04FFCBC189C}" name="best_for" dataDxfId="63"/>
    <tableColumn id="18" xr3:uid="{F48511EF-C7E6-47D8-99AB-CBBFAE8340B8}" name="clean_cooking_capable" dataDxfId="62"/>
    <tableColumn id="19" xr3:uid="{8789515A-C546-47D9-9AEB-29C41CB917BD}" name="financing_modelling" dataDxfId="61"/>
    <tableColumn id="20" xr3:uid="{D25052F3-D718-4BE3-A945-823C296FC0BB}" name="strengths" dataDxfId="60"/>
    <tableColumn id="21" xr3:uid="{EAFD5BA4-917F-40D5-BDC0-1D5F5F9F0F36}" name="weaknesses" dataDxfId="59"/>
    <tableColumn id="22" xr3:uid="{24D3463C-A2C0-41EA-9BC4-F92E88B074BF}" name="typical_results" dataDxfId="58"/>
    <tableColumn id="23" xr3:uid="{54AFBDB7-4046-49B6-9392-C6E3B3FB8FF8}" name="often_linke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FE77CA-F13C-4D10-BEE6-58C573449C55}" name="Tableau8" displayName="Tableau8" ref="A1:D250" totalsRowShown="0" headerRowDxfId="57" dataDxfId="55" headerRowBorderDxfId="56" tableBorderDxfId="54" totalsRowBorderDxfId="53">
  <autoFilter ref="A1:D250" xr:uid="{C6A50CA4-D7B2-441A-BD29-1F5F077B93CA}"/>
  <sortState ref="A2:D250">
    <sortCondition ref="A1:A250"/>
  </sortState>
  <tableColumns count="4">
    <tableColumn id="1" xr3:uid="{99A4C9B8-CD58-4480-9F5C-818A7D09655A}" name="Country" dataDxfId="52"/>
    <tableColumn id="2" xr3:uid="{06DAF1CF-46D4-4F02-AF24-65649FA0C8F3}" name="Alpha-2 code" dataDxfId="51"/>
    <tableColumn id="3" xr3:uid="{DE4B622A-2855-4E39-B101-D239C8211DC5}" name="Alpha-3 code" dataDxfId="50"/>
    <tableColumn id="4" xr3:uid="{B75336A9-1F77-42C0-BE71-EEFB35D7363B}" name="Numeric" dataDxfId="4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2C5860-A93C-4044-8784-B6D8B614C428}" name="Table2" displayName="Table2" ref="A1:L29" totalsRowShown="0" headerRowDxfId="48" dataDxfId="46" headerRowBorderDxfId="47" tableBorderDxfId="45">
  <autoFilter ref="A1:L29" xr:uid="{CF2C5860-A93C-4044-8784-B6D8B614C428}"/>
  <tableColumns count="12">
    <tableColumn id="1" xr3:uid="{A62C4E9A-E6E2-48A1-AF18-D1244BFE10B0}" name="Name" dataDxfId="44"/>
    <tableColumn id="2" xr3:uid="{06C366C2-6B4F-4D10-8F5C-295D1DD1697D}" name="Role" dataDxfId="43"/>
    <tableColumn id="3" xr3:uid="{E16F61D6-E47E-4CFF-BD06-89DDD041D1D8}" name="Number of occurrence (including hybrids)" dataDxfId="42"/>
    <tableColumn id="4" xr3:uid="{DFFA63BB-9551-4EED-8C9F-3FE03F6338C9}" name="Training Programs" dataDxfId="41"/>
    <tableColumn id="5" xr3:uid="{EF8946AF-35FF-47C1-B233-E7D42C23DB8A}" name="Communities of Practice" dataDxfId="40"/>
    <tableColumn id="6" xr3:uid="{61501C6D-077A-498A-8938-B5B779AC958A}" name="Helpdesk" dataDxfId="39"/>
    <tableColumn id="7" xr3:uid="{6DC75B30-0EF1-4677-BCF6-5578BE72DAD0}" name="Learning Curve" dataDxfId="38"/>
    <tableColumn id="8" xr3:uid="{A272EA1C-BC73-4AFB-B994-7AD0C93B3B83}" name="Documentation Quality" dataDxfId="37"/>
    <tableColumn id="9" xr3:uid="{FA997D40-C185-4B5D-894C-675B5B68D322}" name="Origin" dataDxfId="36"/>
    <tableColumn id="10" xr3:uid="{B23E2799-3E83-4A7A-8ABE-DE9D9D627278}" name="Software Cost (USD)" dataDxfId="35"/>
    <tableColumn id="11" xr3:uid="{16C89DC1-DA44-45CC-8ACB-79CF8C19F69C}" name="Operating System" dataDxfId="34"/>
    <tableColumn id="12" xr3:uid="{31AA6410-AEA8-4F1B-8451-6933D2E107D9}" name="Programming Skills"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D68" totalsRowShown="0" headerRowDxfId="32" dataDxfId="31" tableBorderDxfId="30">
  <autoFilter ref="A1:AD68" xr:uid="{00000000-0009-0000-0100-000001000000}"/>
  <tableColumns count="30">
    <tableColumn id="1" xr3:uid="{00000000-0010-0000-0000-000001000000}" name="Authors" dataDxfId="29"/>
    <tableColumn id="2" xr3:uid="{00000000-0010-0000-0000-000002000000}" name="Model/tool Name" dataDxfId="28"/>
    <tableColumn id="4" xr3:uid="{00000000-0010-0000-0000-000004000000}" name="Region/Country" dataDxfId="27"/>
    <tableColumn id="3" xr3:uid="{00000000-0010-0000-0000-000003000000}" name="Study Objective" dataDxfId="26"/>
    <tableColumn id="5" xr3:uid="{00000000-0010-0000-0000-000005000000}" name="Time Horizon" dataDxfId="25"/>
    <tableColumn id="31" xr3:uid="{E0FD16F2-A19A-4361-A323-448320746459}" name="end" dataDxfId="24"/>
    <tableColumn id="6" xr3:uid="{00000000-0010-0000-0000-000006000000}" name="Modeling Approach" dataDxfId="23"/>
    <tableColumn id="8" xr3:uid="{00000000-0010-0000-0000-000008000000}" name="hydro" dataDxfId="22"/>
    <tableColumn id="9" xr3:uid="{00000000-0010-0000-0000-000009000000}" name="solar " dataDxfId="21"/>
    <tableColumn id="10" xr3:uid="{00000000-0010-0000-0000-00000A000000}" name="wind" dataDxfId="20"/>
    <tableColumn id="11" xr3:uid="{00000000-0010-0000-0000-00000B000000}" name="biomass" dataDxfId="19"/>
    <tableColumn id="12" xr3:uid="{00000000-0010-0000-0000-00000C000000}" name="Nuclear " dataDxfId="18"/>
    <tableColumn id="13" xr3:uid="{00000000-0010-0000-0000-00000D000000}" name="Geothermal" dataDxfId="17"/>
    <tableColumn id="14" xr3:uid="{00000000-0010-0000-0000-00000E000000}" name="Fossil Fuels" dataDxfId="16"/>
    <tableColumn id="15" xr3:uid="{00000000-0010-0000-0000-00000F000000}" name="H2" dataDxfId="15"/>
    <tableColumn id="16" xr3:uid="{00000000-0010-0000-0000-000010000000}" name="coal" dataDxfId="14"/>
    <tableColumn id="7" xr3:uid="{00000000-0010-0000-0000-000007000000}" name="Other technologies" dataDxfId="13"/>
    <tableColumn id="17" xr3:uid="{00000000-0010-0000-0000-000011000000}" name="Sector (Electricity/Full Energy System)" dataDxfId="12"/>
    <tableColumn id="24" xr3:uid="{00000000-0010-0000-0000-000018000000}" name="Open vs. Proprietary +data strategy" dataDxfId="11"/>
    <tableColumn id="27" xr3:uid="{00000000-0010-0000-0000-00001B000000}" name="Frequency of Use" dataDxfId="10"/>
    <tableColumn id="20" xr3:uid="{00000000-0010-0000-0000-000014000000}" name="Sustainable Development Goals (SDG) Coverage" dataDxfId="9"/>
    <tableColumn id="26" xr3:uid="{00000000-0010-0000-0000-00001A000000}" name="NDC/LT-LEDS Mention" dataDxfId="8"/>
    <tableColumn id="21" xr3:uid="{00000000-0010-0000-0000-000015000000}" name="Inclusion of African Specificities" dataDxfId="7"/>
    <tableColumn id="28" xr3:uid="{ADB697E0-07C0-4B78-A37A-3E94D862C7E3}" name="Developer Origin &amp; Local Ownership" dataDxfId="6"/>
    <tableColumn id="23" xr3:uid="{00000000-0010-0000-0000-000017000000}" name="Informal Economy Consideration" dataDxfId="5"/>
    <tableColumn id="22" xr3:uid="{00000000-0010-0000-0000-000016000000}" name="Political Stability/Uncertainty Addressed" dataDxfId="4"/>
    <tableColumn id="25" xr3:uid="{00000000-0010-0000-0000-000019000000}" name="Institutional Users" dataDxfId="3"/>
    <tableColumn id="18" xr3:uid="{00000000-0010-0000-0000-000012000000}" name="Comments" dataDxfId="2"/>
    <tableColumn id="19" xr3:uid="{00000000-0010-0000-0000-000013000000}" name="Link" dataDxfId="1"/>
    <tableColumn id="29" xr3:uid="{00000000-0010-0000-0000-00001D000000}" name="contact (mail)"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363FC3-9834-428E-A5DE-92E68624F0E4}">
  <we:reference id="wa200009404" version="1.0.0.5" store="fr-FR" storeType="OMEX"/>
  <we:alternateReferences>
    <we:reference id="WA200009404" version="1.0.0.5" store="WA200009404" storeType="OMEX"/>
  </we:alternateReferences>
  <we:properties>
    <we:property name="claude.fileId" value="&quot;61101748-8b76-40c6-b942-5f1078222472&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26" Type="http://schemas.openxmlformats.org/officeDocument/2006/relationships/hyperlink" Target="https://doi.org/10.1016/j.esr.2020.100614" TargetMode="External"/><Relationship Id="rId21" Type="http://schemas.openxmlformats.org/officeDocument/2006/relationships/hyperlink" Target="http://dx.doi.org/10.1021/acs.est.7b00345" TargetMode="External"/><Relationship Id="rId42" Type="http://schemas.openxmlformats.org/officeDocument/2006/relationships/hyperlink" Target="http://dx.doi.org/10.1016/j.apenergy.2013.08.083" TargetMode="External"/><Relationship Id="rId47" Type="http://schemas.openxmlformats.org/officeDocument/2006/relationships/hyperlink" Target="https://doi.org/10.1016/j.ref.2019.02.004*" TargetMode="External"/><Relationship Id="rId63" Type="http://schemas.openxmlformats.org/officeDocument/2006/relationships/hyperlink" Target="https://doi.org/10.36948/ijfmr.2024.v06i05.26393" TargetMode="External"/><Relationship Id="rId68" Type="http://schemas.openxmlformats.org/officeDocument/2006/relationships/hyperlink" Target="mailto:santiago.sinclair-lecaros@wri.org" TargetMode="External"/><Relationship Id="rId84" Type="http://schemas.openxmlformats.org/officeDocument/2006/relationships/hyperlink" Target="https://doi.org/10.51983/ajes-2019.8.3.2064" TargetMode="External"/><Relationship Id="rId89" Type="http://schemas.openxmlformats.org/officeDocument/2006/relationships/hyperlink" Target="mailto:mina_ashraf97@hotmail.com" TargetMode="External"/><Relationship Id="rId16" Type="http://schemas.openxmlformats.org/officeDocument/2006/relationships/hyperlink" Target="http://dx.doi.org/10.1016/j.rser.2016.10.041" TargetMode="External"/><Relationship Id="rId11" Type="http://schemas.openxmlformats.org/officeDocument/2006/relationships/hyperlink" Target="https://doi.org/10.1016/j.enpol.2021.112681" TargetMode="External"/><Relationship Id="rId32" Type="http://schemas.openxmlformats.org/officeDocument/2006/relationships/hyperlink" Target="https://iopscience.iop.org/article/10.1088/1748-9326/ac5ede" TargetMode="External"/><Relationship Id="rId37" Type="http://schemas.openxmlformats.org/officeDocument/2006/relationships/hyperlink" Target="https://doi.org/10.1016/j.rser.2022.112871" TargetMode="External"/><Relationship Id="rId53" Type="http://schemas.openxmlformats.org/officeDocument/2006/relationships/hyperlink" Target="https://doi.org/10.1080/14693062.2018.1437019" TargetMode="External"/><Relationship Id="rId58" Type="http://schemas.openxmlformats.org/officeDocument/2006/relationships/hyperlink" Target="https://doi.org/10.1016/j.rser.2019.109647" TargetMode="External"/><Relationship Id="rId74" Type="http://schemas.openxmlformats.org/officeDocument/2006/relationships/hyperlink" Target="http://dx.doi.org/10.11594/ijssr.05.01.12" TargetMode="External"/><Relationship Id="rId79" Type="http://schemas.openxmlformats.org/officeDocument/2006/relationships/hyperlink" Target="https://www.diva-portal.org/smash/record.jsf?pid=diva2%3A1252234&amp;dswid=-9012" TargetMode="External"/><Relationship Id="rId5" Type="http://schemas.openxmlformats.org/officeDocument/2006/relationships/hyperlink" Target="https://doi.org/10.1016/j.ijhydene.2023.07.263" TargetMode="External"/><Relationship Id="rId90" Type="http://schemas.openxmlformats.org/officeDocument/2006/relationships/hyperlink" Target="https://doi.org/10.65085/2619-8789.1076" TargetMode="External"/><Relationship Id="rId95" Type="http://schemas.openxmlformats.org/officeDocument/2006/relationships/table" Target="../tables/table1.xml"/><Relationship Id="rId22" Type="http://schemas.openxmlformats.org/officeDocument/2006/relationships/hyperlink" Target="https://www.wartsila.com/docs/default-source/energy-docs/afeu/wartsila_mozambique_final.pdf" TargetMode="External"/><Relationship Id="rId27" Type="http://schemas.openxmlformats.org/officeDocument/2006/relationships/hyperlink" Target="https://doi.org/10.1016/j.esr.2021.100759" TargetMode="External"/><Relationship Id="rId43" Type="http://schemas.openxmlformats.org/officeDocument/2006/relationships/hyperlink" Target="https://doi.org/10.1016/j.enconman.2024.118857" TargetMode="External"/><Relationship Id="rId48" Type="http://schemas.openxmlformats.org/officeDocument/2006/relationships/hyperlink" Target="https://doi.org/10.1016/j.scs.2021.102750" TargetMode="External"/><Relationship Id="rId64" Type="http://schemas.openxmlformats.org/officeDocument/2006/relationships/hyperlink" Target="https://doi.org/10.12912/27197050/188282" TargetMode="External"/><Relationship Id="rId69" Type="http://schemas.openxmlformats.org/officeDocument/2006/relationships/hyperlink" Target="https://doi.org/10.46830/writn.21.00093" TargetMode="External"/><Relationship Id="rId8" Type="http://schemas.openxmlformats.org/officeDocument/2006/relationships/hyperlink" Target="https://doi.org/10.3390/cli12060088" TargetMode="External"/><Relationship Id="rId51" Type="http://schemas.openxmlformats.org/officeDocument/2006/relationships/hyperlink" Target="https://doi.org/10.1016/j.heliyon.2020.e03300" TargetMode="External"/><Relationship Id="rId72" Type="http://schemas.openxmlformats.org/officeDocument/2006/relationships/hyperlink" Target="https://www.researchgate.net/profile/Mark-Howells-2/publication/237677229_An_Energy_Model_for_a_Low_Income_Rural_African_Village/links/5627412f08aed3d3f1394932/An-Energy-Model-for-a-Low-Income-Rural-African-Village.pdf" TargetMode="External"/><Relationship Id="rId80" Type="http://schemas.openxmlformats.org/officeDocument/2006/relationships/hyperlink" Target="https://doi.org/10.5923/j.ep.20120204.03" TargetMode="External"/><Relationship Id="rId85" Type="http://schemas.openxmlformats.org/officeDocument/2006/relationships/hyperlink" Target="mailto:ahunim@gmail.com" TargetMode="External"/><Relationship Id="rId93" Type="http://schemas.openxmlformats.org/officeDocument/2006/relationships/hyperlink" Target="https://kth.diva-portal.org/smash/record.jsf?pid=diva2%3A1119648&amp;dswid=8009" TargetMode="External"/><Relationship Id="rId3" Type="http://schemas.openxmlformats.org/officeDocument/2006/relationships/hyperlink" Target="http://dx.doi.org/10.1016/j.enpol.2017.03.021" TargetMode="External"/><Relationship Id="rId12" Type="http://schemas.openxmlformats.org/officeDocument/2006/relationships/hyperlink" Target="https://doi.org/10.1016/j.esr.2022.100848" TargetMode="External"/><Relationship Id="rId17" Type="http://schemas.openxmlformats.org/officeDocument/2006/relationships/hyperlink" Target="https://doi.org/10.1016/j.esr.2018.03.001" TargetMode="External"/><Relationship Id="rId25" Type="http://schemas.openxmlformats.org/officeDocument/2006/relationships/hyperlink" Target="mailto:jdecarolis@ncsu.edu" TargetMode="External"/><Relationship Id="rId33" Type="http://schemas.openxmlformats.org/officeDocument/2006/relationships/hyperlink" Target="https://www.irena.org/-/media/Files/IRENA/Agency/Publication/2013/WAPP.pdf" TargetMode="External"/><Relationship Id="rId38" Type="http://schemas.openxmlformats.org/officeDocument/2006/relationships/hyperlink" Target="http://ir.jkuat.ac.ke/handle/123456789/3089" TargetMode="External"/><Relationship Id="rId46" Type="http://schemas.openxmlformats.org/officeDocument/2006/relationships/hyperlink" Target="http://dx.doi.org/10.1016/j.rser.2016.09.118" TargetMode="External"/><Relationship Id="rId59" Type="http://schemas.openxmlformats.org/officeDocument/2006/relationships/hyperlink" Target="https://doi.org/10.3390/su142315933" TargetMode="External"/><Relationship Id="rId67" Type="http://schemas.openxmlformats.org/officeDocument/2006/relationships/hyperlink" Target="mailto:rbud@kth.se" TargetMode="External"/><Relationship Id="rId20" Type="http://schemas.openxmlformats.org/officeDocument/2006/relationships/hyperlink" Target="https://doi.org/10.1080/23311916.2017.1314065" TargetMode="External"/><Relationship Id="rId41" Type="http://schemas.openxmlformats.org/officeDocument/2006/relationships/hyperlink" Target="https://doi.org/10.3390/en14113338" TargetMode="External"/><Relationship Id="rId54" Type="http://schemas.openxmlformats.org/officeDocument/2006/relationships/hyperlink" Target="https://doi.org/10.1088/1748-9326/aa7b29" TargetMode="External"/><Relationship Id="rId62" Type="http://schemas.openxmlformats.org/officeDocument/2006/relationships/hyperlink" Target="https://doi.org/10.1186/s42269-024-01192-4" TargetMode="External"/><Relationship Id="rId70" Type="http://schemas.openxmlformats.org/officeDocument/2006/relationships/hyperlink" Target="https://doi.org/10.1109/SAUPEC65723.2025.10944332" TargetMode="External"/><Relationship Id="rId75" Type="http://schemas.openxmlformats.org/officeDocument/2006/relationships/hyperlink" Target="mailto:khelfa.imededdine@univ-guelma.dz" TargetMode="External"/><Relationship Id="rId83" Type="http://schemas.openxmlformats.org/officeDocument/2006/relationships/hyperlink" Target="mailto:b.shari@wascal-ne.org" TargetMode="External"/><Relationship Id="rId88" Type="http://schemas.openxmlformats.org/officeDocument/2006/relationships/hyperlink" Target="https://doi.org/10.18178/JOCET.2019.7.6.514" TargetMode="External"/><Relationship Id="rId91" Type="http://schemas.openxmlformats.org/officeDocument/2006/relationships/hyperlink" Target="mailto:kihwele2002@yahoo.com" TargetMode="External"/><Relationship Id="rId1" Type="http://schemas.openxmlformats.org/officeDocument/2006/relationships/hyperlink" Target="https://doi.org/10.1016/j.rser.2020.110399" TargetMode="External"/><Relationship Id="rId6" Type="http://schemas.openxmlformats.org/officeDocument/2006/relationships/hyperlink" Target="https://doi.org/10.1016/j.egyr.2024.07.055" TargetMode="External"/><Relationship Id="rId15" Type="http://schemas.openxmlformats.org/officeDocument/2006/relationships/hyperlink" Target="https://doi.org/10.1016/j.esr.2022.101045" TargetMode="External"/><Relationship Id="rId23" Type="http://schemas.openxmlformats.org/officeDocument/2006/relationships/hyperlink" Target="https://doi.org/10.3390/en14196258" TargetMode="External"/><Relationship Id="rId28" Type="http://schemas.openxmlformats.org/officeDocument/2006/relationships/hyperlink" Target="https://www.balmorel.com/" TargetMode="External"/><Relationship Id="rId36" Type="http://schemas.openxmlformats.org/officeDocument/2006/relationships/hyperlink" Target="https://doi.org/10.1016/j.esd.2021.05.006" TargetMode="External"/><Relationship Id="rId49" Type="http://schemas.openxmlformats.org/officeDocument/2006/relationships/hyperlink" Target="https://doi.org/10.1016/j.esr.2022.101021" TargetMode="External"/><Relationship Id="rId57" Type="http://schemas.openxmlformats.org/officeDocument/2006/relationships/hyperlink" Target="https://doi.org/10.1016/j.energy.2017.09.093" TargetMode="External"/><Relationship Id="rId10" Type="http://schemas.openxmlformats.org/officeDocument/2006/relationships/hyperlink" Target="https://doi.org/10.1016/j.esr.2022.101020" TargetMode="External"/><Relationship Id="rId31" Type="http://schemas.openxmlformats.org/officeDocument/2006/relationships/hyperlink" Target="http://dx.doi.org/10.1016/j.esd.2015.12.001" TargetMode="External"/><Relationship Id="rId44" Type="http://schemas.openxmlformats.org/officeDocument/2006/relationships/hyperlink" Target="https://doi.org/10.1016/j.enconman.2024.119296" TargetMode="External"/><Relationship Id="rId52" Type="http://schemas.openxmlformats.org/officeDocument/2006/relationships/hyperlink" Target="https://doi.org/10.1016/j.esr.2024.101594" TargetMode="External"/><Relationship Id="rId60" Type="http://schemas.openxmlformats.org/officeDocument/2006/relationships/hyperlink" Target="https://doi.org/10.1016/j.enpol.2025.114786" TargetMode="External"/><Relationship Id="rId65" Type="http://schemas.openxmlformats.org/officeDocument/2006/relationships/hyperlink" Target="mailto:mo.achbab@gmail.com" TargetMode="External"/><Relationship Id="rId73" Type="http://schemas.openxmlformats.org/officeDocument/2006/relationships/hyperlink" Target="mailto:mark.howells@energy.kth.se" TargetMode="External"/><Relationship Id="rId78" Type="http://schemas.openxmlformats.org/officeDocument/2006/relationships/hyperlink" Target="mailto:zegueurahlem@gmail.com" TargetMode="External"/><Relationship Id="rId81" Type="http://schemas.openxmlformats.org/officeDocument/2006/relationships/hyperlink" Target="mailto:dkoussa@cder.dz" TargetMode="External"/><Relationship Id="rId86" Type="http://schemas.openxmlformats.org/officeDocument/2006/relationships/hyperlink" Target="https://doi.org/10.5194/egusphere-egu26-12682" TargetMode="External"/><Relationship Id="rId94" Type="http://schemas.openxmlformats.org/officeDocument/2006/relationships/printerSettings" Target="../printerSettings/printerSettings1.bin"/><Relationship Id="rId4" Type="http://schemas.openxmlformats.org/officeDocument/2006/relationships/hyperlink" Target="https://doi.org/10.1007/978-3-031-58897-6_13" TargetMode="External"/><Relationship Id="rId9" Type="http://schemas.openxmlformats.org/officeDocument/2006/relationships/hyperlink" Target="http://dx.doi.org/10.1016/j.esr.2016.10.003" TargetMode="External"/><Relationship Id="rId13" Type="http://schemas.openxmlformats.org/officeDocument/2006/relationships/hyperlink" Target="https://doi.org/10.1016/j.energy.2018.09.089" TargetMode="External"/><Relationship Id="rId18" Type="http://schemas.openxmlformats.org/officeDocument/2006/relationships/hyperlink" Target="https://doi.org/10.1016/j.sciaf.2022.e01162" TargetMode="External"/><Relationship Id="rId39" Type="http://schemas.openxmlformats.org/officeDocument/2006/relationships/hyperlink" Target="https://doi.org/10.1088/1748-9326/aa7e18" TargetMode="External"/><Relationship Id="rId34" Type="http://schemas.openxmlformats.org/officeDocument/2006/relationships/hyperlink" Target="https://www.irena.org/-/media/Files/IRENA/Agency/Publication/2021/Apr/IRENA_Planning_Prospects_Africa_2021.pdf" TargetMode="External"/><Relationship Id="rId50" Type="http://schemas.openxmlformats.org/officeDocument/2006/relationships/hyperlink" Target="https://doi.org/10.3390/en14113184" TargetMode="External"/><Relationship Id="rId55" Type="http://schemas.openxmlformats.org/officeDocument/2006/relationships/hyperlink" Target="https://doi.org/10.14710/ijred.2023.50104" TargetMode="External"/><Relationship Id="rId76" Type="http://schemas.openxmlformats.org/officeDocument/2006/relationships/hyperlink" Target="https://kth.diva-portal.org/smash/record.jsf?pid=diva2%3A1119242&amp;dswid=7301" TargetMode="External"/><Relationship Id="rId7" Type="http://schemas.openxmlformats.org/officeDocument/2006/relationships/hyperlink" Target="https://doi.org/10.1016/j.energy.2020.117471" TargetMode="External"/><Relationship Id="rId71" Type="http://schemas.openxmlformats.org/officeDocument/2006/relationships/hyperlink" Target="mailto:ktykei001@myuct.ac.za" TargetMode="External"/><Relationship Id="rId92" Type="http://schemas.openxmlformats.org/officeDocument/2006/relationships/hyperlink" Target="https://www.diva-portal.org/smash/record.jsf?faces-redirect=true&amp;aq2=%5B%5B%5D%5D&amp;af=%5B%5D&amp;searchType=SIMPLE&amp;sortOrder2=title_sort_asc&amp;query=&amp;language=no&amp;pid=diva2%3A1372692%22&amp;aq=%5B%5B%5D%5D&amp;sf=all&amp;aqe=%5B%5D&amp;sortOrder=author_sort_asc&amp;onlyFullText=false&amp;noOfRows=50&amp;dswid=1325" TargetMode="External"/><Relationship Id="rId2" Type="http://schemas.openxmlformats.org/officeDocument/2006/relationships/hyperlink" Target="https://www.irena.org/-/media/Files/IRENA/Agency/Publication/2024/Jul/IRENA_Advancements_CMP_Africa_2024.pdf" TargetMode="External"/><Relationship Id="rId29" Type="http://schemas.openxmlformats.org/officeDocument/2006/relationships/hyperlink" Target="https://doi.org/10.1016/j.esd.2025.101760" TargetMode="External"/><Relationship Id="rId24" Type="http://schemas.openxmlformats.org/officeDocument/2006/relationships/hyperlink" Target="https://doi.org/10.1016/j.esd.2019.01.003" TargetMode="External"/><Relationship Id="rId40" Type="http://schemas.openxmlformats.org/officeDocument/2006/relationships/hyperlink" Target="https://doi.org/10.1016/j.enpol.2010.10.010" TargetMode="External"/><Relationship Id="rId45" Type="http://schemas.openxmlformats.org/officeDocument/2006/relationships/hyperlink" Target="https://doi.org/10.3390/en15145083" TargetMode="External"/><Relationship Id="rId66" Type="http://schemas.openxmlformats.org/officeDocument/2006/relationships/hyperlink" Target="https://www.diva-portal.org/smash/get/diva2:1373039/FULLTEXT01.pdf" TargetMode="External"/><Relationship Id="rId87" Type="http://schemas.openxmlformats.org/officeDocument/2006/relationships/hyperlink" Target="mailto:d.sadak@tudelft.nl" TargetMode="External"/><Relationship Id="rId61" Type="http://schemas.openxmlformats.org/officeDocument/2006/relationships/hyperlink" Target="https://doi.org/10.21203/rs.3.rs-2368899/v1" TargetMode="External"/><Relationship Id="rId82" Type="http://schemas.openxmlformats.org/officeDocument/2006/relationships/hyperlink" Target="https://doi.org/10.1109/ICASET.2018.8376780" TargetMode="External"/><Relationship Id="rId19" Type="http://schemas.openxmlformats.org/officeDocument/2006/relationships/hyperlink" Target="https://doi.org/10.1080/23311916.2023.2209996" TargetMode="External"/><Relationship Id="rId14" Type="http://schemas.openxmlformats.org/officeDocument/2006/relationships/hyperlink" Target="https://doi.org/10.1016/j.energy.2018.10.158" TargetMode="External"/><Relationship Id="rId30" Type="http://schemas.openxmlformats.org/officeDocument/2006/relationships/hyperlink" Target="https://doi.org/10.1109/AFRICON51333.2021.9570911" TargetMode="External"/><Relationship Id="rId35" Type="http://schemas.openxmlformats.org/officeDocument/2006/relationships/hyperlink" Target="https://doi.org/10.1016/j.energy.2021.120623" TargetMode="External"/><Relationship Id="rId56" Type="http://schemas.openxmlformats.org/officeDocument/2006/relationships/hyperlink" Target="https://www.tandfonline.com/doi/full/10.1080/15567249.2024.2308843" TargetMode="External"/><Relationship Id="rId77" Type="http://schemas.openxmlformats.org/officeDocument/2006/relationships/hyperlink" Target="https://doi.org/10.3390/ASEC2023-15250"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17" Type="http://schemas.openxmlformats.org/officeDocument/2006/relationships/hyperlink" Target="mailto:asma.dhakouani@enit.utm.tn" TargetMode="External"/><Relationship Id="rId21" Type="http://schemas.openxmlformats.org/officeDocument/2006/relationships/hyperlink" Target="https://www.sciencedirect.com/science/article/pii/S2211467X18300105" TargetMode="External"/><Relationship Id="rId42" Type="http://schemas.openxmlformats.org/officeDocument/2006/relationships/hyperlink" Target="http://ir.jkuat.ac.ke/handle/123456789/3089" TargetMode="External"/><Relationship Id="rId47" Type="http://schemas.openxmlformats.org/officeDocument/2006/relationships/hyperlink" Target="https://www.sciencedirect;com/science/article/pii/S0973082618305878" TargetMode="External"/><Relationship Id="rId63" Type="http://schemas.openxmlformats.org/officeDocument/2006/relationships/hyperlink" Target="mailto:bhbowen@ecn.purdue.edu" TargetMode="External"/><Relationship Id="rId68" Type="http://schemas.openxmlformats.org/officeDocument/2006/relationships/hyperlink" Target="mailto:pmoura@isr.uc.pt" TargetMode="External"/><Relationship Id="rId84" Type="http://schemas.openxmlformats.org/officeDocument/2006/relationships/hyperlink" Target="https://www.sciencedirect.com/science/article/pii/S0360544218321558?via%3Dihub" TargetMode="External"/><Relationship Id="rId89" Type="http://schemas.openxmlformats.org/officeDocument/2006/relationships/hyperlink" Target="mailto:markamoah51@gmail.com" TargetMode="External"/><Relationship Id="rId112" Type="http://schemas.openxmlformats.org/officeDocument/2006/relationships/hyperlink" Target="mailto:mentis@kth.se" TargetMode="External"/><Relationship Id="rId16" Type="http://schemas.openxmlformats.org/officeDocument/2006/relationships/hyperlink" Target="https://iopscience.iop.org/article/10.1088/1748-9326/aa7e18" TargetMode="External"/><Relationship Id="rId107" Type="http://schemas.openxmlformats.org/officeDocument/2006/relationships/hyperlink" Target="mailto:niyontezejado@gmail.com" TargetMode="External"/><Relationship Id="rId11" Type="http://schemas.openxmlformats.org/officeDocument/2006/relationships/hyperlink" Target="https://iopscience.iop.org/article/10.1088/1748-9326/ac5ede" TargetMode="External"/><Relationship Id="rId32" Type="http://schemas.openxmlformats.org/officeDocument/2006/relationships/hyperlink" Target="https://www.sciencedirect.com/science/article/pii/S2211467X21001437" TargetMode="External"/><Relationship Id="rId37" Type="http://schemas.openxmlformats.org/officeDocument/2006/relationships/hyperlink" Target="https://www.sciencedirect.com/science/article/pii/S030626191930594X" TargetMode="External"/><Relationship Id="rId53" Type="http://schemas.openxmlformats.org/officeDocument/2006/relationships/hyperlink" Target="https://www.sciencedirect.com/science/article/pii/S0360544217316122" TargetMode="External"/><Relationship Id="rId58" Type="http://schemas.openxmlformats.org/officeDocument/2006/relationships/hyperlink" Target="https://www.tandfonline.com/doi/full/10.1080/15567249.2024.2308843" TargetMode="External"/><Relationship Id="rId74" Type="http://schemas.openxmlformats.org/officeDocument/2006/relationships/hyperlink" Target="mailto:taliotis@kth.se" TargetMode="External"/><Relationship Id="rId79" Type="http://schemas.openxmlformats.org/officeDocument/2006/relationships/hyperlink" Target="mailto:rts22@ic.ac.uk" TargetMode="External"/><Relationship Id="rId102" Type="http://schemas.openxmlformats.org/officeDocument/2006/relationships/hyperlink" Target="mailto:eng.aelhameed@kings.ac.kr" TargetMode="External"/><Relationship Id="rId123" Type="http://schemas.openxmlformats.org/officeDocument/2006/relationships/hyperlink" Target="mailto:kumbujosh@gmail.com" TargetMode="External"/><Relationship Id="rId128" Type="http://schemas.openxmlformats.org/officeDocument/2006/relationships/hyperlink" Target="https://www.sciencedirect.com/science/article/pii/S0301421521005462?fr=RR-2&amp;ref=pdf_download&amp;rr=9af831623be92291" TargetMode="External"/><Relationship Id="rId5" Type="http://schemas.openxmlformats.org/officeDocument/2006/relationships/hyperlink" Target="https://www.mdpi.com/2071-1050/14/23/15933" TargetMode="External"/><Relationship Id="rId90" Type="http://schemas.openxmlformats.org/officeDocument/2006/relationships/hyperlink" Target="mailto:albert.awopone@brunel.ac.uk" TargetMode="External"/><Relationship Id="rId95" Type="http://schemas.openxmlformats.org/officeDocument/2006/relationships/hyperlink" Target="mailto:nandi@kth.se" TargetMode="External"/><Relationship Id="rId22" Type="http://schemas.openxmlformats.org/officeDocument/2006/relationships/hyperlink" Target="https://www.sciencedirect.com/science/article/pii/S2211467X16300499?via%3Dihub" TargetMode="External"/><Relationship Id="rId27" Type="http://schemas.openxmlformats.org/officeDocument/2006/relationships/hyperlink" Target="https://www.sciencedirect.com/science/article/pii/S1364032120306870" TargetMode="External"/><Relationship Id="rId43" Type="http://schemas.openxmlformats.org/officeDocument/2006/relationships/hyperlink" Target="https://gspp.berkeley.edu/assets/uploads/research/pdf/Carvallo-Shaw-Avila-Kammen-EST-SWITCHKenya-2017.pdf" TargetMode="External"/><Relationship Id="rId48" Type="http://schemas.openxmlformats.org/officeDocument/2006/relationships/hyperlink" Target="https://www.tandfonline.com/doi/full/10.1080/23311916.2023.2209996" TargetMode="External"/><Relationship Id="rId64" Type="http://schemas.openxmlformats.org/officeDocument/2006/relationships/hyperlink" Target="mailto:nicolo.stevanato@polimi.it" TargetMode="External"/><Relationship Id="rId69" Type="http://schemas.openxmlformats.org/officeDocument/2006/relationships/hyperlink" Target="https://www.wartsila.com/docs/default-source/energy-docs/afeu/wartsila_mozambique_final.pdf" TargetMode="External"/><Relationship Id="rId113" Type="http://schemas.openxmlformats.org/officeDocument/2006/relationships/hyperlink" Target="mailto:francesco.dallalonga@tno.nlbob.vanderzwaan@tno.nl" TargetMode="External"/><Relationship Id="rId118" Type="http://schemas.openxmlformats.org/officeDocument/2006/relationships/hyperlink" Target="mailto:akim_salami@yahoo.fr" TargetMode="External"/><Relationship Id="rId80" Type="http://schemas.openxmlformats.org/officeDocument/2006/relationships/hyperlink" Target="mailto:pierre_meukam@yahoo.fr" TargetMode="External"/><Relationship Id="rId85" Type="http://schemas.openxmlformats.org/officeDocument/2006/relationships/hyperlink" Target="mailto:a.mondal@cgiar.org" TargetMode="External"/><Relationship Id="rId12" Type="http://schemas.openxmlformats.org/officeDocument/2006/relationships/hyperlink" Target="https://www.sciencedirect.com/science/article/pii/S0301421517301684?ref=pdf_download&amp;fr=RR-2&amp;rr=99a605881f2f0166" TargetMode="External"/><Relationship Id="rId17" Type="http://schemas.openxmlformats.org/officeDocument/2006/relationships/hyperlink" Target="https://www.sciencedirect.com/science/article/pii/S2211467X22002152" TargetMode="External"/><Relationship Id="rId33" Type="http://schemas.openxmlformats.org/officeDocument/2006/relationships/hyperlink" Target="https://www.researchgate.net/publication/327649190_Modeling_for_Power_Generation_Sector_in_Developing_Countries_Case_of_Egypt" TargetMode="External"/><Relationship Id="rId38" Type="http://schemas.openxmlformats.org/officeDocument/2006/relationships/hyperlink" Target="https://www.mdpi.com/1996-1073/14/11/3184" TargetMode="External"/><Relationship Id="rId59" Type="http://schemas.openxmlformats.org/officeDocument/2006/relationships/hyperlink" Target="mailto:rafat.alafif@boku.ac.at" TargetMode="External"/><Relationship Id="rId103" Type="http://schemas.openxmlformats.org/officeDocument/2006/relationships/hyperlink" Target="mailto:michael.dioha@terisas.ac.in" TargetMode="External"/><Relationship Id="rId108" Type="http://schemas.openxmlformats.org/officeDocument/2006/relationships/hyperlink" Target="mailto:alison.hughes@uct.ac.za" TargetMode="External"/><Relationship Id="rId124" Type="http://schemas.openxmlformats.org/officeDocument/2006/relationships/hyperlink" Target="mailto:Nouedraogo@uneca.orgOuedraogo.s.nadia@gmail.com" TargetMode="External"/><Relationship Id="rId129" Type="http://schemas.openxmlformats.org/officeDocument/2006/relationships/hyperlink" Target="mailto:vittorio.sessa@th-koeln.de" TargetMode="External"/><Relationship Id="rId54" Type="http://schemas.openxmlformats.org/officeDocument/2006/relationships/hyperlink" Target="mailto:p.lubello@ucl.ac.uk%20(Pietro%20Lubello)" TargetMode="External"/><Relationship Id="rId70" Type="http://schemas.openxmlformats.org/officeDocument/2006/relationships/hyperlink" Target="mailto:Sandor.Szabo@ec.europa.eu" TargetMode="External"/><Relationship Id="rId75" Type="http://schemas.openxmlformats.org/officeDocument/2006/relationships/hyperlink" Target="mailto:pappis@kth.se" TargetMode="External"/><Relationship Id="rId91" Type="http://schemas.openxmlformats.org/officeDocument/2006/relationships/hyperlink" Target="mailto:xavier18@ru.is" TargetMode="External"/><Relationship Id="rId96" Type="http://schemas.openxmlformats.org/officeDocument/2006/relationships/hyperlink" Target="mailto:brandb@uni-koeln.de" TargetMode="External"/><Relationship Id="rId1" Type="http://schemas.openxmlformats.org/officeDocument/2006/relationships/hyperlink" Target="https://www.sciencedirect.com/science/article/pii/S2211467X24003031?ref=pdf_download&amp;fr=RR-2&amp;rr=999b5359f95b6fab" TargetMode="External"/><Relationship Id="rId6" Type="http://schemas.openxmlformats.org/officeDocument/2006/relationships/hyperlink" Target="https://www.researchgate.net/publication/377912997_Long-term_Energy_System_Modelling_for_a_Clean_Energy_Transition_and_Improved_Energy_Security_in_Botswana%27s_Energy_Sector_using_OSeMOSYS_Open-Source_Energy_Modelling_System" TargetMode="External"/><Relationship Id="rId23" Type="http://schemas.openxmlformats.org/officeDocument/2006/relationships/hyperlink" Target="https://www.sciencedirect.com/science/article/pii/S2211467X2030167X?via%3Dihub" TargetMode="External"/><Relationship Id="rId28" Type="http://schemas.openxmlformats.org/officeDocument/2006/relationships/hyperlink" Target="https://www.balmorel.com/" TargetMode="External"/><Relationship Id="rId49" Type="http://schemas.openxmlformats.org/officeDocument/2006/relationships/hyperlink" Target="https://link-springer-com.minesparis-psl.idm.oclc.org/article/10.1186/s42269-024-01192-4" TargetMode="External"/><Relationship Id="rId114" Type="http://schemas.openxmlformats.org/officeDocument/2006/relationships/hyperlink" Target="mailto:m.mahmood-3@sms.ed.ac.ukmax.parzen@ed.ac.uk" TargetMode="External"/><Relationship Id="rId119" Type="http://schemas.openxmlformats.org/officeDocument/2006/relationships/hyperlink" Target="mailto:gardumi@kth.se" TargetMode="External"/><Relationship Id="rId44" Type="http://schemas.openxmlformats.org/officeDocument/2006/relationships/hyperlink" Target="https://www.sciencedirect.com/science/article/pii/S1755008418300565" TargetMode="External"/><Relationship Id="rId60" Type="http://schemas.openxmlformats.org/officeDocument/2006/relationships/hyperlink" Target="https://www.sciencedirect.com/science/article/pii/S0196890424012378" TargetMode="External"/><Relationship Id="rId65" Type="http://schemas.openxmlformats.org/officeDocument/2006/relationships/hyperlink" Target="https://www.sciencedirect.com/science/article/pii/S0301421525002939" TargetMode="External"/><Relationship Id="rId81" Type="http://schemas.openxmlformats.org/officeDocument/2006/relationships/hyperlink" Target="mailto:nadia.ouedraogo@un.org" TargetMode="External"/><Relationship Id="rId86" Type="http://schemas.openxmlformats.org/officeDocument/2006/relationships/hyperlink" Target="https://www.sciencedirect.com/science/article/pii/S0360544220305788?via%3Dihub" TargetMode="External"/><Relationship Id="rId130" Type="http://schemas.openxmlformats.org/officeDocument/2006/relationships/hyperlink" Target="https://www.mdpi.com/1996-1073/14/11/3338" TargetMode="External"/><Relationship Id="rId13" Type="http://schemas.openxmlformats.org/officeDocument/2006/relationships/hyperlink" Target="https://www.sciencedirect.com/science/article/pii/S1364032119308548" TargetMode="External"/><Relationship Id="rId18" Type="http://schemas.openxmlformats.org/officeDocument/2006/relationships/hyperlink" Target="https://www.sciencedirect.com/science/article/pii/S2210670721000445" TargetMode="External"/><Relationship Id="rId39" Type="http://schemas.openxmlformats.org/officeDocument/2006/relationships/hyperlink" Target="https://www.irena.org/Energy-Transition/Planning/Flextool" TargetMode="External"/><Relationship Id="rId109" Type="http://schemas.openxmlformats.org/officeDocument/2006/relationships/hyperlink" Target="mailto:hugo@independentecon.co.za" TargetMode="External"/><Relationship Id="rId34" Type="http://schemas.openxmlformats.org/officeDocument/2006/relationships/hyperlink" Target="https://www.sciencedirect.com/science/article/pii/S0360544221008720" TargetMode="External"/><Relationship Id="rId50" Type="http://schemas.openxmlformats.org/officeDocument/2006/relationships/hyperlink" Target="https://www.researchgate.net/publication/323220084_The_cost_of_achieving_South_Africa%27s_%27fair_share%27_of_global_climate_change_mitigation" TargetMode="External"/><Relationship Id="rId55" Type="http://schemas.openxmlformats.org/officeDocument/2006/relationships/hyperlink" Target="https://www.sciencedirect.com/science/article/pii/S2211467X24000191?via%3Dihub" TargetMode="External"/><Relationship Id="rId76" Type="http://schemas.openxmlformats.org/officeDocument/2006/relationships/hyperlink" Target="mailto:Flextool@irena.org" TargetMode="External"/><Relationship Id="rId97" Type="http://schemas.openxmlformats.org/officeDocument/2006/relationships/hyperlink" Target="mailto:manuel.welsch@energy.kth.se" TargetMode="External"/><Relationship Id="rId104" Type="http://schemas.openxmlformats.org/officeDocument/2006/relationships/hyperlink" Target="mailto:blessing.ugwoke@polito.it" TargetMode="External"/><Relationship Id="rId120" Type="http://schemas.openxmlformats.org/officeDocument/2006/relationships/hyperlink" Target="mailto:philipp.trotter@smithschool.ox.ac.uk" TargetMode="External"/><Relationship Id="rId125" Type="http://schemas.openxmlformats.org/officeDocument/2006/relationships/hyperlink" Target="mailto:naima.chabouni@minesparis.psl.eucharlene.barnet@minesparis.psl.euedi.assoumou@minesparis.psl.eunadia.maizi@minesparis.psl.eusandrine.selosse@minesparis.psl.eu" TargetMode="External"/><Relationship Id="rId7" Type="http://schemas.openxmlformats.org/officeDocument/2006/relationships/hyperlink" Target="https://www.sciencedirect.com/science/article/pii/S0973082621000661" TargetMode="External"/><Relationship Id="rId71" Type="http://schemas.openxmlformats.org/officeDocument/2006/relationships/hyperlink" Target="https://iopscience.iop.org/article/10.1088/1748-9326/11/8/084010" TargetMode="External"/><Relationship Id="rId92" Type="http://schemas.openxmlformats.org/officeDocument/2006/relationships/hyperlink" Target="mailto:valentinewambui@students.ku.ac.ke" TargetMode="External"/><Relationship Id="rId2" Type="http://schemas.openxmlformats.org/officeDocument/2006/relationships/hyperlink" Target="https://www.sciencedirect.com/science/article/pii/S1364032122007535?fr=RR-2&amp;ref=pdf_download&amp;rr=999b681a5e3a0212" TargetMode="External"/><Relationship Id="rId29" Type="http://schemas.openxmlformats.org/officeDocument/2006/relationships/hyperlink" Target="https://www.sciencedirect.com/science/article/pii/S2468227622000710" TargetMode="External"/><Relationship Id="rId24" Type="http://schemas.openxmlformats.org/officeDocument/2006/relationships/hyperlink" Target="https://www.sciencedirect.com/science/article/pii/S2211467X22000451?ref=pdf_download&amp;fr=RR-2&amp;rr=99c4759a3f1d463a" TargetMode="External"/><Relationship Id="rId40" Type="http://schemas.openxmlformats.org/officeDocument/2006/relationships/hyperlink" Target="https://www.mdpi.com/1996-1073/14/19/6258" TargetMode="External"/><Relationship Id="rId45" Type="http://schemas.openxmlformats.org/officeDocument/2006/relationships/hyperlink" Target="https://www.sciencedirect.com/science/article/pii/S2405844020301456" TargetMode="External"/><Relationship Id="rId66" Type="http://schemas.openxmlformats.org/officeDocument/2006/relationships/hyperlink" Target="mailto:anas.abuzayed@fau.de" TargetMode="External"/><Relationship Id="rId87" Type="http://schemas.openxmlformats.org/officeDocument/2006/relationships/hyperlink" Target="mailto:a.mondal@cgiar.org" TargetMode="External"/><Relationship Id="rId110" Type="http://schemas.openxmlformats.org/officeDocument/2006/relationships/hyperlink" Target="mailto:daniel.ewim@yahoo.com" TargetMode="External"/><Relationship Id="rId115" Type="http://schemas.openxmlformats.org/officeDocument/2006/relationships/hyperlink" Target="mailto:m.bazilian@unido.org" TargetMode="External"/><Relationship Id="rId131" Type="http://schemas.openxmlformats.org/officeDocument/2006/relationships/printerSettings" Target="../printerSettings/printerSettings7.bin"/><Relationship Id="rId61" Type="http://schemas.openxmlformats.org/officeDocument/2006/relationships/hyperlink" Target="https://www.sciencedirect.com/science/article/pii/S0360319923037709" TargetMode="External"/><Relationship Id="rId82" Type="http://schemas.openxmlformats.org/officeDocument/2006/relationships/hyperlink" Target="mailto:christoph.dallmann@tu-dresden.de,%20matthew.schmidt@tu-dresden.de" TargetMode="External"/><Relationship Id="rId19" Type="http://schemas.openxmlformats.org/officeDocument/2006/relationships/hyperlink" Target="https://www.sciencedirect.com/science/article/pii/S2211467X22002140" TargetMode="External"/><Relationship Id="rId14" Type="http://schemas.openxmlformats.org/officeDocument/2006/relationships/hyperlink" Target="https://www.sciencedirect.com/science/article/pii/S0973082625001103" TargetMode="External"/><Relationship Id="rId30" Type="http://schemas.openxmlformats.org/officeDocument/2006/relationships/hyperlink" Target="https://www.tandfonline.com/doi/full/10.1080/23311916.2017.1314065" TargetMode="External"/><Relationship Id="rId35" Type="http://schemas.openxmlformats.org/officeDocument/2006/relationships/hyperlink" Target="https://www.sciencedirect.com/science/article/pii/S1364032116306979" TargetMode="External"/><Relationship Id="rId56" Type="http://schemas.openxmlformats.org/officeDocument/2006/relationships/hyperlink" Target="https://www.researchgate.net/publication/381359940_Align_Algeria's_Energy_Diversification_Strategies_with_Energy_and_Climate_Sustainable_Development_Goals" TargetMode="External"/><Relationship Id="rId77" Type="http://schemas.openxmlformats.org/officeDocument/2006/relationships/hyperlink" Target="mailto:matija.pavievic@kuleuven.be" TargetMode="External"/><Relationship Id="rId100" Type="http://schemas.openxmlformats.org/officeDocument/2006/relationships/hyperlink" Target="mailto:mercy.john@covenantuniversity.edu.ng" TargetMode="External"/><Relationship Id="rId105" Type="http://schemas.openxmlformats.org/officeDocument/2006/relationships/hyperlink" Target="mailto:risalisu@gmail.com" TargetMode="External"/><Relationship Id="rId126" Type="http://schemas.openxmlformats.org/officeDocument/2006/relationships/hyperlink" Target="mailto:messaoudi.djilali30@gmail.commessaoudi.djilali@univ-ouargla.dz" TargetMode="External"/><Relationship Id="rId8" Type="http://schemas.openxmlformats.org/officeDocument/2006/relationships/hyperlink" Target="https://www.irena.org/Energy-Transition/Planning/SPLAT-Models-for-Africa" TargetMode="External"/><Relationship Id="rId51" Type="http://schemas.openxmlformats.org/officeDocument/2006/relationships/hyperlink" Target="https://www.irena.org/-/media/Files/IRENA/Agency/Publication/2023/Jan/IRENA_Planning_Prospects_NAfrica_2023.pdf" TargetMode="External"/><Relationship Id="rId72" Type="http://schemas.openxmlformats.org/officeDocument/2006/relationships/hyperlink" Target="https://repository.pauwes-cop.net/bitstream/handle/1/471/MEE09%20Thesis%20Report%20-NGAGOUM%20NDALLOKA%20ZITA.pdf" TargetMode="External"/><Relationship Id="rId93" Type="http://schemas.openxmlformats.org/officeDocument/2006/relationships/hyperlink" Target="mailto:dirungu@jkuat.ac.ke" TargetMode="External"/><Relationship Id="rId98" Type="http://schemas.openxmlformats.org/officeDocument/2006/relationships/hyperlink" Target="mailto:jslimani@insea.ac.ma" TargetMode="External"/><Relationship Id="rId121" Type="http://schemas.openxmlformats.org/officeDocument/2006/relationships/hyperlink" Target="mailto:omotola.adeoye.14@ucl.ac.uk" TargetMode="External"/><Relationship Id="rId3" Type="http://schemas.openxmlformats.org/officeDocument/2006/relationships/hyperlink" Target="https://www.sciencedirect.com/science/article/pii/S2211467X22002395?via%3Dihub" TargetMode="External"/><Relationship Id="rId25" Type="http://schemas.openxmlformats.org/officeDocument/2006/relationships/hyperlink" Target="https://www.sciencedirect.com/science/article/pii/S2352484724004827?via%3Dihub" TargetMode="External"/><Relationship Id="rId46" Type="http://schemas.openxmlformats.org/officeDocument/2006/relationships/hyperlink" Target="https://www.sciencedirect.com/science/article/pii/S0306261913007277" TargetMode="External"/><Relationship Id="rId67" Type="http://schemas.openxmlformats.org/officeDocument/2006/relationships/hyperlink" Target="https://www.linkedin.com/in/wallaceenergybd/" TargetMode="External"/><Relationship Id="rId116" Type="http://schemas.openxmlformats.org/officeDocument/2006/relationships/hyperlink" Target="mailto:matteovincenzo.rocco@polimi.it" TargetMode="External"/><Relationship Id="rId20" Type="http://schemas.openxmlformats.org/officeDocument/2006/relationships/hyperlink" Target="https://www.researchsquare.com/article/rs-2368899/v1" TargetMode="External"/><Relationship Id="rId41" Type="http://schemas.openxmlformats.org/officeDocument/2006/relationships/hyperlink" Target="https://www.sciencedirect.com/science/article/pii/S0957178711000774?via%3Dihub" TargetMode="External"/><Relationship Id="rId62" Type="http://schemas.openxmlformats.org/officeDocument/2006/relationships/hyperlink" Target="https://www.sciencedirect.com/science/article/pii/S0957178799000193" TargetMode="External"/><Relationship Id="rId83" Type="http://schemas.openxmlformats.org/officeDocument/2006/relationships/hyperlink" Target="mailto:dawit.habtu@aait.edu.et" TargetMode="External"/><Relationship Id="rId88" Type="http://schemas.openxmlformats.org/officeDocument/2006/relationships/hyperlink" Target="mailto:aiddoo.araba@gmail.com" TargetMode="External"/><Relationship Id="rId111" Type="http://schemas.openxmlformats.org/officeDocument/2006/relationships/hyperlink" Target="mailto:jdecarolis@ncsu.edu" TargetMode="External"/><Relationship Id="rId132" Type="http://schemas.openxmlformats.org/officeDocument/2006/relationships/table" Target="../tables/table8.xml"/><Relationship Id="rId15" Type="http://schemas.openxmlformats.org/officeDocument/2006/relationships/hyperlink" Target="https://arxiv.org/pdf/2110.10628" TargetMode="External"/><Relationship Id="rId36" Type="http://schemas.openxmlformats.org/officeDocument/2006/relationships/hyperlink" Target="https://www.sciencedirect.com/science/article/pii/S1364032116306281" TargetMode="External"/><Relationship Id="rId57" Type="http://schemas.openxmlformats.org/officeDocument/2006/relationships/hyperlink" Target="https://www.sciencedirect.com/science/article/pii/S0301421510007603" TargetMode="External"/><Relationship Id="rId106" Type="http://schemas.openxmlformats.org/officeDocument/2006/relationships/hyperlink" Target="mailto:praene@univ-reunion.fr" TargetMode="External"/><Relationship Id="rId127" Type="http://schemas.openxmlformats.org/officeDocument/2006/relationships/hyperlink" Target="mailto:edi.assoumou@mines-paristech.frflorent.mcisaac@gmail.com" TargetMode="External"/><Relationship Id="rId10" Type="http://schemas.openxmlformats.org/officeDocument/2006/relationships/hyperlink" Target="https://www.sciencedirect.com/science/article/pii/S0973082615300065" TargetMode="External"/><Relationship Id="rId31" Type="http://schemas.openxmlformats.org/officeDocument/2006/relationships/hyperlink" Target="https://ijred.cbiore.id/index.php/ijred/article/view/50104" TargetMode="External"/><Relationship Id="rId52" Type="http://schemas.openxmlformats.org/officeDocument/2006/relationships/hyperlink" Target="https://www.linkedin.com/in/pablo-carvajal-9a761784/?originalSubdomain=uk" TargetMode="External"/><Relationship Id="rId73" Type="http://schemas.openxmlformats.org/officeDocument/2006/relationships/hyperlink" Target="mailto:frwi@dtu.dk" TargetMode="External"/><Relationship Id="rId78" Type="http://schemas.openxmlformats.org/officeDocument/2006/relationships/hyperlink" Target="mailto:romain.akpahou@aims.ac.rw" TargetMode="External"/><Relationship Id="rId94" Type="http://schemas.openxmlformats.org/officeDocument/2006/relationships/hyperlink" Target="mailto:kammen@berkeley.edu" TargetMode="External"/><Relationship Id="rId99" Type="http://schemas.openxmlformats.org/officeDocument/2006/relationships/hyperlink" Target="mailto:ouchanifatimazahra.um5@gmail.com" TargetMode="External"/><Relationship Id="rId101" Type="http://schemas.openxmlformats.org/officeDocument/2006/relationships/hyperlink" Target="mailto:nnaemeka.emodi@my.jcu.edu.au" TargetMode="External"/><Relationship Id="rId122" Type="http://schemas.openxmlformats.org/officeDocument/2006/relationships/hyperlink" Target="mailto:hadun@ciu.edu.tr" TargetMode="External"/><Relationship Id="rId4" Type="http://schemas.openxmlformats.org/officeDocument/2006/relationships/hyperlink" Target="https://www.mdpi.com/1996-1073/15/14/5083" TargetMode="External"/><Relationship Id="rId9" Type="http://schemas.openxmlformats.org/officeDocument/2006/relationships/hyperlink" Target="https://www.sciencedirect.com/science/article/pii/S0196890424007982?via%3Dihub" TargetMode="External"/><Relationship Id="rId26" Type="http://schemas.openxmlformats.org/officeDocument/2006/relationships/hyperlink" Target="https://iopscience.iop.org/article/10.1088/1748-9326/aa7b29"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7A2B9-A88C-4935-A300-379143842A6F}">
  <sheetPr codeName="Feuil1">
    <tabColor rgb="FF00B050"/>
  </sheetPr>
  <dimension ref="A1:BA91"/>
  <sheetViews>
    <sheetView tabSelected="1" zoomScale="70" zoomScaleNormal="70" workbookViewId="0">
      <pane xSplit="2" ySplit="1" topLeftCell="C82" activePane="bottomRight" state="frozen"/>
      <selection pane="topRight" activeCell="C1" sqref="C1"/>
      <selection pane="bottomLeft" activeCell="A2" sqref="A2"/>
      <selection pane="bottomRight" activeCell="B103" sqref="B103"/>
    </sheetView>
  </sheetViews>
  <sheetFormatPr baseColWidth="10" defaultColWidth="9" defaultRowHeight="15" customHeight="1"/>
  <cols>
    <col min="1" max="1" width="17.125" style="35" customWidth="1"/>
    <col min="2" max="2" width="28" style="36" customWidth="1"/>
    <col min="3" max="3" width="22.375" style="36" customWidth="1"/>
    <col min="4" max="4" width="41.375" style="36" customWidth="1"/>
    <col min="5" max="5" width="13.875" style="36" customWidth="1"/>
    <col min="6" max="6" width="17.875" style="36" customWidth="1"/>
    <col min="7" max="7" width="22.125" style="36" customWidth="1"/>
    <col min="8" max="8" width="13.875" style="35" customWidth="1"/>
    <col min="9" max="9" width="22.875" style="35" customWidth="1"/>
    <col min="10" max="10" width="13.875" style="36" customWidth="1"/>
    <col min="11" max="11" width="16.375" style="35" customWidth="1"/>
    <col min="12" max="12" width="40.375" style="35" customWidth="1"/>
    <col min="13" max="13" width="58" style="36" customWidth="1"/>
    <col min="14" max="14" width="22.625" style="36" customWidth="1"/>
    <col min="15" max="15" width="21.625" style="36" customWidth="1"/>
    <col min="16" max="17" width="14.625" style="35" customWidth="1"/>
    <col min="18" max="18" width="21.375" style="70" customWidth="1"/>
    <col min="19" max="19" width="11.125" style="36" customWidth="1"/>
    <col min="20" max="20" width="14.625" style="35" customWidth="1"/>
    <col min="21" max="22" width="11.125" style="35" customWidth="1"/>
    <col min="23" max="23" width="13" style="35" customWidth="1"/>
    <col min="24" max="24" width="11.875" style="35" customWidth="1"/>
    <col min="25" max="25" width="13.375" style="35" customWidth="1"/>
    <col min="26" max="27" width="11.125" style="35" customWidth="1"/>
    <col min="28" max="28" width="26.375" style="35" customWidth="1"/>
    <col min="29" max="29" width="14.625" style="35" customWidth="1"/>
    <col min="30" max="30" width="23.375" style="35" customWidth="1"/>
    <col min="31" max="31" width="17.625" style="35" customWidth="1"/>
    <col min="32" max="33" width="14.625" style="35" customWidth="1"/>
    <col min="34" max="35" width="17" style="35" customWidth="1"/>
    <col min="36" max="36" width="21.375" style="36" customWidth="1"/>
    <col min="37" max="40" width="17" style="35" customWidth="1"/>
    <col min="41" max="41" width="30.625" style="35" customWidth="1"/>
    <col min="42" max="42" width="42.375" style="35" customWidth="1"/>
    <col min="43" max="43" width="47.75" style="35" customWidth="1"/>
    <col min="44" max="44" width="25.875" style="35" customWidth="1"/>
    <col min="45" max="45" width="18.125" style="35" customWidth="1"/>
    <col min="46" max="46" width="27.375" style="35" customWidth="1"/>
    <col min="47" max="47" width="22.5" customWidth="1"/>
    <col min="48" max="48" width="23.5" style="36" customWidth="1"/>
    <col min="49" max="49" width="19.5" style="35" customWidth="1"/>
    <col min="50" max="50" width="35.125" style="36" customWidth="1"/>
    <col min="51" max="51" width="41.125" style="36" customWidth="1"/>
    <col min="52" max="52" width="19.125" customWidth="1"/>
    <col min="53" max="53" width="27.625" style="36" customWidth="1"/>
    <col min="54" max="54" width="59.625" style="35" customWidth="1"/>
    <col min="55" max="16384" width="9" style="35"/>
  </cols>
  <sheetData>
    <row r="1" spans="1:52" s="39" customFormat="1" ht="57" customHeight="1">
      <c r="A1" s="64" t="s">
        <v>0</v>
      </c>
      <c r="B1" s="65" t="s">
        <v>1</v>
      </c>
      <c r="C1" s="65" t="s">
        <v>2</v>
      </c>
      <c r="D1" s="65" t="s">
        <v>3</v>
      </c>
      <c r="E1" s="65" t="s">
        <v>4</v>
      </c>
      <c r="F1" s="65" t="s">
        <v>5</v>
      </c>
      <c r="G1" s="65" t="s">
        <v>6</v>
      </c>
      <c r="H1" s="65" t="s">
        <v>7</v>
      </c>
      <c r="I1" s="65" t="s">
        <v>8</v>
      </c>
      <c r="J1" s="65" t="s">
        <v>9</v>
      </c>
      <c r="K1" s="65" t="s">
        <v>10</v>
      </c>
      <c r="L1" s="65" t="s">
        <v>11</v>
      </c>
      <c r="M1" s="65" t="s">
        <v>12</v>
      </c>
      <c r="N1" s="65" t="s">
        <v>13</v>
      </c>
      <c r="O1" s="65" t="s">
        <v>14</v>
      </c>
      <c r="P1" s="65" t="s">
        <v>15</v>
      </c>
      <c r="Q1" s="65" t="s">
        <v>16</v>
      </c>
      <c r="R1" s="65" t="s">
        <v>17</v>
      </c>
      <c r="S1" s="65" t="s">
        <v>18</v>
      </c>
      <c r="T1" s="65" t="s">
        <v>19</v>
      </c>
      <c r="U1" s="65" t="s">
        <v>20</v>
      </c>
      <c r="V1" s="65" t="s">
        <v>21</v>
      </c>
      <c r="W1" s="65" t="s">
        <v>22</v>
      </c>
      <c r="X1" s="65" t="s">
        <v>23</v>
      </c>
      <c r="Y1" s="65" t="s">
        <v>24</v>
      </c>
      <c r="Z1" s="65" t="s">
        <v>25</v>
      </c>
      <c r="AA1" s="65" t="s">
        <v>26</v>
      </c>
      <c r="AB1" s="65" t="s">
        <v>27</v>
      </c>
      <c r="AC1" s="65" t="s">
        <v>28</v>
      </c>
      <c r="AD1" s="65" t="s">
        <v>29</v>
      </c>
      <c r="AE1" s="65" t="s">
        <v>30</v>
      </c>
      <c r="AF1" s="65" t="s">
        <v>31</v>
      </c>
      <c r="AG1" s="65" t="s">
        <v>32</v>
      </c>
      <c r="AH1" s="65" t="s">
        <v>33</v>
      </c>
      <c r="AI1" s="65" t="s">
        <v>34</v>
      </c>
      <c r="AJ1" s="65" t="s">
        <v>35</v>
      </c>
      <c r="AK1" s="65" t="s">
        <v>36</v>
      </c>
      <c r="AL1" s="65" t="s">
        <v>37</v>
      </c>
      <c r="AM1" s="65" t="s">
        <v>38</v>
      </c>
      <c r="AN1" s="65" t="s">
        <v>39</v>
      </c>
      <c r="AO1" s="65" t="s">
        <v>40</v>
      </c>
      <c r="AP1" s="65" t="s">
        <v>41</v>
      </c>
      <c r="AQ1" s="65" t="s">
        <v>42</v>
      </c>
      <c r="AR1" s="65" t="s">
        <v>43</v>
      </c>
      <c r="AS1" s="65" t="s">
        <v>44</v>
      </c>
      <c r="AT1" s="65" t="s">
        <v>45</v>
      </c>
      <c r="AU1" s="65" t="s">
        <v>46</v>
      </c>
      <c r="AV1" s="65" t="s">
        <v>47</v>
      </c>
      <c r="AW1" s="65" t="s">
        <v>48</v>
      </c>
      <c r="AX1" s="65" t="s">
        <v>49</v>
      </c>
      <c r="AY1" s="65" t="s">
        <v>50</v>
      </c>
      <c r="AZ1" s="66" t="s">
        <v>51</v>
      </c>
    </row>
    <row r="2" spans="1:52" s="39" customFormat="1" ht="133.5" customHeight="1">
      <c r="A2" s="63">
        <v>1</v>
      </c>
      <c r="B2" s="58" t="s">
        <v>52</v>
      </c>
      <c r="C2" s="58" t="s">
        <v>53</v>
      </c>
      <c r="D2" s="58" t="s">
        <v>54</v>
      </c>
      <c r="E2" s="58">
        <v>2021</v>
      </c>
      <c r="F2" s="58" t="s">
        <v>55</v>
      </c>
      <c r="G2" s="58" t="s">
        <v>56</v>
      </c>
      <c r="H2" s="56" t="s">
        <v>57</v>
      </c>
      <c r="I2" s="56" t="str">
        <f t="array" ref="I2">_xlfn.TEXTJOIN(",",TRUE,IF(Table4[study_id]=Table3[[#This Row],[study_id]],Table4[iso_code],""))</f>
        <v>DZ,AO,BJ,BW,BF,BI,CM,CF,TD,KM,CG,CD,DJ,EG,GQ,ER,ET,GA,GM,GH,GN,GW,CI,KE,LS,LR,LY,MG,MW,ML,MR,MU,MA,MZ,NA,NE,NG,RW,ST,SN,SC,SL,SO,ZA,SS,SD,SZ,TZ,TG,TN,UG,ZM,ZW</v>
      </c>
      <c r="J2" s="58">
        <f>COUNTIF(study_countries!A:A,A2)</f>
        <v>53</v>
      </c>
      <c r="K2" s="56" t="s">
        <v>58</v>
      </c>
      <c r="L2" s="58" t="s">
        <v>59</v>
      </c>
      <c r="M2" s="58" t="s">
        <v>60</v>
      </c>
      <c r="N2" s="58">
        <v>2010</v>
      </c>
      <c r="O2" s="58">
        <v>2050</v>
      </c>
      <c r="P2" s="56" t="s">
        <v>61</v>
      </c>
      <c r="Q2" s="58" t="s">
        <v>62</v>
      </c>
      <c r="R2" s="58" t="s">
        <v>63</v>
      </c>
      <c r="S2" s="56" t="s">
        <v>64</v>
      </c>
      <c r="T2" s="56" t="s">
        <v>64</v>
      </c>
      <c r="U2" s="56" t="s">
        <v>64</v>
      </c>
      <c r="V2" s="56" t="s">
        <v>65</v>
      </c>
      <c r="W2" s="56" t="s">
        <v>65</v>
      </c>
      <c r="X2" s="56" t="s">
        <v>65</v>
      </c>
      <c r="Y2" s="56" t="s">
        <v>64</v>
      </c>
      <c r="Z2" s="56" t="s">
        <v>65</v>
      </c>
      <c r="AA2" s="56" t="s">
        <v>65</v>
      </c>
      <c r="AB2" s="56" t="s">
        <v>66</v>
      </c>
      <c r="AC2" s="56" t="s">
        <v>67</v>
      </c>
      <c r="AD2" s="56" t="s">
        <v>68</v>
      </c>
      <c r="AE2" s="56" t="s">
        <v>64</v>
      </c>
      <c r="AF2" s="56" t="s">
        <v>64</v>
      </c>
      <c r="AG2" s="56" t="s">
        <v>65</v>
      </c>
      <c r="AH2" s="56" t="s">
        <v>65</v>
      </c>
      <c r="AI2" s="58" t="s">
        <v>69</v>
      </c>
      <c r="AJ2" s="56" t="s">
        <v>65</v>
      </c>
      <c r="AK2" s="56" t="s">
        <v>65</v>
      </c>
      <c r="AL2" s="56" t="s">
        <v>65</v>
      </c>
      <c r="AM2" s="56" t="s">
        <v>65</v>
      </c>
      <c r="AN2" s="56" t="s">
        <v>65</v>
      </c>
      <c r="AO2" s="58" t="s">
        <v>70</v>
      </c>
      <c r="AP2" s="58" t="s">
        <v>71</v>
      </c>
      <c r="AQ2" s="58" t="s">
        <v>72</v>
      </c>
      <c r="AR2" s="56" t="s">
        <v>73</v>
      </c>
      <c r="AS2" s="56" t="s">
        <v>65</v>
      </c>
      <c r="AT2" s="56" t="s">
        <v>74</v>
      </c>
      <c r="AU2" s="58" t="s">
        <v>65</v>
      </c>
      <c r="AV2" s="58" t="s">
        <v>75</v>
      </c>
      <c r="AW2" s="58" t="s">
        <v>65</v>
      </c>
      <c r="AX2" s="58"/>
      <c r="AY2" s="22" t="s">
        <v>76</v>
      </c>
      <c r="AZ2" s="80" t="s">
        <v>77</v>
      </c>
    </row>
    <row r="3" spans="1:52" s="39" customFormat="1" ht="145.5" customHeight="1">
      <c r="A3" s="63">
        <v>2</v>
      </c>
      <c r="B3" s="58" t="s">
        <v>78</v>
      </c>
      <c r="C3" s="58" t="s">
        <v>79</v>
      </c>
      <c r="D3" s="58" t="s">
        <v>80</v>
      </c>
      <c r="E3" s="58">
        <v>2018</v>
      </c>
      <c r="F3" s="58" t="s">
        <v>55</v>
      </c>
      <c r="G3" s="58" t="s">
        <v>81</v>
      </c>
      <c r="H3" s="56" t="s">
        <v>57</v>
      </c>
      <c r="I3" s="56" t="str">
        <f t="array" ref="I3">_xlfn.TEXTJOIN(",",TRUE,IF(Table4[study_id]=Table3[[#This Row],[study_id]],Table4[iso_code],""))</f>
        <v>DZ,AO,BJ,BW,BF,BI,CV,CM,CF,TD,KM,CD,CG,DJ,EG,GQ,ER,SZ,ET,GA,GM,GH,GN,GW,CI,KE,LS,LR,LY,MG,MW,ML,MR,MU,MA,MZ,NA,NE,NG,RW,ST,SN,SC,SL,SO,ZA,SS,SD,TZ,TG,TN,UG,ZM,ZW</v>
      </c>
      <c r="J3" s="58">
        <f>COUNTIF(study_countries!A:A,A3)</f>
        <v>54</v>
      </c>
      <c r="K3" s="56" t="s">
        <v>58</v>
      </c>
      <c r="L3" s="58" t="s">
        <v>82</v>
      </c>
      <c r="M3" s="58" t="s">
        <v>83</v>
      </c>
      <c r="N3" s="58">
        <v>2016</v>
      </c>
      <c r="O3" s="58">
        <v>2030</v>
      </c>
      <c r="P3" s="56" t="s">
        <v>61</v>
      </c>
      <c r="Q3" s="58" t="s">
        <v>84</v>
      </c>
      <c r="R3" s="58" t="s">
        <v>85</v>
      </c>
      <c r="S3" s="56" t="s">
        <v>64</v>
      </c>
      <c r="T3" s="56" t="s">
        <v>64</v>
      </c>
      <c r="U3" s="56" t="s">
        <v>64</v>
      </c>
      <c r="V3" s="56" t="s">
        <v>64</v>
      </c>
      <c r="W3" s="56" t="s">
        <v>64</v>
      </c>
      <c r="X3" s="56" t="s">
        <v>64</v>
      </c>
      <c r="Y3" s="56" t="s">
        <v>64</v>
      </c>
      <c r="Z3" s="56" t="s">
        <v>65</v>
      </c>
      <c r="AA3" s="56" t="s">
        <v>64</v>
      </c>
      <c r="AB3" s="56" t="s">
        <v>86</v>
      </c>
      <c r="AC3" s="56" t="s">
        <v>87</v>
      </c>
      <c r="AD3" s="56" t="s">
        <v>88</v>
      </c>
      <c r="AE3" s="56" t="s">
        <v>64</v>
      </c>
      <c r="AF3" s="56" t="s">
        <v>64</v>
      </c>
      <c r="AG3" s="56" t="s">
        <v>65</v>
      </c>
      <c r="AH3" s="56" t="s">
        <v>65</v>
      </c>
      <c r="AI3" s="58" t="s">
        <v>89</v>
      </c>
      <c r="AJ3" s="56" t="s">
        <v>65</v>
      </c>
      <c r="AK3" s="56" t="s">
        <v>65</v>
      </c>
      <c r="AL3" s="56" t="s">
        <v>65</v>
      </c>
      <c r="AM3" s="56" t="s">
        <v>64</v>
      </c>
      <c r="AN3" s="56" t="s">
        <v>65</v>
      </c>
      <c r="AO3" s="58" t="s">
        <v>90</v>
      </c>
      <c r="AP3" s="58" t="s">
        <v>91</v>
      </c>
      <c r="AQ3" s="56" t="s">
        <v>92</v>
      </c>
      <c r="AR3" s="56" t="s">
        <v>93</v>
      </c>
      <c r="AS3" s="56" t="s">
        <v>65</v>
      </c>
      <c r="AT3" s="56" t="s">
        <v>94</v>
      </c>
      <c r="AU3" s="58" t="s">
        <v>64</v>
      </c>
      <c r="AV3" s="58" t="s">
        <v>75</v>
      </c>
      <c r="AW3" s="58" t="s">
        <v>64</v>
      </c>
      <c r="AX3" s="58" t="s">
        <v>95</v>
      </c>
      <c r="AY3" s="22" t="s">
        <v>96</v>
      </c>
      <c r="AZ3" s="80" t="s">
        <v>75</v>
      </c>
    </row>
    <row r="4" spans="1:52" s="39" customFormat="1" ht="138" customHeight="1">
      <c r="A4" s="63">
        <v>3</v>
      </c>
      <c r="B4" s="58" t="s">
        <v>97</v>
      </c>
      <c r="C4" s="58" t="s">
        <v>98</v>
      </c>
      <c r="D4" s="58" t="s">
        <v>99</v>
      </c>
      <c r="E4" s="58">
        <v>2025</v>
      </c>
      <c r="F4" s="58" t="s">
        <v>55</v>
      </c>
      <c r="G4" s="58" t="s">
        <v>100</v>
      </c>
      <c r="H4" s="56" t="s">
        <v>101</v>
      </c>
      <c r="I4" s="56" t="str">
        <f t="array" ref="I4">_xlfn.TEXTJOIN(",",TRUE,IF(Table4[study_id]=Table3[[#This Row],[study_id]],Table4[iso_code],""))</f>
        <v>DZ,AO,BJ,BW,BF,BI,CM,CF,TD,CD,CG,DJ,EG,GQ,ER,SZ,ET,GA,GM,GH,GN,GW,CI,KE,LS,LR,LY,MW,ML,MR,MA,MZ,NA,NE,NG,RW,SN,SL,SO,ZA,SS,SD,TZ,TG,TN,UG,ZM,ZW</v>
      </c>
      <c r="J4" s="58">
        <f>COUNTIF(study_countries!A:A,A4)</f>
        <v>48</v>
      </c>
      <c r="K4" s="56" t="s">
        <v>58</v>
      </c>
      <c r="L4" s="58" t="s">
        <v>102</v>
      </c>
      <c r="M4" s="58" t="s">
        <v>103</v>
      </c>
      <c r="N4" s="58">
        <v>2019</v>
      </c>
      <c r="O4" s="58">
        <v>2030</v>
      </c>
      <c r="P4" s="56" t="s">
        <v>61</v>
      </c>
      <c r="Q4" s="58" t="s">
        <v>84</v>
      </c>
      <c r="R4" s="58" t="s">
        <v>85</v>
      </c>
      <c r="S4" s="56" t="s">
        <v>64</v>
      </c>
      <c r="T4" s="56" t="s">
        <v>64</v>
      </c>
      <c r="U4" s="56" t="s">
        <v>64</v>
      </c>
      <c r="V4" s="56" t="s">
        <v>65</v>
      </c>
      <c r="W4" s="56" t="s">
        <v>64</v>
      </c>
      <c r="X4" s="56" t="s">
        <v>64</v>
      </c>
      <c r="Y4" s="56" t="s">
        <v>64</v>
      </c>
      <c r="Z4" s="56" t="s">
        <v>65</v>
      </c>
      <c r="AA4" s="56" t="s">
        <v>65</v>
      </c>
      <c r="AB4" s="56" t="s">
        <v>66</v>
      </c>
      <c r="AC4" s="56" t="s">
        <v>104</v>
      </c>
      <c r="AD4" s="56" t="s">
        <v>68</v>
      </c>
      <c r="AE4" s="56" t="s">
        <v>64</v>
      </c>
      <c r="AF4" s="56" t="s">
        <v>64</v>
      </c>
      <c r="AG4" s="56" t="s">
        <v>65</v>
      </c>
      <c r="AH4" s="56" t="s">
        <v>65</v>
      </c>
      <c r="AI4" s="58" t="s">
        <v>105</v>
      </c>
      <c r="AJ4" s="56" t="s">
        <v>65</v>
      </c>
      <c r="AK4" s="56" t="s">
        <v>65</v>
      </c>
      <c r="AL4" s="56" t="s">
        <v>65</v>
      </c>
      <c r="AM4" s="56" t="s">
        <v>64</v>
      </c>
      <c r="AN4" s="56" t="s">
        <v>65</v>
      </c>
      <c r="AO4" s="58" t="s">
        <v>106</v>
      </c>
      <c r="AP4" s="56" t="s">
        <v>107</v>
      </c>
      <c r="AQ4" s="56" t="s">
        <v>108</v>
      </c>
      <c r="AR4" s="56" t="s">
        <v>109</v>
      </c>
      <c r="AS4" s="56" t="s">
        <v>65</v>
      </c>
      <c r="AT4" s="56" t="s">
        <v>110</v>
      </c>
      <c r="AU4" s="58" t="s">
        <v>65</v>
      </c>
      <c r="AV4" s="58" t="s">
        <v>75</v>
      </c>
      <c r="AW4" s="58" t="s">
        <v>65</v>
      </c>
      <c r="AX4" s="58"/>
      <c r="AY4" s="22" t="s">
        <v>111</v>
      </c>
      <c r="AZ4" s="80" t="s">
        <v>112</v>
      </c>
    </row>
    <row r="5" spans="1:52" s="40" customFormat="1" ht="236.25" customHeight="1">
      <c r="A5" s="63">
        <v>4</v>
      </c>
      <c r="B5" s="58" t="s">
        <v>113</v>
      </c>
      <c r="C5" s="58" t="s">
        <v>114</v>
      </c>
      <c r="D5" s="58" t="s">
        <v>115</v>
      </c>
      <c r="E5" s="58">
        <v>2021</v>
      </c>
      <c r="F5" s="58" t="s">
        <v>55</v>
      </c>
      <c r="G5" s="58" t="s">
        <v>116</v>
      </c>
      <c r="H5" s="56" t="s">
        <v>57</v>
      </c>
      <c r="I5" s="56" t="str">
        <f t="array" ref="I5">_xlfn.TEXTJOIN(",",TRUE,IF(Table4[study_id]=Table3[[#This Row],[study_id]],Table4[iso_code],""))</f>
        <v>DZ,AO,BJ,BW,BF,BI,CV,CM,CF,TD,KM,CD,CG,DJ,EG,GQ,ER,SZ,ET,GA,GM,GH,GN,GW,CI,KE,LS,LR,LY,MG,MW,ML,MR,MU,MA,MZ,NA,NE,NG,RW,ST,SN,SC,SL,SO,ZA,SS,SD,TZ,TG,TN,UG,ZM,ZW</v>
      </c>
      <c r="J5" s="58">
        <f>COUNTIF(study_countries!A:A,A5)</f>
        <v>54</v>
      </c>
      <c r="K5" s="56" t="s">
        <v>58</v>
      </c>
      <c r="L5" s="58" t="s">
        <v>117</v>
      </c>
      <c r="M5" s="58" t="s">
        <v>118</v>
      </c>
      <c r="N5" s="58">
        <v>2021</v>
      </c>
      <c r="O5" s="58">
        <v>2050</v>
      </c>
      <c r="P5" s="56" t="s">
        <v>61</v>
      </c>
      <c r="Q5" s="58" t="s">
        <v>84</v>
      </c>
      <c r="R5" s="58" t="s">
        <v>75</v>
      </c>
      <c r="S5" s="56" t="s">
        <v>64</v>
      </c>
      <c r="T5" s="56" t="s">
        <v>64</v>
      </c>
      <c r="U5" s="56" t="s">
        <v>64</v>
      </c>
      <c r="V5" s="56" t="s">
        <v>65</v>
      </c>
      <c r="W5" s="56" t="s">
        <v>65</v>
      </c>
      <c r="X5" s="56" t="s">
        <v>65</v>
      </c>
      <c r="Y5" s="56" t="s">
        <v>64</v>
      </c>
      <c r="Z5" s="56" t="s">
        <v>64</v>
      </c>
      <c r="AA5" s="56" t="s">
        <v>65</v>
      </c>
      <c r="AB5" s="56" t="s">
        <v>66</v>
      </c>
      <c r="AC5" s="56" t="s">
        <v>104</v>
      </c>
      <c r="AD5" s="56" t="s">
        <v>68</v>
      </c>
      <c r="AE5" s="56" t="s">
        <v>64</v>
      </c>
      <c r="AF5" s="56" t="s">
        <v>65</v>
      </c>
      <c r="AG5" s="56" t="s">
        <v>65</v>
      </c>
      <c r="AH5" s="56" t="s">
        <v>64</v>
      </c>
      <c r="AI5" s="58" t="s">
        <v>119</v>
      </c>
      <c r="AJ5" s="56" t="s">
        <v>65</v>
      </c>
      <c r="AK5" s="56" t="s">
        <v>65</v>
      </c>
      <c r="AL5" s="56" t="s">
        <v>65</v>
      </c>
      <c r="AM5" s="56" t="s">
        <v>65</v>
      </c>
      <c r="AN5" s="56" t="s">
        <v>64</v>
      </c>
      <c r="AO5" s="58" t="s">
        <v>120</v>
      </c>
      <c r="AP5" s="56" t="s">
        <v>121</v>
      </c>
      <c r="AQ5" s="56" t="s">
        <v>122</v>
      </c>
      <c r="AR5" s="56" t="s">
        <v>123</v>
      </c>
      <c r="AS5" s="56" t="s">
        <v>65</v>
      </c>
      <c r="AT5" s="56" t="s">
        <v>110</v>
      </c>
      <c r="AU5" s="58" t="s">
        <v>65</v>
      </c>
      <c r="AV5" s="58" t="s">
        <v>75</v>
      </c>
      <c r="AW5" s="58" t="s">
        <v>65</v>
      </c>
      <c r="AX5" s="58"/>
      <c r="AY5" s="101" t="s">
        <v>2924</v>
      </c>
      <c r="AZ5" s="80" t="s">
        <v>125</v>
      </c>
    </row>
    <row r="6" spans="1:52" s="40" customFormat="1" ht="213" customHeight="1">
      <c r="A6" s="63">
        <v>5</v>
      </c>
      <c r="B6" s="58" t="s">
        <v>126</v>
      </c>
      <c r="C6" s="58" t="s">
        <v>127</v>
      </c>
      <c r="D6" s="58" t="s">
        <v>128</v>
      </c>
      <c r="E6" s="58">
        <v>2016</v>
      </c>
      <c r="F6" s="58" t="s">
        <v>55</v>
      </c>
      <c r="G6" s="58" t="s">
        <v>129</v>
      </c>
      <c r="H6" s="56" t="s">
        <v>57</v>
      </c>
      <c r="I6" s="56" t="str">
        <f t="array" ref="I6">_xlfn.TEXTJOIN(",",TRUE,IF(Table4[study_id]=Table3[[#This Row],[study_id]],Table4[iso_code],""))</f>
        <v>AO,BF,BI,BJ,BW,CD,CF,CG,CI,CM,DJ,DZ,EG,ER,ET,GA,GH,GM,GN,GQ,GW,KE,LR,LS,LY,MA,ML,MR,MW,MZ,NA,NE,NG,RW,SD,SL,SN,SO,SZ,TD,TG,TN,TZ,UG,ZA,ZM,ZW</v>
      </c>
      <c r="J6" s="58">
        <f>COUNTIF(study_countries!A:A,A6)</f>
        <v>47</v>
      </c>
      <c r="K6" s="56" t="s">
        <v>58</v>
      </c>
      <c r="L6" s="58" t="s">
        <v>130</v>
      </c>
      <c r="M6" s="58" t="s">
        <v>131</v>
      </c>
      <c r="N6" s="58">
        <v>2010</v>
      </c>
      <c r="O6" s="58">
        <v>2040</v>
      </c>
      <c r="P6" s="56" t="s">
        <v>61</v>
      </c>
      <c r="Q6" s="58" t="s">
        <v>84</v>
      </c>
      <c r="R6" s="58" t="s">
        <v>63</v>
      </c>
      <c r="S6" s="56" t="s">
        <v>64</v>
      </c>
      <c r="T6" s="56" t="s">
        <v>64</v>
      </c>
      <c r="U6" s="56" t="s">
        <v>64</v>
      </c>
      <c r="V6" s="56" t="s">
        <v>64</v>
      </c>
      <c r="W6" s="56" t="s">
        <v>64</v>
      </c>
      <c r="X6" s="56" t="s">
        <v>65</v>
      </c>
      <c r="Y6" s="56" t="s">
        <v>64</v>
      </c>
      <c r="Z6" s="56" t="s">
        <v>65</v>
      </c>
      <c r="AA6" s="56" t="s">
        <v>64</v>
      </c>
      <c r="AB6" s="56" t="s">
        <v>66</v>
      </c>
      <c r="AC6" s="56" t="s">
        <v>104</v>
      </c>
      <c r="AD6" s="56" t="s">
        <v>68</v>
      </c>
      <c r="AE6" s="56" t="s">
        <v>64</v>
      </c>
      <c r="AF6" s="56" t="s">
        <v>64</v>
      </c>
      <c r="AG6" s="56" t="s">
        <v>65</v>
      </c>
      <c r="AH6" s="56" t="s">
        <v>65</v>
      </c>
      <c r="AI6" s="58" t="s">
        <v>89</v>
      </c>
      <c r="AJ6" s="56" t="s">
        <v>65</v>
      </c>
      <c r="AK6" s="56" t="s">
        <v>65</v>
      </c>
      <c r="AL6" s="56" t="s">
        <v>65</v>
      </c>
      <c r="AM6" s="56" t="s">
        <v>64</v>
      </c>
      <c r="AN6" s="56" t="s">
        <v>64</v>
      </c>
      <c r="AO6" s="58" t="s">
        <v>132</v>
      </c>
      <c r="AP6" s="56" t="s">
        <v>133</v>
      </c>
      <c r="AQ6" s="56" t="s">
        <v>134</v>
      </c>
      <c r="AR6" s="56" t="s">
        <v>135</v>
      </c>
      <c r="AS6" s="56" t="s">
        <v>136</v>
      </c>
      <c r="AT6" s="56" t="s">
        <v>137</v>
      </c>
      <c r="AU6" s="58" t="s">
        <v>65</v>
      </c>
      <c r="AV6" s="89">
        <v>0.05</v>
      </c>
      <c r="AW6" s="58" t="s">
        <v>65</v>
      </c>
      <c r="AX6" s="58"/>
      <c r="AY6" s="22" t="s">
        <v>138</v>
      </c>
      <c r="AZ6" s="80" t="s">
        <v>139</v>
      </c>
    </row>
    <row r="7" spans="1:52" s="40" customFormat="1" ht="214.5" customHeight="1">
      <c r="A7" s="63">
        <v>6</v>
      </c>
      <c r="B7" s="58" t="s">
        <v>140</v>
      </c>
      <c r="C7" s="58" t="s">
        <v>141</v>
      </c>
      <c r="D7" s="58" t="s">
        <v>142</v>
      </c>
      <c r="E7" s="58">
        <v>2022</v>
      </c>
      <c r="F7" s="58" t="s">
        <v>55</v>
      </c>
      <c r="G7" s="58" t="s">
        <v>143</v>
      </c>
      <c r="H7" s="56" t="s">
        <v>57</v>
      </c>
      <c r="I7" s="56" t="str">
        <f t="array" ref="I7">_xlfn.TEXTJOIN(",",TRUE,IF(Table4[study_id]=Table3[[#This Row],[study_id]],Table4[iso_code],""))</f>
        <v>DZ,AO,BJ,BW,BF,BI,CM,CF,TD,CD,CG,DJ,EG,GQ,ER,SZ,ET,GA,GM,GH,GN,GW,CI,KE,LS,LR,LY,MW,ML,MR,MA,MZ,NA,NE,NG,RW,SN,SL,SO,ZA,SS,SD,TZ,TG,TN,UG,ZM,ZW</v>
      </c>
      <c r="J7" s="58">
        <f>COUNTIF(study_countries!A:A,A7)</f>
        <v>48</v>
      </c>
      <c r="K7" s="56" t="s">
        <v>58</v>
      </c>
      <c r="L7" s="58" t="s">
        <v>144</v>
      </c>
      <c r="M7" s="58" t="s">
        <v>145</v>
      </c>
      <c r="N7" s="58">
        <v>2015</v>
      </c>
      <c r="O7" s="58">
        <v>2065</v>
      </c>
      <c r="P7" s="56" t="s">
        <v>61</v>
      </c>
      <c r="Q7" s="58" t="s">
        <v>84</v>
      </c>
      <c r="R7" s="58" t="s">
        <v>63</v>
      </c>
      <c r="S7" s="56" t="s">
        <v>64</v>
      </c>
      <c r="T7" s="56" t="s">
        <v>64</v>
      </c>
      <c r="U7" s="56" t="s">
        <v>64</v>
      </c>
      <c r="V7" s="56" t="s">
        <v>64</v>
      </c>
      <c r="W7" s="56" t="s">
        <v>64</v>
      </c>
      <c r="X7" s="56" t="s">
        <v>64</v>
      </c>
      <c r="Y7" s="56" t="s">
        <v>64</v>
      </c>
      <c r="Z7" s="56" t="s">
        <v>65</v>
      </c>
      <c r="AA7" s="56" t="s">
        <v>64</v>
      </c>
      <c r="AB7" s="56" t="s">
        <v>146</v>
      </c>
      <c r="AC7" s="56" t="s">
        <v>104</v>
      </c>
      <c r="AD7" s="56" t="s">
        <v>68</v>
      </c>
      <c r="AE7" s="56" t="s">
        <v>64</v>
      </c>
      <c r="AF7" s="56" t="s">
        <v>64</v>
      </c>
      <c r="AG7" s="56" t="s">
        <v>64</v>
      </c>
      <c r="AH7" s="56" t="s">
        <v>65</v>
      </c>
      <c r="AI7" s="58" t="s">
        <v>89</v>
      </c>
      <c r="AJ7" s="56" t="s">
        <v>65</v>
      </c>
      <c r="AK7" s="56" t="s">
        <v>64</v>
      </c>
      <c r="AL7" s="56" t="s">
        <v>65</v>
      </c>
      <c r="AM7" s="56" t="s">
        <v>64</v>
      </c>
      <c r="AN7" s="56" t="s">
        <v>64</v>
      </c>
      <c r="AO7" s="58" t="s">
        <v>147</v>
      </c>
      <c r="AP7" s="56" t="s">
        <v>148</v>
      </c>
      <c r="AQ7" s="56" t="s">
        <v>149</v>
      </c>
      <c r="AR7" s="56" t="s">
        <v>150</v>
      </c>
      <c r="AS7" s="56" t="s">
        <v>65</v>
      </c>
      <c r="AT7" s="56" t="s">
        <v>151</v>
      </c>
      <c r="AU7" s="58" t="s">
        <v>65</v>
      </c>
      <c r="AV7" s="56" t="s">
        <v>75</v>
      </c>
      <c r="AW7" s="58" t="s">
        <v>65</v>
      </c>
      <c r="AX7" s="58"/>
      <c r="AY7" s="22" t="s">
        <v>152</v>
      </c>
      <c r="AZ7" s="80" t="s">
        <v>153</v>
      </c>
    </row>
    <row r="8" spans="1:52" s="40" customFormat="1" ht="261" customHeight="1">
      <c r="A8" s="63">
        <v>7</v>
      </c>
      <c r="B8" s="58" t="s">
        <v>154</v>
      </c>
      <c r="C8" s="58" t="s">
        <v>155</v>
      </c>
      <c r="D8" s="58" t="s">
        <v>156</v>
      </c>
      <c r="E8" s="58">
        <v>2024</v>
      </c>
      <c r="F8" s="58" t="s">
        <v>55</v>
      </c>
      <c r="G8" s="58" t="s">
        <v>129</v>
      </c>
      <c r="H8" s="56" t="s">
        <v>57</v>
      </c>
      <c r="I8" s="56" t="str">
        <f t="array" ref="I8">_xlfn.TEXTJOIN(",",TRUE,IF(Table4[study_id]=Table3[[#This Row],[study_id]],Table4[iso_code],""))</f>
        <v>DZ,AO,BJ,BW,BF,BI,CM,CF,TD,CD,CG,DJ,EG,GQ,ER,SZ,ET,GA,GM,GH,GN,GW,CI,KE,LS,LR,LY,MW,ML,MR,MA,MZ,NA,NE,NG,RW,SN,SL,SO,ZA,SS,SD,TZ,TG,TN,UG,ZM,ZW</v>
      </c>
      <c r="J8" s="58">
        <f>COUNTIF(study_countries!A:A,A8)</f>
        <v>48</v>
      </c>
      <c r="K8" s="56" t="s">
        <v>58</v>
      </c>
      <c r="L8" s="58" t="s">
        <v>157</v>
      </c>
      <c r="M8" s="58" t="s">
        <v>158</v>
      </c>
      <c r="N8" s="58">
        <v>2020</v>
      </c>
      <c r="O8" s="58">
        <v>2040</v>
      </c>
      <c r="P8" s="56" t="s">
        <v>159</v>
      </c>
      <c r="Q8" s="58" t="s">
        <v>84</v>
      </c>
      <c r="R8" s="58" t="s">
        <v>85</v>
      </c>
      <c r="S8" s="56" t="s">
        <v>64</v>
      </c>
      <c r="T8" s="56" t="s">
        <v>64</v>
      </c>
      <c r="U8" s="56" t="s">
        <v>64</v>
      </c>
      <c r="V8" s="56" t="s">
        <v>64</v>
      </c>
      <c r="W8" s="56" t="s">
        <v>64</v>
      </c>
      <c r="X8" s="56" t="s">
        <v>64</v>
      </c>
      <c r="Y8" s="56" t="s">
        <v>64</v>
      </c>
      <c r="Z8" s="56" t="s">
        <v>64</v>
      </c>
      <c r="AA8" s="56" t="s">
        <v>64</v>
      </c>
      <c r="AB8" s="56" t="s">
        <v>66</v>
      </c>
      <c r="AC8" s="56" t="s">
        <v>87</v>
      </c>
      <c r="AD8" s="56" t="s">
        <v>160</v>
      </c>
      <c r="AE8" s="56" t="s">
        <v>64</v>
      </c>
      <c r="AF8" s="56" t="s">
        <v>64</v>
      </c>
      <c r="AG8" s="56" t="s">
        <v>65</v>
      </c>
      <c r="AH8" s="56" t="s">
        <v>64</v>
      </c>
      <c r="AI8" s="58" t="s">
        <v>89</v>
      </c>
      <c r="AJ8" s="56" t="s">
        <v>65</v>
      </c>
      <c r="AK8" s="56" t="s">
        <v>65</v>
      </c>
      <c r="AL8" s="56" t="s">
        <v>65</v>
      </c>
      <c r="AM8" s="56" t="s">
        <v>64</v>
      </c>
      <c r="AN8" s="56" t="s">
        <v>64</v>
      </c>
      <c r="AO8" s="58" t="s">
        <v>161</v>
      </c>
      <c r="AP8" s="56" t="s">
        <v>162</v>
      </c>
      <c r="AQ8" s="56" t="s">
        <v>163</v>
      </c>
      <c r="AR8" s="56" t="s">
        <v>164</v>
      </c>
      <c r="AS8" s="56" t="s">
        <v>65</v>
      </c>
      <c r="AT8" s="56" t="s">
        <v>165</v>
      </c>
      <c r="AU8" s="58" t="s">
        <v>64</v>
      </c>
      <c r="AV8" s="89">
        <v>0.1</v>
      </c>
      <c r="AW8" s="58" t="s">
        <v>64</v>
      </c>
      <c r="AX8" s="58" t="s">
        <v>166</v>
      </c>
      <c r="AY8" s="22" t="s">
        <v>167</v>
      </c>
      <c r="AZ8" s="80" t="s">
        <v>154</v>
      </c>
    </row>
    <row r="9" spans="1:52" s="40" customFormat="1" ht="261" customHeight="1">
      <c r="A9" s="63">
        <v>8</v>
      </c>
      <c r="B9" s="58" t="s">
        <v>154</v>
      </c>
      <c r="C9" s="58" t="s">
        <v>168</v>
      </c>
      <c r="D9" s="58" t="s">
        <v>169</v>
      </c>
      <c r="E9" s="58">
        <v>2018</v>
      </c>
      <c r="F9" s="58" t="s">
        <v>55</v>
      </c>
      <c r="G9" s="58" t="s">
        <v>129</v>
      </c>
      <c r="H9" s="56" t="s">
        <v>57</v>
      </c>
      <c r="I9" s="56" t="str">
        <f t="array" ref="I9">_xlfn.TEXTJOIN(",",TRUE,IF(Table4[study_id]=Table3[[#This Row],[study_id]],Table4[iso_code],""))</f>
        <v>DZ,AO,BJ,BW,BF,BI,CM,CF,TD,CD,CG,DJ,EG,GQ,ER,SZ,ET,GA,GM,GH,GN,GW,CI,KE,LS,LR,LY,MW,ML,MR,MA,MZ,NA,NE,NG,RW,SN,SL,SO,ZA,SS,SD,TZ,TG,TN,UG,ZM,ZW</v>
      </c>
      <c r="J9" s="58">
        <f>COUNTIF(study_countries!A:A,A9)</f>
        <v>48</v>
      </c>
      <c r="K9" s="56" t="s">
        <v>58</v>
      </c>
      <c r="L9" s="58" t="s">
        <v>170</v>
      </c>
      <c r="M9" s="58" t="s">
        <v>171</v>
      </c>
      <c r="N9" s="58">
        <v>2010</v>
      </c>
      <c r="O9" s="58">
        <v>2030</v>
      </c>
      <c r="P9" s="56" t="s">
        <v>61</v>
      </c>
      <c r="Q9" s="58" t="s">
        <v>84</v>
      </c>
      <c r="R9" s="58" t="s">
        <v>85</v>
      </c>
      <c r="S9" s="56" t="s">
        <v>64</v>
      </c>
      <c r="T9" s="56" t="s">
        <v>64</v>
      </c>
      <c r="U9" s="56" t="s">
        <v>64</v>
      </c>
      <c r="V9" s="56" t="s">
        <v>64</v>
      </c>
      <c r="W9" s="56" t="s">
        <v>65</v>
      </c>
      <c r="X9" s="56" t="s">
        <v>64</v>
      </c>
      <c r="Y9" s="56" t="s">
        <v>64</v>
      </c>
      <c r="Z9" s="56" t="s">
        <v>65</v>
      </c>
      <c r="AA9" s="56" t="s">
        <v>64</v>
      </c>
      <c r="AB9" s="56" t="s">
        <v>66</v>
      </c>
      <c r="AC9" s="56" t="s">
        <v>87</v>
      </c>
      <c r="AD9" s="56" t="s">
        <v>172</v>
      </c>
      <c r="AE9" s="56" t="s">
        <v>64</v>
      </c>
      <c r="AF9" s="56" t="s">
        <v>64</v>
      </c>
      <c r="AG9" s="56" t="s">
        <v>65</v>
      </c>
      <c r="AH9" s="56" t="s">
        <v>65</v>
      </c>
      <c r="AI9" s="58" t="s">
        <v>89</v>
      </c>
      <c r="AJ9" s="56" t="s">
        <v>65</v>
      </c>
      <c r="AK9" s="56" t="s">
        <v>65</v>
      </c>
      <c r="AL9" s="56" t="s">
        <v>65</v>
      </c>
      <c r="AM9" s="56" t="s">
        <v>64</v>
      </c>
      <c r="AN9" s="56" t="s">
        <v>65</v>
      </c>
      <c r="AO9" s="56" t="s">
        <v>173</v>
      </c>
      <c r="AP9" s="56" t="s">
        <v>174</v>
      </c>
      <c r="AQ9" s="56" t="s">
        <v>175</v>
      </c>
      <c r="AR9" s="56" t="s">
        <v>164</v>
      </c>
      <c r="AS9" s="56" t="s">
        <v>65</v>
      </c>
      <c r="AT9" s="56" t="s">
        <v>176</v>
      </c>
      <c r="AU9" s="58" t="s">
        <v>64</v>
      </c>
      <c r="AV9" s="89">
        <v>0.1</v>
      </c>
      <c r="AW9" s="58" t="s">
        <v>65</v>
      </c>
      <c r="AX9" s="58"/>
      <c r="AY9" s="22" t="s">
        <v>177</v>
      </c>
      <c r="AZ9" s="82" t="s">
        <v>154</v>
      </c>
    </row>
    <row r="10" spans="1:52" s="40" customFormat="1" ht="261" customHeight="1">
      <c r="A10" s="63">
        <v>9</v>
      </c>
      <c r="B10" s="58" t="s">
        <v>154</v>
      </c>
      <c r="C10" s="58" t="s">
        <v>178</v>
      </c>
      <c r="D10" s="58" t="s">
        <v>179</v>
      </c>
      <c r="E10" s="58">
        <v>2021</v>
      </c>
      <c r="F10" s="58" t="s">
        <v>55</v>
      </c>
      <c r="G10" s="58" t="s">
        <v>129</v>
      </c>
      <c r="H10" s="56" t="s">
        <v>101</v>
      </c>
      <c r="I10" s="56" t="str">
        <f t="array" ref="I10">_xlfn.TEXTJOIN(",",TRUE,IF(Table4[study_id]=Table3[[#This Row],[study_id]],Table4[iso_code],""))</f>
        <v>AO,BW,BI,DJ,EG,SZ,ET,KE,LS,MW,MZ,NA,RW,ZA,SS,SD,TZ,UG,ZM,ZW,CD</v>
      </c>
      <c r="J10" s="58">
        <f>COUNTIF(study_countries!A:A,A10)</f>
        <v>21</v>
      </c>
      <c r="K10" s="56" t="s">
        <v>180</v>
      </c>
      <c r="L10" s="58" t="s">
        <v>181</v>
      </c>
      <c r="M10" s="58" t="s">
        <v>182</v>
      </c>
      <c r="N10" s="58">
        <v>2018</v>
      </c>
      <c r="O10" s="58">
        <v>2040</v>
      </c>
      <c r="P10" s="56" t="s">
        <v>61</v>
      </c>
      <c r="Q10" s="58" t="s">
        <v>84</v>
      </c>
      <c r="R10" s="58" t="s">
        <v>85</v>
      </c>
      <c r="S10" s="56" t="s">
        <v>64</v>
      </c>
      <c r="T10" s="56" t="s">
        <v>64</v>
      </c>
      <c r="U10" s="56" t="s">
        <v>64</v>
      </c>
      <c r="V10" s="56" t="s">
        <v>64</v>
      </c>
      <c r="W10" s="56" t="s">
        <v>64</v>
      </c>
      <c r="X10" s="56" t="s">
        <v>64</v>
      </c>
      <c r="Y10" s="56" t="s">
        <v>64</v>
      </c>
      <c r="Z10" s="56" t="s">
        <v>65</v>
      </c>
      <c r="AA10" s="56" t="s">
        <v>64</v>
      </c>
      <c r="AB10" s="56" t="s">
        <v>66</v>
      </c>
      <c r="AC10" s="56" t="s">
        <v>87</v>
      </c>
      <c r="AD10" s="56" t="s">
        <v>172</v>
      </c>
      <c r="AE10" s="56" t="s">
        <v>64</v>
      </c>
      <c r="AF10" s="56" t="s">
        <v>64</v>
      </c>
      <c r="AG10" s="56" t="s">
        <v>64</v>
      </c>
      <c r="AH10" s="56" t="s">
        <v>64</v>
      </c>
      <c r="AI10" s="58" t="s">
        <v>89</v>
      </c>
      <c r="AJ10" s="56" t="s">
        <v>65</v>
      </c>
      <c r="AK10" s="56" t="s">
        <v>65</v>
      </c>
      <c r="AL10" s="56" t="s">
        <v>65</v>
      </c>
      <c r="AM10" s="56" t="s">
        <v>64</v>
      </c>
      <c r="AN10" s="56" t="s">
        <v>65</v>
      </c>
      <c r="AO10" s="56" t="s">
        <v>183</v>
      </c>
      <c r="AP10" s="56" t="s">
        <v>184</v>
      </c>
      <c r="AQ10" s="56" t="s">
        <v>154</v>
      </c>
      <c r="AR10" s="56" t="s">
        <v>164</v>
      </c>
      <c r="AS10" s="56" t="s">
        <v>65</v>
      </c>
      <c r="AT10" s="56" t="s">
        <v>185</v>
      </c>
      <c r="AU10" s="58" t="s">
        <v>64</v>
      </c>
      <c r="AV10" s="89">
        <v>0.1</v>
      </c>
      <c r="AW10" s="58" t="s">
        <v>65</v>
      </c>
      <c r="AX10" s="58"/>
      <c r="AY10" s="81" t="s">
        <v>186</v>
      </c>
      <c r="AZ10" s="91" t="s">
        <v>154</v>
      </c>
    </row>
    <row r="11" spans="1:52" s="39" customFormat="1" ht="208.15" customHeight="1">
      <c r="A11" s="63">
        <v>10</v>
      </c>
      <c r="B11" s="58" t="s">
        <v>187</v>
      </c>
      <c r="C11" s="58" t="s">
        <v>188</v>
      </c>
      <c r="D11" s="58" t="s">
        <v>189</v>
      </c>
      <c r="E11" s="58">
        <v>2017</v>
      </c>
      <c r="F11" s="58" t="s">
        <v>55</v>
      </c>
      <c r="G11" s="58" t="s">
        <v>129</v>
      </c>
      <c r="H11" s="56" t="s">
        <v>57</v>
      </c>
      <c r="I11" s="56" t="str">
        <f t="array" ref="I11">_xlfn.TEXTJOIN(",",TRUE,IF(Table4[study_id]=Table3[[#This Row],[study_id]],Table4[iso_code],""))</f>
        <v>DZ,AO,BJ,BW,BF,BI,CM,CV,CF,TD,KM,CD,CG,CI,DJ,EG,GQ,ER,ET,GA,GM,GH,GN,GW,KE,LS,LR,LY,MG,MW,ML,MR,MU,MA,MZ,NA,NE,NG,RW,ST,SC,SN,SL,SO,SD,SZ,TZ,TG,TN,UG,ZM,ZW</v>
      </c>
      <c r="J11" s="58">
        <f>COUNTIF(study_countries!A:A,A11)</f>
        <v>52</v>
      </c>
      <c r="K11" s="56" t="s">
        <v>190</v>
      </c>
      <c r="L11" s="58" t="s">
        <v>191</v>
      </c>
      <c r="M11" s="58" t="s">
        <v>192</v>
      </c>
      <c r="N11" s="58">
        <v>2010</v>
      </c>
      <c r="O11" s="58">
        <v>2040</v>
      </c>
      <c r="P11" s="56" t="s">
        <v>159</v>
      </c>
      <c r="Q11" s="58" t="s">
        <v>193</v>
      </c>
      <c r="R11" s="58" t="s">
        <v>194</v>
      </c>
      <c r="S11" s="56" t="s">
        <v>64</v>
      </c>
      <c r="T11" s="56" t="s">
        <v>64</v>
      </c>
      <c r="U11" s="56" t="s">
        <v>64</v>
      </c>
      <c r="V11" s="56" t="s">
        <v>64</v>
      </c>
      <c r="W11" s="56" t="s">
        <v>65</v>
      </c>
      <c r="X11" s="56" t="s">
        <v>65</v>
      </c>
      <c r="Y11" s="56" t="s">
        <v>64</v>
      </c>
      <c r="Z11" s="56" t="s">
        <v>65</v>
      </c>
      <c r="AA11" s="56" t="s">
        <v>64</v>
      </c>
      <c r="AB11" s="56" t="s">
        <v>146</v>
      </c>
      <c r="AC11" s="56" t="s">
        <v>67</v>
      </c>
      <c r="AD11" s="56" t="s">
        <v>68</v>
      </c>
      <c r="AE11" s="56" t="s">
        <v>64</v>
      </c>
      <c r="AF11" s="56" t="s">
        <v>64</v>
      </c>
      <c r="AG11" s="56" t="s">
        <v>65</v>
      </c>
      <c r="AH11" s="56" t="s">
        <v>65</v>
      </c>
      <c r="AI11" s="58" t="s">
        <v>195</v>
      </c>
      <c r="AJ11" s="56" t="s">
        <v>64</v>
      </c>
      <c r="AK11" s="56" t="s">
        <v>64</v>
      </c>
      <c r="AL11" s="56" t="s">
        <v>64</v>
      </c>
      <c r="AM11" s="56" t="s">
        <v>64</v>
      </c>
      <c r="AN11" s="56" t="s">
        <v>64</v>
      </c>
      <c r="AO11" s="58" t="s">
        <v>196</v>
      </c>
      <c r="AP11" s="56" t="s">
        <v>197</v>
      </c>
      <c r="AQ11" s="56" t="s">
        <v>198</v>
      </c>
      <c r="AR11" s="56" t="s">
        <v>199</v>
      </c>
      <c r="AS11" s="56" t="s">
        <v>64</v>
      </c>
      <c r="AT11" s="56" t="s">
        <v>200</v>
      </c>
      <c r="AU11" s="58" t="s">
        <v>65</v>
      </c>
      <c r="AV11" s="56" t="s">
        <v>75</v>
      </c>
      <c r="AW11" s="58" t="s">
        <v>65</v>
      </c>
      <c r="AX11" s="58"/>
      <c r="AY11" s="22" t="s">
        <v>201</v>
      </c>
      <c r="AZ11" s="90" t="s">
        <v>202</v>
      </c>
    </row>
    <row r="12" spans="1:52" s="40" customFormat="1" ht="215.25" customHeight="1">
      <c r="A12" s="63">
        <v>11</v>
      </c>
      <c r="B12" s="58" t="s">
        <v>203</v>
      </c>
      <c r="C12" s="58" t="s">
        <v>204</v>
      </c>
      <c r="D12" s="58" t="s">
        <v>205</v>
      </c>
      <c r="E12" s="58">
        <v>2021</v>
      </c>
      <c r="F12" s="58" t="s">
        <v>55</v>
      </c>
      <c r="G12" s="58" t="s">
        <v>206</v>
      </c>
      <c r="H12" s="56" t="s">
        <v>57</v>
      </c>
      <c r="I12" s="56" t="str">
        <f t="array" ref="I12">_xlfn.TEXTJOIN(",",TRUE,IF(Table4[study_id]=Table3[[#This Row],[study_id]],Table4[iso_code],""))</f>
        <v>DZ,AO,BJ,BW,BF,BI,CM,CF,TD,CG,CD,DJ,EG,GQ,ER,ET,GA,GM,GH,GN,GW,CI,KE,LS,LR,LY,MG,MW,ML,MR,MA,MZ,NA,NE,NG,RW,SN,SL,SO,ZA,SS,SD,TZ,TG,TN,UG,ZM,ZW</v>
      </c>
      <c r="J12" s="58">
        <f>COUNTIF(study_countries!A:A,A12)</f>
        <v>48</v>
      </c>
      <c r="K12" s="56" t="s">
        <v>207</v>
      </c>
      <c r="L12" s="58" t="s">
        <v>208</v>
      </c>
      <c r="M12" s="58" t="s">
        <v>209</v>
      </c>
      <c r="N12" s="58">
        <v>2018</v>
      </c>
      <c r="O12" s="58">
        <v>2025</v>
      </c>
      <c r="P12" s="56" t="s">
        <v>61</v>
      </c>
      <c r="Q12" s="58" t="s">
        <v>210</v>
      </c>
      <c r="R12" s="58" t="s">
        <v>211</v>
      </c>
      <c r="S12" s="56" t="s">
        <v>64</v>
      </c>
      <c r="T12" s="56" t="s">
        <v>64</v>
      </c>
      <c r="U12" s="56" t="s">
        <v>64</v>
      </c>
      <c r="V12" s="56" t="s">
        <v>64</v>
      </c>
      <c r="W12" s="56" t="s">
        <v>64</v>
      </c>
      <c r="X12" s="56" t="s">
        <v>64</v>
      </c>
      <c r="Y12" s="56" t="s">
        <v>64</v>
      </c>
      <c r="Z12" s="56" t="s">
        <v>65</v>
      </c>
      <c r="AA12" s="56" t="s">
        <v>64</v>
      </c>
      <c r="AB12" s="56" t="s">
        <v>66</v>
      </c>
      <c r="AC12" s="56" t="s">
        <v>104</v>
      </c>
      <c r="AD12" s="56" t="s">
        <v>68</v>
      </c>
      <c r="AE12" s="56" t="s">
        <v>64</v>
      </c>
      <c r="AF12" s="56" t="s">
        <v>64</v>
      </c>
      <c r="AG12" s="56" t="s">
        <v>65</v>
      </c>
      <c r="AH12" s="56" t="s">
        <v>65</v>
      </c>
      <c r="AI12" s="58" t="s">
        <v>69</v>
      </c>
      <c r="AJ12" s="56" t="s">
        <v>65</v>
      </c>
      <c r="AK12" s="56" t="s">
        <v>65</v>
      </c>
      <c r="AL12" s="56" t="s">
        <v>65</v>
      </c>
      <c r="AM12" s="56" t="s">
        <v>64</v>
      </c>
      <c r="AN12" s="56" t="s">
        <v>65</v>
      </c>
      <c r="AO12" s="58" t="s">
        <v>212</v>
      </c>
      <c r="AP12" s="56" t="s">
        <v>213</v>
      </c>
      <c r="AQ12" s="56" t="s">
        <v>214</v>
      </c>
      <c r="AR12" s="56" t="s">
        <v>215</v>
      </c>
      <c r="AS12" s="56" t="s">
        <v>65</v>
      </c>
      <c r="AT12" s="56" t="s">
        <v>216</v>
      </c>
      <c r="AU12" s="58" t="s">
        <v>65</v>
      </c>
      <c r="AV12" s="56" t="s">
        <v>75</v>
      </c>
      <c r="AW12" s="58" t="s">
        <v>65</v>
      </c>
      <c r="AX12" s="58"/>
      <c r="AY12" s="22" t="s">
        <v>217</v>
      </c>
      <c r="AZ12" s="80" t="s">
        <v>218</v>
      </c>
    </row>
    <row r="13" spans="1:52" s="40" customFormat="1" ht="215.25" customHeight="1">
      <c r="A13" s="63">
        <v>12</v>
      </c>
      <c r="B13" s="58" t="s">
        <v>219</v>
      </c>
      <c r="C13" s="58" t="s">
        <v>220</v>
      </c>
      <c r="D13" s="58" t="s">
        <v>221</v>
      </c>
      <c r="E13" s="58">
        <v>2024</v>
      </c>
      <c r="F13" s="58" t="s">
        <v>55</v>
      </c>
      <c r="G13" s="58" t="s">
        <v>129</v>
      </c>
      <c r="H13" s="56" t="s">
        <v>222</v>
      </c>
      <c r="I13" s="56" t="str">
        <f t="array" ref="I13">_xlfn.TEXTJOIN(",",TRUE,IF(Table4[study_id]=Table3[[#This Row],[study_id]],Table4[iso_code],""))</f>
        <v>DZ</v>
      </c>
      <c r="J13" s="58">
        <f>COUNTIF(study_countries!A:A,A13)</f>
        <v>1</v>
      </c>
      <c r="K13" s="56" t="s">
        <v>223</v>
      </c>
      <c r="L13" s="58" t="s">
        <v>224</v>
      </c>
      <c r="M13" s="58" t="s">
        <v>225</v>
      </c>
      <c r="N13" s="58">
        <v>2016</v>
      </c>
      <c r="O13" s="58">
        <v>2070</v>
      </c>
      <c r="P13" s="56" t="s">
        <v>61</v>
      </c>
      <c r="Q13" s="58" t="s">
        <v>84</v>
      </c>
      <c r="R13" s="58" t="s">
        <v>63</v>
      </c>
      <c r="S13" s="56" t="s">
        <v>64</v>
      </c>
      <c r="T13" s="56" t="s">
        <v>64</v>
      </c>
      <c r="U13" s="56" t="s">
        <v>64</v>
      </c>
      <c r="V13" s="56" t="s">
        <v>64</v>
      </c>
      <c r="W13" s="56" t="s">
        <v>64</v>
      </c>
      <c r="X13" s="56" t="s">
        <v>65</v>
      </c>
      <c r="Y13" s="56" t="s">
        <v>64</v>
      </c>
      <c r="Z13" s="56" t="s">
        <v>64</v>
      </c>
      <c r="AA13" s="56" t="s">
        <v>65</v>
      </c>
      <c r="AB13" s="56" t="s">
        <v>66</v>
      </c>
      <c r="AC13" s="56" t="s">
        <v>67</v>
      </c>
      <c r="AD13" s="56" t="s">
        <v>68</v>
      </c>
      <c r="AE13" s="56" t="s">
        <v>64</v>
      </c>
      <c r="AF13" s="56" t="s">
        <v>64</v>
      </c>
      <c r="AG13" s="56" t="s">
        <v>64</v>
      </c>
      <c r="AH13" s="56" t="s">
        <v>65</v>
      </c>
      <c r="AI13" s="58" t="s">
        <v>89</v>
      </c>
      <c r="AJ13" s="56" t="s">
        <v>65</v>
      </c>
      <c r="AK13" s="56" t="s">
        <v>65</v>
      </c>
      <c r="AL13" s="56" t="s">
        <v>65</v>
      </c>
      <c r="AM13" s="56" t="s">
        <v>64</v>
      </c>
      <c r="AN13" s="56" t="s">
        <v>65</v>
      </c>
      <c r="AO13" s="58" t="s">
        <v>226</v>
      </c>
      <c r="AP13" s="56" t="s">
        <v>227</v>
      </c>
      <c r="AQ13" s="56" t="s">
        <v>228</v>
      </c>
      <c r="AR13" s="56" t="s">
        <v>229</v>
      </c>
      <c r="AS13" s="56" t="s">
        <v>65</v>
      </c>
      <c r="AT13" s="56" t="s">
        <v>230</v>
      </c>
      <c r="AU13" s="58" t="s">
        <v>65</v>
      </c>
      <c r="AV13" s="89">
        <v>0.08</v>
      </c>
      <c r="AW13" s="58" t="s">
        <v>65</v>
      </c>
      <c r="AX13" s="58"/>
      <c r="AY13" s="22" t="s">
        <v>231</v>
      </c>
      <c r="AZ13" s="80" t="s">
        <v>232</v>
      </c>
    </row>
    <row r="14" spans="1:52" s="40" customFormat="1" ht="215.25" customHeight="1">
      <c r="A14" s="63">
        <v>13</v>
      </c>
      <c r="B14" s="58" t="s">
        <v>233</v>
      </c>
      <c r="C14" s="58" t="s">
        <v>234</v>
      </c>
      <c r="D14" s="58" t="s">
        <v>235</v>
      </c>
      <c r="E14" s="58">
        <v>2024</v>
      </c>
      <c r="F14" s="58" t="s">
        <v>236</v>
      </c>
      <c r="G14" s="58" t="s">
        <v>237</v>
      </c>
      <c r="H14" s="56" t="s">
        <v>238</v>
      </c>
      <c r="I14" s="56" t="str">
        <f t="array" ref="I14">_xlfn.TEXTJOIN(",",TRUE,IF(Table4[study_id]=Table3[[#This Row],[study_id]],Table4[iso_code],""))</f>
        <v>DZ</v>
      </c>
      <c r="J14" s="58">
        <f>COUNTIF(study_countries!A:A,A14)</f>
        <v>1</v>
      </c>
      <c r="K14" s="56" t="s">
        <v>223</v>
      </c>
      <c r="L14" s="58" t="s">
        <v>239</v>
      </c>
      <c r="M14" s="58" t="s">
        <v>240</v>
      </c>
      <c r="N14" s="58"/>
      <c r="O14" s="58"/>
      <c r="P14" s="56"/>
      <c r="Q14" s="58"/>
      <c r="R14" s="58"/>
      <c r="S14" s="56"/>
      <c r="T14" s="56"/>
      <c r="U14" s="56"/>
      <c r="V14" s="56"/>
      <c r="W14" s="56"/>
      <c r="X14" s="56"/>
      <c r="Y14" s="56"/>
      <c r="Z14" s="56"/>
      <c r="AA14" s="56"/>
      <c r="AB14" s="56" t="s">
        <v>146</v>
      </c>
      <c r="AC14" s="56" t="s">
        <v>67</v>
      </c>
      <c r="AD14" s="56" t="s">
        <v>68</v>
      </c>
      <c r="AE14" s="56" t="s">
        <v>65</v>
      </c>
      <c r="AF14" s="56" t="s">
        <v>64</v>
      </c>
      <c r="AG14" s="56" t="s">
        <v>65</v>
      </c>
      <c r="AH14" s="56"/>
      <c r="AI14" s="58" t="s">
        <v>89</v>
      </c>
      <c r="AJ14" s="56" t="s">
        <v>65</v>
      </c>
      <c r="AK14" s="56" t="s">
        <v>65</v>
      </c>
      <c r="AL14" s="56" t="s">
        <v>65</v>
      </c>
      <c r="AM14" s="56" t="s">
        <v>65</v>
      </c>
      <c r="AN14" s="56" t="s">
        <v>64</v>
      </c>
      <c r="AO14" s="58"/>
      <c r="AP14" s="56"/>
      <c r="AQ14" s="56" t="s">
        <v>241</v>
      </c>
      <c r="AR14" s="56" t="s">
        <v>242</v>
      </c>
      <c r="AS14" s="56" t="s">
        <v>64</v>
      </c>
      <c r="AT14" s="56"/>
      <c r="AU14" s="58" t="s">
        <v>65</v>
      </c>
      <c r="AV14" s="56"/>
      <c r="AW14" s="58"/>
      <c r="AX14" s="58"/>
      <c r="AY14" s="22" t="s">
        <v>243</v>
      </c>
      <c r="AZ14" s="80" t="s">
        <v>244</v>
      </c>
    </row>
    <row r="15" spans="1:52" s="40" customFormat="1" ht="147" customHeight="1">
      <c r="A15" s="63">
        <v>14</v>
      </c>
      <c r="B15" s="58" t="s">
        <v>245</v>
      </c>
      <c r="C15" s="58" t="s">
        <v>246</v>
      </c>
      <c r="D15" s="58" t="s">
        <v>247</v>
      </c>
      <c r="E15" s="58">
        <v>2024</v>
      </c>
      <c r="F15" s="58" t="s">
        <v>55</v>
      </c>
      <c r="G15" s="58" t="s">
        <v>129</v>
      </c>
      <c r="H15" s="56" t="s">
        <v>238</v>
      </c>
      <c r="I15" s="56" t="str">
        <f t="array" ref="I15">_xlfn.TEXTJOIN(",",TRUE,IF(Table4[study_id]=Table3[[#This Row],[study_id]],Table4[iso_code],""))</f>
        <v>BJ</v>
      </c>
      <c r="J15" s="58">
        <f>COUNTIF(study_countries!A:A,A15)</f>
        <v>1</v>
      </c>
      <c r="K15" s="56" t="s">
        <v>248</v>
      </c>
      <c r="L15" s="58" t="s">
        <v>249</v>
      </c>
      <c r="M15" s="58" t="s">
        <v>250</v>
      </c>
      <c r="N15" s="58">
        <v>2017</v>
      </c>
      <c r="O15" s="58">
        <v>2050</v>
      </c>
      <c r="P15" s="56" t="s">
        <v>61</v>
      </c>
      <c r="Q15" s="58" t="s">
        <v>251</v>
      </c>
      <c r="R15" s="58" t="s">
        <v>194</v>
      </c>
      <c r="S15" s="56" t="s">
        <v>64</v>
      </c>
      <c r="T15" s="56" t="s">
        <v>64</v>
      </c>
      <c r="U15" s="56" t="s">
        <v>64</v>
      </c>
      <c r="V15" s="56" t="s">
        <v>64</v>
      </c>
      <c r="W15" s="56" t="s">
        <v>65</v>
      </c>
      <c r="X15" s="56" t="s">
        <v>65</v>
      </c>
      <c r="Y15" s="56" t="s">
        <v>64</v>
      </c>
      <c r="Z15" s="56" t="s">
        <v>65</v>
      </c>
      <c r="AA15" s="56" t="s">
        <v>64</v>
      </c>
      <c r="AB15" s="56" t="s">
        <v>146</v>
      </c>
      <c r="AC15" s="56" t="s">
        <v>67</v>
      </c>
      <c r="AD15" s="56" t="s">
        <v>68</v>
      </c>
      <c r="AE15" s="56" t="s">
        <v>64</v>
      </c>
      <c r="AF15" s="56" t="s">
        <v>64</v>
      </c>
      <c r="AG15" s="56" t="s">
        <v>64</v>
      </c>
      <c r="AH15" s="56" t="s">
        <v>65</v>
      </c>
      <c r="AI15" s="58" t="s">
        <v>89</v>
      </c>
      <c r="AJ15" s="56" t="s">
        <v>65</v>
      </c>
      <c r="AK15" s="56" t="s">
        <v>64</v>
      </c>
      <c r="AL15" s="56" t="s">
        <v>64</v>
      </c>
      <c r="AM15" s="56" t="s">
        <v>64</v>
      </c>
      <c r="AN15" s="56" t="s">
        <v>64</v>
      </c>
      <c r="AO15" s="58" t="s">
        <v>252</v>
      </c>
      <c r="AP15" s="56" t="s">
        <v>253</v>
      </c>
      <c r="AQ15" s="56" t="s">
        <v>254</v>
      </c>
      <c r="AR15" s="56" t="s">
        <v>255</v>
      </c>
      <c r="AS15" s="56" t="s">
        <v>136</v>
      </c>
      <c r="AT15" s="56" t="s">
        <v>230</v>
      </c>
      <c r="AU15" s="58" t="s">
        <v>65</v>
      </c>
      <c r="AV15" s="56" t="s">
        <v>75</v>
      </c>
      <c r="AW15" s="58" t="s">
        <v>65</v>
      </c>
      <c r="AX15" s="58"/>
      <c r="AY15" s="22" t="s">
        <v>256</v>
      </c>
      <c r="AZ15" s="80" t="s">
        <v>257</v>
      </c>
    </row>
    <row r="16" spans="1:52" s="40" customFormat="1" ht="229.15" customHeight="1">
      <c r="A16" s="63">
        <v>15</v>
      </c>
      <c r="B16" s="58" t="s">
        <v>258</v>
      </c>
      <c r="C16" s="58" t="s">
        <v>259</v>
      </c>
      <c r="D16" s="58" t="s">
        <v>260</v>
      </c>
      <c r="E16" s="58">
        <v>2020</v>
      </c>
      <c r="F16" s="58" t="s">
        <v>236</v>
      </c>
      <c r="G16" s="58" t="s">
        <v>261</v>
      </c>
      <c r="H16" s="56" t="s">
        <v>238</v>
      </c>
      <c r="I16" s="56" t="str">
        <f t="array" ref="I16">_xlfn.TEXTJOIN(",",TRUE,IF(Table4[study_id]=Table3[[#This Row],[study_id]],Table4[iso_code],""))</f>
        <v>BF,CI</v>
      </c>
      <c r="J16" s="58">
        <f>COUNTIF(study_countries!A:A,A16)</f>
        <v>2</v>
      </c>
      <c r="K16" s="56" t="s">
        <v>248</v>
      </c>
      <c r="L16" s="58" t="s">
        <v>262</v>
      </c>
      <c r="M16" s="58" t="s">
        <v>263</v>
      </c>
      <c r="N16" s="58">
        <v>2015</v>
      </c>
      <c r="O16" s="58">
        <v>2030</v>
      </c>
      <c r="P16" s="56"/>
      <c r="Q16" s="58"/>
      <c r="R16" s="58"/>
      <c r="S16" s="56"/>
      <c r="T16" s="56"/>
      <c r="U16" s="56"/>
      <c r="V16" s="56"/>
      <c r="W16" s="56"/>
      <c r="X16" s="56"/>
      <c r="Y16" s="56"/>
      <c r="Z16" s="56"/>
      <c r="AA16" s="56"/>
      <c r="AB16" s="56" t="s">
        <v>66</v>
      </c>
      <c r="AC16" s="56" t="s">
        <v>104</v>
      </c>
      <c r="AD16" s="56" t="s">
        <v>68</v>
      </c>
      <c r="AE16" s="56" t="s">
        <v>64</v>
      </c>
      <c r="AF16" s="56" t="s">
        <v>65</v>
      </c>
      <c r="AG16" s="56" t="s">
        <v>65</v>
      </c>
      <c r="AH16" s="56"/>
      <c r="AI16" s="58" t="s">
        <v>69</v>
      </c>
      <c r="AJ16" s="56" t="s">
        <v>64</v>
      </c>
      <c r="AK16" s="56" t="s">
        <v>65</v>
      </c>
      <c r="AL16" s="56" t="s">
        <v>65</v>
      </c>
      <c r="AM16" s="56" t="s">
        <v>136</v>
      </c>
      <c r="AN16" s="56" t="s">
        <v>64</v>
      </c>
      <c r="AO16" s="58"/>
      <c r="AP16" s="56"/>
      <c r="AQ16" s="56" t="s">
        <v>264</v>
      </c>
      <c r="AR16" s="56" t="s">
        <v>265</v>
      </c>
      <c r="AS16" s="56" t="s">
        <v>65</v>
      </c>
      <c r="AT16" s="56"/>
      <c r="AU16" s="58" t="s">
        <v>65</v>
      </c>
      <c r="AV16" s="56"/>
      <c r="AW16" s="58"/>
      <c r="AX16" s="58"/>
      <c r="AY16" s="22" t="s">
        <v>266</v>
      </c>
      <c r="AZ16" s="80" t="s">
        <v>267</v>
      </c>
    </row>
    <row r="17" spans="1:52" s="40" customFormat="1" ht="161.25" customHeight="1">
      <c r="A17" s="63">
        <v>16</v>
      </c>
      <c r="B17" s="58" t="s">
        <v>268</v>
      </c>
      <c r="C17" s="58" t="s">
        <v>269</v>
      </c>
      <c r="D17" s="58" t="s">
        <v>270</v>
      </c>
      <c r="E17" s="58">
        <v>2023</v>
      </c>
      <c r="F17" s="58" t="s">
        <v>55</v>
      </c>
      <c r="G17" s="58" t="s">
        <v>129</v>
      </c>
      <c r="H17" s="56" t="s">
        <v>238</v>
      </c>
      <c r="I17" s="56" t="str">
        <f t="array" ref="I17">_xlfn.TEXTJOIN(",",TRUE,IF(Table4[study_id]=Table3[[#This Row],[study_id]],Table4[iso_code],""))</f>
        <v>BW</v>
      </c>
      <c r="J17" s="58">
        <f>COUNTIF(study_countries!A:A,A17)</f>
        <v>1</v>
      </c>
      <c r="K17" s="56" t="s">
        <v>271</v>
      </c>
      <c r="L17" s="58" t="s">
        <v>272</v>
      </c>
      <c r="M17" s="58" t="s">
        <v>273</v>
      </c>
      <c r="N17" s="58">
        <v>2015</v>
      </c>
      <c r="O17" s="58">
        <v>2050</v>
      </c>
      <c r="P17" s="56" t="s">
        <v>61</v>
      </c>
      <c r="Q17" s="58" t="s">
        <v>84</v>
      </c>
      <c r="R17" s="58" t="s">
        <v>63</v>
      </c>
      <c r="S17" s="56" t="s">
        <v>64</v>
      </c>
      <c r="T17" s="56" t="s">
        <v>64</v>
      </c>
      <c r="U17" s="56" t="s">
        <v>64</v>
      </c>
      <c r="V17" s="56" t="s">
        <v>64</v>
      </c>
      <c r="W17" s="56" t="s">
        <v>64</v>
      </c>
      <c r="X17" s="56" t="s">
        <v>64</v>
      </c>
      <c r="Y17" s="56" t="s">
        <v>64</v>
      </c>
      <c r="Z17" s="56" t="s">
        <v>65</v>
      </c>
      <c r="AA17" s="56" t="s">
        <v>64</v>
      </c>
      <c r="AB17" s="56" t="s">
        <v>146</v>
      </c>
      <c r="AC17" s="56" t="s">
        <v>104</v>
      </c>
      <c r="AD17" s="56" t="s">
        <v>68</v>
      </c>
      <c r="AE17" s="56" t="s">
        <v>64</v>
      </c>
      <c r="AF17" s="56" t="s">
        <v>64</v>
      </c>
      <c r="AG17" s="56" t="s">
        <v>64</v>
      </c>
      <c r="AH17" s="56" t="s">
        <v>65</v>
      </c>
      <c r="AI17" s="58" t="s">
        <v>89</v>
      </c>
      <c r="AJ17" s="56" t="s">
        <v>65</v>
      </c>
      <c r="AK17" s="56" t="s">
        <v>136</v>
      </c>
      <c r="AL17" s="56" t="s">
        <v>64</v>
      </c>
      <c r="AM17" s="56" t="s">
        <v>64</v>
      </c>
      <c r="AN17" s="56" t="s">
        <v>65</v>
      </c>
      <c r="AO17" s="58" t="s">
        <v>274</v>
      </c>
      <c r="AP17" s="56" t="s">
        <v>275</v>
      </c>
      <c r="AQ17" s="56" t="s">
        <v>276</v>
      </c>
      <c r="AR17" s="56" t="s">
        <v>277</v>
      </c>
      <c r="AS17" s="56" t="s">
        <v>65</v>
      </c>
      <c r="AT17" s="56" t="s">
        <v>278</v>
      </c>
      <c r="AU17" s="58" t="s">
        <v>65</v>
      </c>
      <c r="AV17" s="95">
        <v>0.1</v>
      </c>
      <c r="AW17" s="58" t="s">
        <v>65</v>
      </c>
      <c r="AX17" s="58"/>
      <c r="AY17" s="22" t="s">
        <v>279</v>
      </c>
      <c r="AZ17" s="80" t="s">
        <v>280</v>
      </c>
    </row>
    <row r="18" spans="1:52" s="39" customFormat="1" ht="197.25" customHeight="1">
      <c r="A18" s="63">
        <v>17</v>
      </c>
      <c r="B18" s="58" t="s">
        <v>281</v>
      </c>
      <c r="C18" s="58" t="s">
        <v>282</v>
      </c>
      <c r="D18" s="58" t="s">
        <v>283</v>
      </c>
      <c r="E18" s="58">
        <v>2016</v>
      </c>
      <c r="F18" s="58" t="s">
        <v>55</v>
      </c>
      <c r="G18" s="58" t="s">
        <v>129</v>
      </c>
      <c r="H18" s="56" t="s">
        <v>238</v>
      </c>
      <c r="I18" s="56" t="str">
        <f t="array" ref="I18">_xlfn.TEXTJOIN(",",TRUE,IF(Table4[study_id]=Table3[[#This Row],[study_id]],Table4[iso_code],""))</f>
        <v>CM</v>
      </c>
      <c r="J18" s="58">
        <f>COUNTIF(study_countries!A:A,A18)</f>
        <v>1</v>
      </c>
      <c r="K18" s="56" t="s">
        <v>284</v>
      </c>
      <c r="L18" s="58" t="s">
        <v>285</v>
      </c>
      <c r="M18" s="58" t="s">
        <v>286</v>
      </c>
      <c r="N18" s="58">
        <v>2012</v>
      </c>
      <c r="O18" s="58">
        <v>2035</v>
      </c>
      <c r="P18" s="56" t="s">
        <v>61</v>
      </c>
      <c r="Q18" s="58" t="s">
        <v>210</v>
      </c>
      <c r="R18" s="58" t="s">
        <v>63</v>
      </c>
      <c r="S18" s="56" t="s">
        <v>64</v>
      </c>
      <c r="T18" s="56" t="s">
        <v>64</v>
      </c>
      <c r="U18" s="56" t="s">
        <v>64</v>
      </c>
      <c r="V18" s="56" t="s">
        <v>64</v>
      </c>
      <c r="W18" s="56" t="s">
        <v>65</v>
      </c>
      <c r="X18" s="56" t="s">
        <v>65</v>
      </c>
      <c r="Y18" s="56" t="s">
        <v>64</v>
      </c>
      <c r="Z18" s="56" t="s">
        <v>65</v>
      </c>
      <c r="AA18" s="56" t="s">
        <v>65</v>
      </c>
      <c r="AB18" s="56" t="s">
        <v>66</v>
      </c>
      <c r="AC18" s="56" t="s">
        <v>87</v>
      </c>
      <c r="AD18" s="56" t="s">
        <v>68</v>
      </c>
      <c r="AE18" s="56" t="s">
        <v>64</v>
      </c>
      <c r="AF18" s="56" t="s">
        <v>64</v>
      </c>
      <c r="AG18" s="56" t="s">
        <v>65</v>
      </c>
      <c r="AH18" s="56" t="s">
        <v>65</v>
      </c>
      <c r="AI18" s="58" t="s">
        <v>89</v>
      </c>
      <c r="AJ18" s="56" t="s">
        <v>65</v>
      </c>
      <c r="AK18" s="56" t="s">
        <v>136</v>
      </c>
      <c r="AL18" s="56" t="s">
        <v>65</v>
      </c>
      <c r="AM18" s="56" t="s">
        <v>136</v>
      </c>
      <c r="AN18" s="56" t="s">
        <v>64</v>
      </c>
      <c r="AO18" s="58" t="s">
        <v>287</v>
      </c>
      <c r="AP18" s="56" t="s">
        <v>288</v>
      </c>
      <c r="AQ18" s="56" t="s">
        <v>289</v>
      </c>
      <c r="AR18" s="56" t="s">
        <v>290</v>
      </c>
      <c r="AS18" s="56" t="s">
        <v>64</v>
      </c>
      <c r="AT18" s="56" t="s">
        <v>230</v>
      </c>
      <c r="AU18" s="58" t="s">
        <v>65</v>
      </c>
      <c r="AV18" s="95">
        <v>0.12</v>
      </c>
      <c r="AW18" s="58" t="s">
        <v>64</v>
      </c>
      <c r="AX18" s="58" t="s">
        <v>291</v>
      </c>
      <c r="AY18" s="22" t="s">
        <v>292</v>
      </c>
      <c r="AZ18" s="80" t="s">
        <v>293</v>
      </c>
    </row>
    <row r="19" spans="1:52" s="39" customFormat="1" ht="141.75" customHeight="1">
      <c r="A19" s="63">
        <v>18</v>
      </c>
      <c r="B19" s="58" t="s">
        <v>294</v>
      </c>
      <c r="C19" s="58" t="s">
        <v>295</v>
      </c>
      <c r="D19" s="58" t="s">
        <v>296</v>
      </c>
      <c r="E19" s="58">
        <v>2023</v>
      </c>
      <c r="F19" s="58" t="s">
        <v>236</v>
      </c>
      <c r="G19" s="58" t="s">
        <v>297</v>
      </c>
      <c r="H19" s="56" t="s">
        <v>238</v>
      </c>
      <c r="I19" s="56" t="str">
        <f t="array" ref="I19">_xlfn.TEXTJOIN(",",TRUE,IF(Table4[study_id]=Table3[[#This Row],[study_id]],Table4[iso_code],""))</f>
        <v>CM</v>
      </c>
      <c r="J19" s="58">
        <f>COUNTIF(study_countries!A:A,A19)</f>
        <v>1</v>
      </c>
      <c r="K19" s="56" t="s">
        <v>284</v>
      </c>
      <c r="L19" s="58" t="s">
        <v>298</v>
      </c>
      <c r="M19" s="58" t="s">
        <v>299</v>
      </c>
      <c r="N19" s="58"/>
      <c r="O19" s="58"/>
      <c r="P19" s="56"/>
      <c r="Q19" s="58"/>
      <c r="R19" s="58"/>
      <c r="S19" s="56"/>
      <c r="T19" s="56"/>
      <c r="U19" s="56"/>
      <c r="V19" s="56"/>
      <c r="W19" s="56"/>
      <c r="X19" s="56"/>
      <c r="Y19" s="56"/>
      <c r="Z19" s="56"/>
      <c r="AA19" s="56"/>
      <c r="AB19" s="56" t="s">
        <v>66</v>
      </c>
      <c r="AC19" s="56" t="s">
        <v>104</v>
      </c>
      <c r="AD19" s="56" t="s">
        <v>68</v>
      </c>
      <c r="AE19" s="56" t="s">
        <v>64</v>
      </c>
      <c r="AF19" s="56" t="s">
        <v>65</v>
      </c>
      <c r="AG19" s="56" t="s">
        <v>65</v>
      </c>
      <c r="AH19" s="56"/>
      <c r="AI19" s="58" t="s">
        <v>300</v>
      </c>
      <c r="AJ19" s="56" t="s">
        <v>65</v>
      </c>
      <c r="AK19" s="56" t="s">
        <v>65</v>
      </c>
      <c r="AL19" s="56" t="s">
        <v>65</v>
      </c>
      <c r="AM19" s="56" t="s">
        <v>64</v>
      </c>
      <c r="AN19" s="56" t="s">
        <v>64</v>
      </c>
      <c r="AO19" s="58"/>
      <c r="AP19" s="56"/>
      <c r="AQ19" s="56" t="s">
        <v>2923</v>
      </c>
      <c r="AR19" s="56" t="s">
        <v>199</v>
      </c>
      <c r="AS19" s="56" t="s">
        <v>65</v>
      </c>
      <c r="AT19" s="56"/>
      <c r="AU19" s="58" t="s">
        <v>65</v>
      </c>
      <c r="AV19" s="95"/>
      <c r="AW19" s="58"/>
      <c r="AX19" s="58"/>
      <c r="AY19" s="22" t="s">
        <v>301</v>
      </c>
      <c r="AZ19" s="80" t="s">
        <v>302</v>
      </c>
    </row>
    <row r="20" spans="1:52" s="41" customFormat="1" ht="127.5" customHeight="1">
      <c r="A20" s="63">
        <v>19</v>
      </c>
      <c r="B20" s="58" t="s">
        <v>303</v>
      </c>
      <c r="C20" s="58" t="s">
        <v>304</v>
      </c>
      <c r="D20" s="58" t="s">
        <v>305</v>
      </c>
      <c r="E20" s="58">
        <v>2022</v>
      </c>
      <c r="F20" s="58" t="s">
        <v>55</v>
      </c>
      <c r="G20" s="58" t="s">
        <v>306</v>
      </c>
      <c r="H20" s="56" t="s">
        <v>238</v>
      </c>
      <c r="I20" s="56" t="str">
        <f t="array" ref="I20">_xlfn.TEXTJOIN(",",TRUE,IF(Table4[study_id]=Table3[[#This Row],[study_id]],Table4[iso_code],""))</f>
        <v>CI</v>
      </c>
      <c r="J20" s="58">
        <f>COUNTIF(study_countries!A:A,A20)</f>
        <v>1</v>
      </c>
      <c r="K20" s="56" t="s">
        <v>248</v>
      </c>
      <c r="L20" s="58" t="s">
        <v>307</v>
      </c>
      <c r="M20" s="58" t="s">
        <v>308</v>
      </c>
      <c r="N20" s="58">
        <v>2016</v>
      </c>
      <c r="O20" s="58">
        <v>2050</v>
      </c>
      <c r="P20" s="56" t="s">
        <v>61</v>
      </c>
      <c r="Q20" s="58" t="s">
        <v>84</v>
      </c>
      <c r="R20" s="58" t="s">
        <v>63</v>
      </c>
      <c r="S20" s="56" t="s">
        <v>64</v>
      </c>
      <c r="T20" s="56" t="s">
        <v>64</v>
      </c>
      <c r="U20" s="56" t="s">
        <v>64</v>
      </c>
      <c r="V20" s="56" t="s">
        <v>64</v>
      </c>
      <c r="W20" s="56" t="s">
        <v>65</v>
      </c>
      <c r="X20" s="56" t="s">
        <v>65</v>
      </c>
      <c r="Y20" s="56" t="s">
        <v>64</v>
      </c>
      <c r="Z20" s="56" t="s">
        <v>65</v>
      </c>
      <c r="AA20" s="56" t="s">
        <v>64</v>
      </c>
      <c r="AB20" s="56" t="s">
        <v>66</v>
      </c>
      <c r="AC20" s="56" t="s">
        <v>67</v>
      </c>
      <c r="AD20" s="56" t="s">
        <v>68</v>
      </c>
      <c r="AE20" s="56" t="s">
        <v>64</v>
      </c>
      <c r="AF20" s="56" t="s">
        <v>64</v>
      </c>
      <c r="AG20" s="56" t="s">
        <v>64</v>
      </c>
      <c r="AH20" s="56" t="s">
        <v>64</v>
      </c>
      <c r="AI20" s="58" t="s">
        <v>309</v>
      </c>
      <c r="AJ20" s="56" t="s">
        <v>64</v>
      </c>
      <c r="AK20" s="56" t="s">
        <v>136</v>
      </c>
      <c r="AL20" s="56" t="s">
        <v>65</v>
      </c>
      <c r="AM20" s="56" t="s">
        <v>64</v>
      </c>
      <c r="AN20" s="56" t="s">
        <v>65</v>
      </c>
      <c r="AO20" s="58" t="s">
        <v>310</v>
      </c>
      <c r="AP20" s="56" t="s">
        <v>311</v>
      </c>
      <c r="AQ20" s="56" t="s">
        <v>312</v>
      </c>
      <c r="AR20" s="56" t="s">
        <v>229</v>
      </c>
      <c r="AS20" s="56" t="s">
        <v>65</v>
      </c>
      <c r="AT20" s="56" t="s">
        <v>313</v>
      </c>
      <c r="AU20" s="58" t="s">
        <v>65</v>
      </c>
      <c r="AV20" s="95">
        <v>0.1</v>
      </c>
      <c r="AW20" s="58" t="s">
        <v>64</v>
      </c>
      <c r="AX20" s="58" t="s">
        <v>314</v>
      </c>
      <c r="AY20" s="22" t="s">
        <v>315</v>
      </c>
      <c r="AZ20" s="80" t="s">
        <v>316</v>
      </c>
    </row>
    <row r="21" spans="1:52" s="39" customFormat="1" ht="183" customHeight="1">
      <c r="A21" s="63">
        <v>20</v>
      </c>
      <c r="B21" s="58" t="s">
        <v>317</v>
      </c>
      <c r="C21" s="58" t="s">
        <v>269</v>
      </c>
      <c r="D21" s="58" t="s">
        <v>318</v>
      </c>
      <c r="E21" s="58">
        <v>2022</v>
      </c>
      <c r="F21" s="58" t="s">
        <v>55</v>
      </c>
      <c r="G21" s="58" t="s">
        <v>319</v>
      </c>
      <c r="H21" s="56" t="s">
        <v>238</v>
      </c>
      <c r="I21" s="56" t="str">
        <f t="array" ref="I21">_xlfn.TEXTJOIN(",",TRUE,IF(Table4[study_id]=Table3[[#This Row],[study_id]],Table4[iso_code],""))</f>
        <v>EG</v>
      </c>
      <c r="J21" s="58">
        <f>COUNTIF(study_countries!A:A,A21)</f>
        <v>1</v>
      </c>
      <c r="K21" s="56" t="s">
        <v>320</v>
      </c>
      <c r="L21" s="58" t="s">
        <v>321</v>
      </c>
      <c r="M21" s="58" t="s">
        <v>322</v>
      </c>
      <c r="N21" s="58">
        <v>2017</v>
      </c>
      <c r="O21" s="58">
        <v>2042</v>
      </c>
      <c r="P21" s="56" t="s">
        <v>61</v>
      </c>
      <c r="Q21" s="58" t="s">
        <v>84</v>
      </c>
      <c r="R21" s="58" t="s">
        <v>63</v>
      </c>
      <c r="S21" s="56" t="s">
        <v>64</v>
      </c>
      <c r="T21" s="56" t="s">
        <v>64</v>
      </c>
      <c r="U21" s="56" t="s">
        <v>64</v>
      </c>
      <c r="V21" s="56" t="s">
        <v>65</v>
      </c>
      <c r="W21" s="56" t="s">
        <v>64</v>
      </c>
      <c r="X21" s="56" t="s">
        <v>65</v>
      </c>
      <c r="Y21" s="56" t="s">
        <v>64</v>
      </c>
      <c r="Z21" s="56" t="s">
        <v>65</v>
      </c>
      <c r="AA21" s="56" t="s">
        <v>64</v>
      </c>
      <c r="AB21" s="56" t="s">
        <v>66</v>
      </c>
      <c r="AC21" s="56" t="s">
        <v>104</v>
      </c>
      <c r="AD21" s="56" t="s">
        <v>68</v>
      </c>
      <c r="AE21" s="56" t="s">
        <v>65</v>
      </c>
      <c r="AF21" s="56" t="s">
        <v>65</v>
      </c>
      <c r="AG21" s="56" t="s">
        <v>65</v>
      </c>
      <c r="AH21" s="56" t="s">
        <v>65</v>
      </c>
      <c r="AI21" s="58" t="s">
        <v>89</v>
      </c>
      <c r="AJ21" s="56" t="s">
        <v>65</v>
      </c>
      <c r="AK21" s="56" t="s">
        <v>65</v>
      </c>
      <c r="AL21" s="56" t="s">
        <v>65</v>
      </c>
      <c r="AM21" s="56" t="s">
        <v>136</v>
      </c>
      <c r="AN21" s="56" t="s">
        <v>136</v>
      </c>
      <c r="AO21" s="58" t="s">
        <v>323</v>
      </c>
      <c r="AP21" s="56" t="s">
        <v>324</v>
      </c>
      <c r="AQ21" s="56" t="s">
        <v>325</v>
      </c>
      <c r="AR21" s="56" t="s">
        <v>326</v>
      </c>
      <c r="AS21" s="56" t="s">
        <v>65</v>
      </c>
      <c r="AT21" s="56" t="s">
        <v>230</v>
      </c>
      <c r="AU21" s="58" t="s">
        <v>65</v>
      </c>
      <c r="AV21" s="95">
        <v>0.1</v>
      </c>
      <c r="AW21" s="58" t="s">
        <v>65</v>
      </c>
      <c r="AX21" s="58"/>
      <c r="AY21" s="22" t="s">
        <v>327</v>
      </c>
      <c r="AZ21" s="80" t="s">
        <v>328</v>
      </c>
    </row>
    <row r="22" spans="1:52" s="39" customFormat="1" ht="173.25" customHeight="1">
      <c r="A22" s="63">
        <v>21</v>
      </c>
      <c r="B22" s="58" t="s">
        <v>329</v>
      </c>
      <c r="C22" s="58" t="s">
        <v>330</v>
      </c>
      <c r="D22" s="58" t="s">
        <v>331</v>
      </c>
      <c r="E22" s="58">
        <v>2018</v>
      </c>
      <c r="F22" s="58" t="s">
        <v>55</v>
      </c>
      <c r="G22" s="58" t="s">
        <v>129</v>
      </c>
      <c r="H22" s="56" t="s">
        <v>238</v>
      </c>
      <c r="I22" s="56" t="str">
        <f t="array" ref="I22">_xlfn.TEXTJOIN(",",TRUE,IF(Table4[study_id]=Table3[[#This Row],[study_id]],Table4[iso_code],""))</f>
        <v>EG</v>
      </c>
      <c r="J22" s="58">
        <f>COUNTIF(study_countries!A:A,A22)</f>
        <v>1</v>
      </c>
      <c r="K22" s="56" t="s">
        <v>320</v>
      </c>
      <c r="L22" s="58" t="s">
        <v>332</v>
      </c>
      <c r="M22" s="58" t="s">
        <v>333</v>
      </c>
      <c r="N22" s="58">
        <v>2018</v>
      </c>
      <c r="O22" s="58">
        <v>2040</v>
      </c>
      <c r="P22" s="56" t="s">
        <v>61</v>
      </c>
      <c r="Q22" s="58" t="s">
        <v>84</v>
      </c>
      <c r="R22" s="58" t="s">
        <v>63</v>
      </c>
      <c r="S22" s="56" t="s">
        <v>64</v>
      </c>
      <c r="T22" s="56" t="s">
        <v>64</v>
      </c>
      <c r="U22" s="56" t="s">
        <v>64</v>
      </c>
      <c r="V22" s="56" t="s">
        <v>65</v>
      </c>
      <c r="W22" s="56" t="s">
        <v>64</v>
      </c>
      <c r="X22" s="56" t="s">
        <v>65</v>
      </c>
      <c r="Y22" s="56" t="s">
        <v>64</v>
      </c>
      <c r="Z22" s="56" t="s">
        <v>65</v>
      </c>
      <c r="AA22" s="56" t="s">
        <v>64</v>
      </c>
      <c r="AB22" s="56" t="s">
        <v>66</v>
      </c>
      <c r="AC22" s="56" t="s">
        <v>104</v>
      </c>
      <c r="AD22" s="56" t="s">
        <v>68</v>
      </c>
      <c r="AE22" s="56" t="s">
        <v>64</v>
      </c>
      <c r="AF22" s="56" t="s">
        <v>64</v>
      </c>
      <c r="AG22" s="56" t="s">
        <v>64</v>
      </c>
      <c r="AH22" s="56" t="s">
        <v>65</v>
      </c>
      <c r="AI22" s="58" t="s">
        <v>105</v>
      </c>
      <c r="AJ22" s="56" t="s">
        <v>65</v>
      </c>
      <c r="AK22" s="56" t="s">
        <v>65</v>
      </c>
      <c r="AL22" s="56" t="s">
        <v>65</v>
      </c>
      <c r="AM22" s="56" t="s">
        <v>65</v>
      </c>
      <c r="AN22" s="56" t="s">
        <v>65</v>
      </c>
      <c r="AO22" s="58" t="s">
        <v>334</v>
      </c>
      <c r="AP22" s="56" t="s">
        <v>335</v>
      </c>
      <c r="AQ22" s="56" t="s">
        <v>336</v>
      </c>
      <c r="AR22" s="56" t="s">
        <v>337</v>
      </c>
      <c r="AS22" s="56" t="s">
        <v>136</v>
      </c>
      <c r="AT22" s="56" t="s">
        <v>230</v>
      </c>
      <c r="AU22" s="58" t="s">
        <v>65</v>
      </c>
      <c r="AV22" s="95">
        <v>0.22</v>
      </c>
      <c r="AW22" s="58" t="s">
        <v>65</v>
      </c>
      <c r="AX22" s="58"/>
      <c r="AY22" s="22" t="s">
        <v>338</v>
      </c>
      <c r="AZ22" s="80" t="s">
        <v>339</v>
      </c>
    </row>
    <row r="23" spans="1:52" s="39" customFormat="1" ht="173.25" customHeight="1">
      <c r="A23" s="63">
        <v>22</v>
      </c>
      <c r="B23" s="58" t="s">
        <v>340</v>
      </c>
      <c r="C23" s="58" t="s">
        <v>341</v>
      </c>
      <c r="D23" s="58" t="s">
        <v>342</v>
      </c>
      <c r="E23" s="58">
        <v>2019</v>
      </c>
      <c r="F23" s="58" t="s">
        <v>55</v>
      </c>
      <c r="G23" s="58" t="s">
        <v>129</v>
      </c>
      <c r="H23" s="56" t="s">
        <v>238</v>
      </c>
      <c r="I23" s="56" t="str">
        <f t="array" ref="I23">_xlfn.TEXTJOIN(",",TRUE,IF(Table4[study_id]=Table3[[#This Row],[study_id]],Table4[iso_code],""))</f>
        <v>EG</v>
      </c>
      <c r="J23" s="58">
        <f>COUNTIF(study_countries!A:A,A23)</f>
        <v>1</v>
      </c>
      <c r="K23" s="56" t="s">
        <v>320</v>
      </c>
      <c r="L23" s="58" t="s">
        <v>343</v>
      </c>
      <c r="M23" s="58" t="s">
        <v>344</v>
      </c>
      <c r="N23" s="58">
        <v>2014</v>
      </c>
      <c r="O23" s="58">
        <v>2050</v>
      </c>
      <c r="P23" s="56" t="s">
        <v>159</v>
      </c>
      <c r="Q23" s="58" t="s">
        <v>84</v>
      </c>
      <c r="R23" s="58" t="s">
        <v>345</v>
      </c>
      <c r="S23" s="56" t="s">
        <v>64</v>
      </c>
      <c r="T23" s="56" t="s">
        <v>64</v>
      </c>
      <c r="U23" s="56" t="s">
        <v>64</v>
      </c>
      <c r="V23" s="56" t="s">
        <v>64</v>
      </c>
      <c r="W23" s="56" t="s">
        <v>64</v>
      </c>
      <c r="X23" s="56" t="s">
        <v>64</v>
      </c>
      <c r="Y23" s="56" t="s">
        <v>64</v>
      </c>
      <c r="Z23" s="56" t="s">
        <v>65</v>
      </c>
      <c r="AA23" s="56" t="s">
        <v>65</v>
      </c>
      <c r="AB23" s="56" t="s">
        <v>66</v>
      </c>
      <c r="AC23" s="56" t="s">
        <v>67</v>
      </c>
      <c r="AD23" s="56" t="s">
        <v>68</v>
      </c>
      <c r="AE23" s="56" t="s">
        <v>64</v>
      </c>
      <c r="AF23" s="56" t="s">
        <v>64</v>
      </c>
      <c r="AG23" s="56" t="s">
        <v>64</v>
      </c>
      <c r="AH23" s="56" t="s">
        <v>65</v>
      </c>
      <c r="AI23" s="58" t="s">
        <v>105</v>
      </c>
      <c r="AJ23" s="56" t="s">
        <v>65</v>
      </c>
      <c r="AK23" s="56" t="s">
        <v>65</v>
      </c>
      <c r="AL23" s="56" t="s">
        <v>65</v>
      </c>
      <c r="AM23" s="56" t="s">
        <v>65</v>
      </c>
      <c r="AN23" s="56" t="s">
        <v>65</v>
      </c>
      <c r="AO23" s="58" t="s">
        <v>346</v>
      </c>
      <c r="AP23" s="56" t="s">
        <v>347</v>
      </c>
      <c r="AQ23" s="56" t="s">
        <v>348</v>
      </c>
      <c r="AR23" s="56" t="s">
        <v>349</v>
      </c>
      <c r="AS23" s="56" t="s">
        <v>65</v>
      </c>
      <c r="AT23" s="56" t="s">
        <v>230</v>
      </c>
      <c r="AU23" s="58" t="s">
        <v>65</v>
      </c>
      <c r="AV23" s="95">
        <v>0.1</v>
      </c>
      <c r="AW23" s="58" t="s">
        <v>65</v>
      </c>
      <c r="AX23" s="58"/>
      <c r="AY23" s="22" t="s">
        <v>350</v>
      </c>
      <c r="AZ23" s="80" t="s">
        <v>351</v>
      </c>
    </row>
    <row r="24" spans="1:52" s="39" customFormat="1" ht="127.5" customHeight="1">
      <c r="A24" s="63">
        <v>23</v>
      </c>
      <c r="B24" s="58" t="s">
        <v>352</v>
      </c>
      <c r="C24" s="58" t="s">
        <v>353</v>
      </c>
      <c r="D24" s="58" t="s">
        <v>354</v>
      </c>
      <c r="E24" s="58">
        <v>2023</v>
      </c>
      <c r="F24" s="58" t="s">
        <v>55</v>
      </c>
      <c r="G24" s="58" t="s">
        <v>129</v>
      </c>
      <c r="H24" s="56" t="s">
        <v>238</v>
      </c>
      <c r="I24" s="56" t="str">
        <f t="array" ref="I24">_xlfn.TEXTJOIN(",",TRUE,IF(Table4[study_id]=Table3[[#This Row],[study_id]],Table4[iso_code],""))</f>
        <v>ET</v>
      </c>
      <c r="J24" s="58">
        <f>COUNTIF(study_countries!A:A,A24)</f>
        <v>1</v>
      </c>
      <c r="K24" s="56" t="s">
        <v>320</v>
      </c>
      <c r="L24" s="58" t="s">
        <v>355</v>
      </c>
      <c r="M24" s="58" t="s">
        <v>356</v>
      </c>
      <c r="N24" s="58">
        <v>2018</v>
      </c>
      <c r="O24" s="58">
        <v>2050</v>
      </c>
      <c r="P24" s="56" t="s">
        <v>159</v>
      </c>
      <c r="Q24" s="58" t="s">
        <v>84</v>
      </c>
      <c r="R24" s="58" t="s">
        <v>63</v>
      </c>
      <c r="S24" s="56" t="s">
        <v>64</v>
      </c>
      <c r="T24" s="56" t="s">
        <v>64</v>
      </c>
      <c r="U24" s="56" t="s">
        <v>64</v>
      </c>
      <c r="V24" s="56" t="s">
        <v>64</v>
      </c>
      <c r="W24" s="56" t="s">
        <v>64</v>
      </c>
      <c r="X24" s="56" t="s">
        <v>64</v>
      </c>
      <c r="Y24" s="56" t="s">
        <v>64</v>
      </c>
      <c r="Z24" s="56" t="s">
        <v>65</v>
      </c>
      <c r="AA24" s="56" t="s">
        <v>65</v>
      </c>
      <c r="AB24" s="56" t="s">
        <v>146</v>
      </c>
      <c r="AC24" s="56" t="s">
        <v>87</v>
      </c>
      <c r="AD24" s="56" t="s">
        <v>68</v>
      </c>
      <c r="AE24" s="56" t="s">
        <v>64</v>
      </c>
      <c r="AF24" s="56" t="s">
        <v>64</v>
      </c>
      <c r="AG24" s="56" t="s">
        <v>64</v>
      </c>
      <c r="AH24" s="56" t="s">
        <v>65</v>
      </c>
      <c r="AI24" s="58" t="s">
        <v>105</v>
      </c>
      <c r="AJ24" s="56" t="s">
        <v>64</v>
      </c>
      <c r="AK24" s="56" t="s">
        <v>64</v>
      </c>
      <c r="AL24" s="56" t="s">
        <v>64</v>
      </c>
      <c r="AM24" s="56" t="s">
        <v>64</v>
      </c>
      <c r="AN24" s="56" t="s">
        <v>64</v>
      </c>
      <c r="AO24" s="58" t="s">
        <v>357</v>
      </c>
      <c r="AP24" s="56" t="s">
        <v>358</v>
      </c>
      <c r="AQ24" s="56" t="s">
        <v>359</v>
      </c>
      <c r="AR24" s="56" t="s">
        <v>135</v>
      </c>
      <c r="AS24" s="56" t="s">
        <v>136</v>
      </c>
      <c r="AT24" s="56" t="s">
        <v>230</v>
      </c>
      <c r="AU24" s="58" t="s">
        <v>65</v>
      </c>
      <c r="AV24" s="95">
        <v>0.1</v>
      </c>
      <c r="AW24" s="58" t="s">
        <v>65</v>
      </c>
      <c r="AX24" s="58"/>
      <c r="AY24" s="22" t="s">
        <v>360</v>
      </c>
      <c r="AZ24" s="80" t="s">
        <v>361</v>
      </c>
    </row>
    <row r="25" spans="1:52" s="39" customFormat="1" ht="177" customHeight="1">
      <c r="A25" s="63">
        <v>24</v>
      </c>
      <c r="B25" s="58" t="s">
        <v>340</v>
      </c>
      <c r="C25" s="58" t="s">
        <v>362</v>
      </c>
      <c r="D25" s="58" t="s">
        <v>363</v>
      </c>
      <c r="E25" s="58">
        <v>2017</v>
      </c>
      <c r="F25" s="58" t="s">
        <v>55</v>
      </c>
      <c r="G25" s="58" t="s">
        <v>364</v>
      </c>
      <c r="H25" s="56" t="s">
        <v>238</v>
      </c>
      <c r="I25" s="56" t="str">
        <f t="array" ref="I25">_xlfn.TEXTJOIN(",",TRUE,IF(Table4[study_id]=Table3[[#This Row],[study_id]],Table4[iso_code],""))</f>
        <v>ET</v>
      </c>
      <c r="J25" s="58">
        <f>COUNTIF(study_countries!A:A,A25)</f>
        <v>1</v>
      </c>
      <c r="K25" s="56" t="s">
        <v>320</v>
      </c>
      <c r="L25" s="58" t="s">
        <v>365</v>
      </c>
      <c r="M25" s="58" t="s">
        <v>366</v>
      </c>
      <c r="N25" s="58">
        <v>2015</v>
      </c>
      <c r="O25" s="58">
        <v>2045</v>
      </c>
      <c r="P25" s="56" t="s">
        <v>61</v>
      </c>
      <c r="Q25" s="58" t="s">
        <v>367</v>
      </c>
      <c r="R25" s="58" t="s">
        <v>63</v>
      </c>
      <c r="S25" s="56" t="s">
        <v>64</v>
      </c>
      <c r="T25" s="56" t="s">
        <v>64</v>
      </c>
      <c r="U25" s="56" t="s">
        <v>64</v>
      </c>
      <c r="V25" s="56" t="s">
        <v>65</v>
      </c>
      <c r="W25" s="56" t="s">
        <v>65</v>
      </c>
      <c r="X25" s="56" t="s">
        <v>64</v>
      </c>
      <c r="Y25" s="56" t="s">
        <v>64</v>
      </c>
      <c r="Z25" s="56" t="s">
        <v>65</v>
      </c>
      <c r="AA25" s="56" t="s">
        <v>64</v>
      </c>
      <c r="AB25" s="56" t="s">
        <v>66</v>
      </c>
      <c r="AC25" s="56" t="s">
        <v>67</v>
      </c>
      <c r="AD25" s="56" t="s">
        <v>68</v>
      </c>
      <c r="AE25" s="56" t="s">
        <v>64</v>
      </c>
      <c r="AF25" s="56" t="s">
        <v>64</v>
      </c>
      <c r="AG25" s="56" t="s">
        <v>65</v>
      </c>
      <c r="AH25" s="56" t="s">
        <v>65</v>
      </c>
      <c r="AI25" s="58" t="s">
        <v>89</v>
      </c>
      <c r="AJ25" s="56" t="s">
        <v>65</v>
      </c>
      <c r="AK25" s="56" t="s">
        <v>65</v>
      </c>
      <c r="AL25" s="56" t="s">
        <v>65</v>
      </c>
      <c r="AM25" s="56" t="s">
        <v>64</v>
      </c>
      <c r="AN25" s="56" t="s">
        <v>64</v>
      </c>
      <c r="AO25" s="58" t="s">
        <v>368</v>
      </c>
      <c r="AP25" s="56" t="s">
        <v>369</v>
      </c>
      <c r="AQ25" s="56" t="s">
        <v>370</v>
      </c>
      <c r="AR25" s="56" t="s">
        <v>371</v>
      </c>
      <c r="AS25" s="56" t="s">
        <v>65</v>
      </c>
      <c r="AT25" s="56" t="s">
        <v>230</v>
      </c>
      <c r="AU25" s="58" t="s">
        <v>65</v>
      </c>
      <c r="AV25" s="95">
        <v>0.1</v>
      </c>
      <c r="AW25" s="58" t="s">
        <v>65</v>
      </c>
      <c r="AX25" s="58"/>
      <c r="AY25" s="22" t="s">
        <v>372</v>
      </c>
      <c r="AZ25" s="80" t="s">
        <v>351</v>
      </c>
    </row>
    <row r="26" spans="1:52" s="39" customFormat="1" ht="127.5" customHeight="1">
      <c r="A26" s="63">
        <v>25</v>
      </c>
      <c r="B26" s="58" t="s">
        <v>373</v>
      </c>
      <c r="C26" s="58" t="s">
        <v>374</v>
      </c>
      <c r="D26" s="58" t="s">
        <v>375</v>
      </c>
      <c r="E26" s="58">
        <v>2018</v>
      </c>
      <c r="F26" s="58" t="s">
        <v>55</v>
      </c>
      <c r="G26" s="58" t="s">
        <v>129</v>
      </c>
      <c r="H26" s="56" t="s">
        <v>238</v>
      </c>
      <c r="I26" s="56" t="str">
        <f t="array" ref="I26">_xlfn.TEXTJOIN(",",TRUE,IF(Table4[study_id]=Table3[[#This Row],[study_id]],Table4[iso_code],""))</f>
        <v>GM</v>
      </c>
      <c r="J26" s="58">
        <f>COUNTIF(study_countries!A:A,A26)</f>
        <v>1</v>
      </c>
      <c r="K26" s="56" t="s">
        <v>248</v>
      </c>
      <c r="L26" s="58" t="s">
        <v>376</v>
      </c>
      <c r="M26" s="58" t="s">
        <v>377</v>
      </c>
      <c r="N26" s="58">
        <v>2015</v>
      </c>
      <c r="O26" s="58">
        <v>2030</v>
      </c>
      <c r="P26" s="56" t="s">
        <v>61</v>
      </c>
      <c r="Q26" s="58" t="s">
        <v>84</v>
      </c>
      <c r="R26" s="58" t="s">
        <v>378</v>
      </c>
      <c r="S26" s="56" t="s">
        <v>64</v>
      </c>
      <c r="T26" s="56" t="s">
        <v>64</v>
      </c>
      <c r="U26" s="56" t="s">
        <v>64</v>
      </c>
      <c r="V26" s="56" t="s">
        <v>64</v>
      </c>
      <c r="W26" s="56" t="s">
        <v>65</v>
      </c>
      <c r="X26" s="56" t="s">
        <v>65</v>
      </c>
      <c r="Y26" s="56" t="s">
        <v>64</v>
      </c>
      <c r="Z26" s="56" t="s">
        <v>65</v>
      </c>
      <c r="AA26" s="56" t="s">
        <v>64</v>
      </c>
      <c r="AB26" s="56" t="s">
        <v>66</v>
      </c>
      <c r="AC26" s="56" t="s">
        <v>87</v>
      </c>
      <c r="AD26" s="56" t="s">
        <v>68</v>
      </c>
      <c r="AE26" s="56" t="s">
        <v>64</v>
      </c>
      <c r="AF26" s="56" t="s">
        <v>64</v>
      </c>
      <c r="AG26" s="56" t="s">
        <v>64</v>
      </c>
      <c r="AH26" s="56" t="s">
        <v>65</v>
      </c>
      <c r="AI26" s="58" t="s">
        <v>89</v>
      </c>
      <c r="AJ26" s="56" t="s">
        <v>136</v>
      </c>
      <c r="AK26" s="56" t="s">
        <v>136</v>
      </c>
      <c r="AL26" s="56" t="s">
        <v>65</v>
      </c>
      <c r="AM26" s="56" t="s">
        <v>65</v>
      </c>
      <c r="AN26" s="56" t="s">
        <v>64</v>
      </c>
      <c r="AO26" s="58" t="s">
        <v>379</v>
      </c>
      <c r="AP26" s="56" t="s">
        <v>380</v>
      </c>
      <c r="AQ26" s="56" t="s">
        <v>381</v>
      </c>
      <c r="AR26" s="56" t="s">
        <v>382</v>
      </c>
      <c r="AS26" s="56" t="s">
        <v>65</v>
      </c>
      <c r="AT26" s="56" t="s">
        <v>230</v>
      </c>
      <c r="AU26" s="58" t="s">
        <v>65</v>
      </c>
      <c r="AV26" s="95">
        <v>0.1</v>
      </c>
      <c r="AW26" s="58" t="s">
        <v>65</v>
      </c>
      <c r="AX26" s="58"/>
      <c r="AY26" s="22" t="s">
        <v>383</v>
      </c>
      <c r="AZ26" s="80" t="s">
        <v>384</v>
      </c>
    </row>
    <row r="27" spans="1:52" s="39" customFormat="1" ht="220.15" customHeight="1">
      <c r="A27" s="63">
        <v>26</v>
      </c>
      <c r="B27" s="58" t="s">
        <v>385</v>
      </c>
      <c r="C27" s="58" t="s">
        <v>386</v>
      </c>
      <c r="D27" s="58" t="s">
        <v>387</v>
      </c>
      <c r="E27" s="58">
        <v>2022</v>
      </c>
      <c r="F27" s="58" t="s">
        <v>55</v>
      </c>
      <c r="G27" s="58" t="s">
        <v>129</v>
      </c>
      <c r="H27" s="56" t="s">
        <v>238</v>
      </c>
      <c r="I27" s="56" t="str">
        <f t="array" ref="I27">_xlfn.TEXTJOIN(",",TRUE,IF(Table4[study_id]=Table3[[#This Row],[study_id]],Table4[iso_code],""))</f>
        <v>GH</v>
      </c>
      <c r="J27" s="58">
        <f>COUNTIF(study_countries!A:A,A27)</f>
        <v>1</v>
      </c>
      <c r="K27" s="56" t="s">
        <v>248</v>
      </c>
      <c r="L27" s="58" t="s">
        <v>388</v>
      </c>
      <c r="M27" s="58" t="s">
        <v>389</v>
      </c>
      <c r="N27" s="58">
        <v>2013</v>
      </c>
      <c r="O27" s="58">
        <v>2030</v>
      </c>
      <c r="P27" s="56" t="s">
        <v>61</v>
      </c>
      <c r="Q27" s="58" t="s">
        <v>193</v>
      </c>
      <c r="R27" s="58" t="s">
        <v>194</v>
      </c>
      <c r="S27" s="56" t="s">
        <v>64</v>
      </c>
      <c r="T27" s="56" t="s">
        <v>64</v>
      </c>
      <c r="U27" s="56" t="s">
        <v>65</v>
      </c>
      <c r="V27" s="56" t="s">
        <v>64</v>
      </c>
      <c r="W27" s="56" t="s">
        <v>65</v>
      </c>
      <c r="X27" s="56" t="s">
        <v>65</v>
      </c>
      <c r="Y27" s="56" t="s">
        <v>64</v>
      </c>
      <c r="Z27" s="56" t="s">
        <v>65</v>
      </c>
      <c r="AA27" s="56" t="s">
        <v>65</v>
      </c>
      <c r="AB27" s="56" t="s">
        <v>66</v>
      </c>
      <c r="AC27" s="56" t="s">
        <v>67</v>
      </c>
      <c r="AD27" s="56" t="s">
        <v>68</v>
      </c>
      <c r="AE27" s="56" t="s">
        <v>64</v>
      </c>
      <c r="AF27" s="56" t="s">
        <v>64</v>
      </c>
      <c r="AG27" s="56" t="s">
        <v>64</v>
      </c>
      <c r="AH27" s="56" t="s">
        <v>65</v>
      </c>
      <c r="AI27" s="58" t="s">
        <v>89</v>
      </c>
      <c r="AJ27" s="56" t="s">
        <v>65</v>
      </c>
      <c r="AK27" s="56" t="s">
        <v>136</v>
      </c>
      <c r="AL27" s="56" t="s">
        <v>65</v>
      </c>
      <c r="AM27" s="56" t="s">
        <v>64</v>
      </c>
      <c r="AN27" s="56" t="s">
        <v>65</v>
      </c>
      <c r="AO27" s="58" t="s">
        <v>75</v>
      </c>
      <c r="AP27" s="56" t="s">
        <v>75</v>
      </c>
      <c r="AQ27" s="56" t="s">
        <v>390</v>
      </c>
      <c r="AR27" s="56" t="s">
        <v>391</v>
      </c>
      <c r="AS27" s="56" t="s">
        <v>136</v>
      </c>
      <c r="AT27" s="56" t="s">
        <v>230</v>
      </c>
      <c r="AU27" s="58" t="s">
        <v>65</v>
      </c>
      <c r="AV27" s="89" t="s">
        <v>75</v>
      </c>
      <c r="AW27" s="58" t="s">
        <v>65</v>
      </c>
      <c r="AX27" s="58"/>
      <c r="AY27" s="22" t="s">
        <v>392</v>
      </c>
      <c r="AZ27" s="80" t="s">
        <v>393</v>
      </c>
    </row>
    <row r="28" spans="1:52" s="39" customFormat="1" ht="127.5" customHeight="1">
      <c r="A28" s="63">
        <v>27</v>
      </c>
      <c r="B28" s="58" t="s">
        <v>394</v>
      </c>
      <c r="C28" s="58" t="s">
        <v>374</v>
      </c>
      <c r="D28" s="58" t="s">
        <v>395</v>
      </c>
      <c r="E28" s="58">
        <v>2023</v>
      </c>
      <c r="F28" s="58" t="s">
        <v>55</v>
      </c>
      <c r="G28" s="58" t="s">
        <v>129</v>
      </c>
      <c r="H28" s="56" t="s">
        <v>238</v>
      </c>
      <c r="I28" s="56" t="str">
        <f t="array" ref="I28">_xlfn.TEXTJOIN(",",TRUE,IF(Table4[study_id]=Table3[[#This Row],[study_id]],Table4[iso_code],""))</f>
        <v>GH</v>
      </c>
      <c r="J28" s="58">
        <f>COUNTIF(study_countries!A:A,A28)</f>
        <v>1</v>
      </c>
      <c r="K28" s="56" t="s">
        <v>248</v>
      </c>
      <c r="L28" s="58" t="s">
        <v>396</v>
      </c>
      <c r="M28" s="58" t="s">
        <v>397</v>
      </c>
      <c r="N28" s="58">
        <v>2020</v>
      </c>
      <c r="O28" s="58">
        <v>2048</v>
      </c>
      <c r="P28" s="56" t="s">
        <v>61</v>
      </c>
      <c r="Q28" s="58" t="s">
        <v>84</v>
      </c>
      <c r="R28" s="58" t="s">
        <v>85</v>
      </c>
      <c r="S28" s="56" t="s">
        <v>64</v>
      </c>
      <c r="T28" s="56" t="s">
        <v>64</v>
      </c>
      <c r="U28" s="56" t="s">
        <v>64</v>
      </c>
      <c r="V28" s="56" t="s">
        <v>64</v>
      </c>
      <c r="W28" s="56" t="s">
        <v>64</v>
      </c>
      <c r="X28" s="56" t="s">
        <v>65</v>
      </c>
      <c r="Y28" s="56" t="s">
        <v>64</v>
      </c>
      <c r="Z28" s="56" t="s">
        <v>65</v>
      </c>
      <c r="AA28" s="56" t="s">
        <v>64</v>
      </c>
      <c r="AB28" s="56" t="s">
        <v>66</v>
      </c>
      <c r="AC28" s="56" t="s">
        <v>87</v>
      </c>
      <c r="AD28" s="56" t="s">
        <v>68</v>
      </c>
      <c r="AE28" s="56" t="s">
        <v>64</v>
      </c>
      <c r="AF28" s="56" t="s">
        <v>64</v>
      </c>
      <c r="AG28" s="56" t="s">
        <v>64</v>
      </c>
      <c r="AH28" s="56" t="s">
        <v>65</v>
      </c>
      <c r="AI28" s="58" t="s">
        <v>105</v>
      </c>
      <c r="AJ28" s="56" t="s">
        <v>65</v>
      </c>
      <c r="AK28" s="56" t="s">
        <v>136</v>
      </c>
      <c r="AL28" s="56" t="s">
        <v>65</v>
      </c>
      <c r="AM28" s="56" t="s">
        <v>64</v>
      </c>
      <c r="AN28" s="56" t="s">
        <v>65</v>
      </c>
      <c r="AO28" s="58" t="s">
        <v>75</v>
      </c>
      <c r="AP28" s="56" t="s">
        <v>75</v>
      </c>
      <c r="AQ28" s="56" t="s">
        <v>398</v>
      </c>
      <c r="AR28" s="56" t="s">
        <v>255</v>
      </c>
      <c r="AS28" s="56" t="s">
        <v>64</v>
      </c>
      <c r="AT28" s="56" t="s">
        <v>230</v>
      </c>
      <c r="AU28" s="58" t="s">
        <v>65</v>
      </c>
      <c r="AV28" s="95">
        <v>0.12</v>
      </c>
      <c r="AW28" s="58" t="s">
        <v>65</v>
      </c>
      <c r="AX28" s="58"/>
      <c r="AY28" s="22" t="s">
        <v>399</v>
      </c>
      <c r="AZ28" s="80" t="s">
        <v>400</v>
      </c>
    </row>
    <row r="29" spans="1:52" s="39" customFormat="1" ht="127.5" customHeight="1">
      <c r="A29" s="63">
        <v>28</v>
      </c>
      <c r="B29" s="58" t="s">
        <v>401</v>
      </c>
      <c r="C29" s="58" t="s">
        <v>402</v>
      </c>
      <c r="D29" s="58" t="s">
        <v>403</v>
      </c>
      <c r="E29" s="58">
        <v>2017</v>
      </c>
      <c r="F29" s="58" t="s">
        <v>55</v>
      </c>
      <c r="G29" s="58" t="s">
        <v>129</v>
      </c>
      <c r="H29" s="56" t="s">
        <v>238</v>
      </c>
      <c r="I29" s="56" t="str">
        <f t="array" ref="I29">_xlfn.TEXTJOIN(",",TRUE,IF(Table4[study_id]=Table3[[#This Row],[study_id]],Table4[iso_code],""))</f>
        <v>GH</v>
      </c>
      <c r="J29" s="58">
        <f>COUNTIF(study_countries!A:A,A29)</f>
        <v>1</v>
      </c>
      <c r="K29" s="56" t="s">
        <v>248</v>
      </c>
      <c r="L29" s="58" t="s">
        <v>404</v>
      </c>
      <c r="M29" s="58" t="s">
        <v>405</v>
      </c>
      <c r="N29" s="58">
        <v>2010</v>
      </c>
      <c r="O29" s="58">
        <v>2040</v>
      </c>
      <c r="P29" s="56" t="s">
        <v>61</v>
      </c>
      <c r="Q29" s="58" t="s">
        <v>84</v>
      </c>
      <c r="R29" s="58" t="s">
        <v>63</v>
      </c>
      <c r="S29" s="56" t="s">
        <v>64</v>
      </c>
      <c r="T29" s="56" t="s">
        <v>64</v>
      </c>
      <c r="U29" s="56" t="s">
        <v>64</v>
      </c>
      <c r="V29" s="56" t="s">
        <v>64</v>
      </c>
      <c r="W29" s="56" t="s">
        <v>65</v>
      </c>
      <c r="X29" s="56" t="s">
        <v>65</v>
      </c>
      <c r="Y29" s="56" t="s">
        <v>64</v>
      </c>
      <c r="Z29" s="56" t="s">
        <v>65</v>
      </c>
      <c r="AA29" s="56" t="s">
        <v>65</v>
      </c>
      <c r="AB29" s="56" t="s">
        <v>66</v>
      </c>
      <c r="AC29" s="56" t="s">
        <v>87</v>
      </c>
      <c r="AD29" s="56" t="s">
        <v>68</v>
      </c>
      <c r="AE29" s="56" t="s">
        <v>65</v>
      </c>
      <c r="AF29" s="56" t="s">
        <v>64</v>
      </c>
      <c r="AG29" s="56" t="s">
        <v>64</v>
      </c>
      <c r="AH29" s="56" t="s">
        <v>65</v>
      </c>
      <c r="AI29" s="58" t="s">
        <v>89</v>
      </c>
      <c r="AJ29" s="56" t="s">
        <v>136</v>
      </c>
      <c r="AK29" s="56" t="s">
        <v>65</v>
      </c>
      <c r="AL29" s="56" t="s">
        <v>65</v>
      </c>
      <c r="AM29" s="56" t="s">
        <v>64</v>
      </c>
      <c r="AN29" s="56" t="s">
        <v>65</v>
      </c>
      <c r="AO29" s="58" t="s">
        <v>406</v>
      </c>
      <c r="AP29" s="56" t="s">
        <v>407</v>
      </c>
      <c r="AQ29" s="56" t="s">
        <v>408</v>
      </c>
      <c r="AR29" s="56" t="s">
        <v>409</v>
      </c>
      <c r="AS29" s="56" t="s">
        <v>136</v>
      </c>
      <c r="AT29" s="56" t="s">
        <v>410</v>
      </c>
      <c r="AU29" s="58" t="s">
        <v>65</v>
      </c>
      <c r="AV29" s="95">
        <v>0.1</v>
      </c>
      <c r="AW29" s="58" t="s">
        <v>64</v>
      </c>
      <c r="AX29" s="58" t="s">
        <v>411</v>
      </c>
      <c r="AY29" s="22" t="s">
        <v>412</v>
      </c>
      <c r="AZ29" s="80" t="s">
        <v>413</v>
      </c>
    </row>
    <row r="30" spans="1:52" s="39" customFormat="1" ht="110.25" customHeight="1">
      <c r="A30" s="63">
        <v>29</v>
      </c>
      <c r="B30" s="58" t="s">
        <v>414</v>
      </c>
      <c r="C30" s="58" t="s">
        <v>415</v>
      </c>
      <c r="D30" s="58" t="s">
        <v>416</v>
      </c>
      <c r="E30" s="58">
        <v>2021</v>
      </c>
      <c r="F30" s="58" t="s">
        <v>55</v>
      </c>
      <c r="G30" s="58" t="s">
        <v>129</v>
      </c>
      <c r="H30" s="56" t="s">
        <v>238</v>
      </c>
      <c r="I30" s="56" t="str">
        <f t="array" ref="I30">_xlfn.TEXTJOIN(",",TRUE,IF(Table4[study_id]=Table3[[#This Row],[study_id]],Table4[iso_code],""))</f>
        <v>KE</v>
      </c>
      <c r="J30" s="58">
        <f>COUNTIF(study_countries!A:A,A30)</f>
        <v>1</v>
      </c>
      <c r="K30" s="56" t="s">
        <v>320</v>
      </c>
      <c r="L30" s="58" t="s">
        <v>417</v>
      </c>
      <c r="M30" s="58" t="s">
        <v>418</v>
      </c>
      <c r="N30" s="58">
        <v>2020</v>
      </c>
      <c r="O30" s="58">
        <v>2045</v>
      </c>
      <c r="P30" s="56" t="s">
        <v>61</v>
      </c>
      <c r="Q30" s="58" t="s">
        <v>84</v>
      </c>
      <c r="R30" s="58" t="s">
        <v>419</v>
      </c>
      <c r="S30" s="56" t="s">
        <v>64</v>
      </c>
      <c r="T30" s="56" t="s">
        <v>64</v>
      </c>
      <c r="U30" s="56" t="s">
        <v>64</v>
      </c>
      <c r="V30" s="56" t="s">
        <v>65</v>
      </c>
      <c r="W30" s="56" t="s">
        <v>64</v>
      </c>
      <c r="X30" s="56" t="s">
        <v>64</v>
      </c>
      <c r="Y30" s="56" t="s">
        <v>64</v>
      </c>
      <c r="Z30" s="56" t="s">
        <v>65</v>
      </c>
      <c r="AA30" s="56" t="s">
        <v>64</v>
      </c>
      <c r="AB30" s="56" t="s">
        <v>66</v>
      </c>
      <c r="AC30" s="56" t="s">
        <v>67</v>
      </c>
      <c r="AD30" s="56" t="s">
        <v>68</v>
      </c>
      <c r="AE30" s="56" t="s">
        <v>64</v>
      </c>
      <c r="AF30" s="56" t="s">
        <v>64</v>
      </c>
      <c r="AG30" s="56" t="s">
        <v>64</v>
      </c>
      <c r="AH30" s="56" t="s">
        <v>65</v>
      </c>
      <c r="AI30" s="58" t="s">
        <v>89</v>
      </c>
      <c r="AJ30" s="56" t="s">
        <v>136</v>
      </c>
      <c r="AK30" s="56" t="s">
        <v>136</v>
      </c>
      <c r="AL30" s="56" t="s">
        <v>136</v>
      </c>
      <c r="AM30" s="56" t="s">
        <v>136</v>
      </c>
      <c r="AN30" s="56" t="s">
        <v>136</v>
      </c>
      <c r="AO30" s="58" t="s">
        <v>420</v>
      </c>
      <c r="AP30" s="56" t="s">
        <v>421</v>
      </c>
      <c r="AQ30" s="56" t="s">
        <v>422</v>
      </c>
      <c r="AR30" s="56" t="s">
        <v>423</v>
      </c>
      <c r="AS30" s="56" t="s">
        <v>136</v>
      </c>
      <c r="AT30" s="56" t="s">
        <v>230</v>
      </c>
      <c r="AU30" s="58" t="s">
        <v>65</v>
      </c>
      <c r="AV30" s="95">
        <v>7.0000000000000007E-2</v>
      </c>
      <c r="AW30" s="58" t="s">
        <v>65</v>
      </c>
      <c r="AX30" s="58"/>
      <c r="AY30" s="22" t="s">
        <v>424</v>
      </c>
      <c r="AZ30" s="80" t="s">
        <v>425</v>
      </c>
    </row>
    <row r="31" spans="1:52" s="39" customFormat="1" ht="135.75" customHeight="1">
      <c r="A31" s="63">
        <v>30</v>
      </c>
      <c r="B31" s="58" t="s">
        <v>426</v>
      </c>
      <c r="C31" s="58" t="s">
        <v>427</v>
      </c>
      <c r="D31" s="58" t="s">
        <v>428</v>
      </c>
      <c r="E31" s="58">
        <v>2022</v>
      </c>
      <c r="F31" s="58" t="s">
        <v>55</v>
      </c>
      <c r="G31" s="58" t="s">
        <v>129</v>
      </c>
      <c r="H31" s="56" t="s">
        <v>238</v>
      </c>
      <c r="I31" s="56" t="str">
        <f t="array" ref="I31">_xlfn.TEXTJOIN(",",TRUE,IF(Table4[study_id]=Table3[[#This Row],[study_id]],Table4[iso_code],""))</f>
        <v>KE</v>
      </c>
      <c r="J31" s="58">
        <f>COUNTIF(study_countries!A:A,A31)</f>
        <v>1</v>
      </c>
      <c r="K31" s="56" t="s">
        <v>320</v>
      </c>
      <c r="L31" s="58" t="s">
        <v>429</v>
      </c>
      <c r="M31" s="58" t="s">
        <v>430</v>
      </c>
      <c r="N31" s="58">
        <v>2019</v>
      </c>
      <c r="O31" s="58">
        <v>2037</v>
      </c>
      <c r="P31" s="56" t="s">
        <v>61</v>
      </c>
      <c r="Q31" s="58" t="s">
        <v>84</v>
      </c>
      <c r="R31" s="58" t="s">
        <v>63</v>
      </c>
      <c r="S31" s="56" t="s">
        <v>64</v>
      </c>
      <c r="T31" s="56" t="s">
        <v>64</v>
      </c>
      <c r="U31" s="56" t="s">
        <v>64</v>
      </c>
      <c r="V31" s="56" t="s">
        <v>65</v>
      </c>
      <c r="W31" s="56" t="s">
        <v>64</v>
      </c>
      <c r="X31" s="56" t="s">
        <v>64</v>
      </c>
      <c r="Y31" s="56" t="s">
        <v>64</v>
      </c>
      <c r="Z31" s="56" t="s">
        <v>65</v>
      </c>
      <c r="AA31" s="56" t="s">
        <v>64</v>
      </c>
      <c r="AB31" s="56" t="s">
        <v>66</v>
      </c>
      <c r="AC31" s="56" t="s">
        <v>87</v>
      </c>
      <c r="AD31" s="56" t="s">
        <v>68</v>
      </c>
      <c r="AE31" s="56" t="s">
        <v>64</v>
      </c>
      <c r="AF31" s="56" t="s">
        <v>64</v>
      </c>
      <c r="AG31" s="56" t="s">
        <v>64</v>
      </c>
      <c r="AH31" s="56" t="s">
        <v>65</v>
      </c>
      <c r="AI31" s="58" t="s">
        <v>89</v>
      </c>
      <c r="AJ31" s="56" t="s">
        <v>65</v>
      </c>
      <c r="AK31" s="56" t="s">
        <v>65</v>
      </c>
      <c r="AL31" s="56" t="s">
        <v>65</v>
      </c>
      <c r="AM31" s="56" t="s">
        <v>64</v>
      </c>
      <c r="AN31" s="56" t="s">
        <v>64</v>
      </c>
      <c r="AO31" s="58" t="s">
        <v>431</v>
      </c>
      <c r="AP31" s="56"/>
      <c r="AQ31" s="56" t="s">
        <v>432</v>
      </c>
      <c r="AR31" s="56" t="s">
        <v>433</v>
      </c>
      <c r="AS31" s="56" t="s">
        <v>64</v>
      </c>
      <c r="AT31" s="56"/>
      <c r="AU31" s="58" t="s">
        <v>65</v>
      </c>
      <c r="AV31" s="89" t="s">
        <v>75</v>
      </c>
      <c r="AW31" s="58" t="s">
        <v>65</v>
      </c>
      <c r="AX31" s="58"/>
      <c r="AY31" s="22" t="s">
        <v>434</v>
      </c>
      <c r="AZ31" s="80" t="s">
        <v>435</v>
      </c>
    </row>
    <row r="32" spans="1:52" s="39" customFormat="1" ht="135.75" customHeight="1">
      <c r="A32" s="63">
        <v>31</v>
      </c>
      <c r="B32" s="58" t="s">
        <v>436</v>
      </c>
      <c r="C32" s="58" t="s">
        <v>386</v>
      </c>
      <c r="D32" s="58" t="s">
        <v>437</v>
      </c>
      <c r="E32" s="58">
        <v>2012</v>
      </c>
      <c r="F32" s="58" t="s">
        <v>55</v>
      </c>
      <c r="G32" s="58" t="s">
        <v>129</v>
      </c>
      <c r="H32" s="56" t="s">
        <v>238</v>
      </c>
      <c r="I32" s="56" t="str">
        <f t="array" ref="I32">_xlfn.TEXTJOIN(",",TRUE,IF(Table4[study_id]=Table3[[#This Row],[study_id]],Table4[iso_code],""))</f>
        <v>KE</v>
      </c>
      <c r="J32" s="58">
        <f>COUNTIF(study_countries!A:A,A32)</f>
        <v>1</v>
      </c>
      <c r="K32" s="56" t="s">
        <v>320</v>
      </c>
      <c r="L32" s="58" t="s">
        <v>438</v>
      </c>
      <c r="M32" s="58" t="s">
        <v>439</v>
      </c>
      <c r="N32" s="58">
        <v>2012</v>
      </c>
      <c r="O32" s="58">
        <v>2030</v>
      </c>
      <c r="P32" s="56" t="s">
        <v>61</v>
      </c>
      <c r="Q32" s="58" t="s">
        <v>440</v>
      </c>
      <c r="R32" s="58" t="s">
        <v>194</v>
      </c>
      <c r="S32" s="56" t="s">
        <v>64</v>
      </c>
      <c r="T32" s="56" t="s">
        <v>64</v>
      </c>
      <c r="U32" s="56" t="s">
        <v>64</v>
      </c>
      <c r="V32" s="56" t="s">
        <v>64</v>
      </c>
      <c r="W32" s="56" t="s">
        <v>64</v>
      </c>
      <c r="X32" s="56" t="s">
        <v>64</v>
      </c>
      <c r="Y32" s="56" t="s">
        <v>64</v>
      </c>
      <c r="Z32" s="56" t="s">
        <v>65</v>
      </c>
      <c r="AA32" s="56" t="s">
        <v>64</v>
      </c>
      <c r="AB32" s="56" t="s">
        <v>66</v>
      </c>
      <c r="AC32" s="56" t="s">
        <v>67</v>
      </c>
      <c r="AD32" s="56" t="s">
        <v>68</v>
      </c>
      <c r="AE32" s="56" t="s">
        <v>64</v>
      </c>
      <c r="AF32" s="56" t="s">
        <v>64</v>
      </c>
      <c r="AG32" s="56" t="s">
        <v>65</v>
      </c>
      <c r="AH32" s="56" t="s">
        <v>65</v>
      </c>
      <c r="AI32" s="58" t="s">
        <v>89</v>
      </c>
      <c r="AJ32" s="56" t="s">
        <v>65</v>
      </c>
      <c r="AK32" s="56" t="s">
        <v>65</v>
      </c>
      <c r="AL32" s="56" t="s">
        <v>65</v>
      </c>
      <c r="AM32" s="56" t="s">
        <v>136</v>
      </c>
      <c r="AN32" s="56" t="s">
        <v>64</v>
      </c>
      <c r="AO32" s="58"/>
      <c r="AP32" s="56"/>
      <c r="AQ32" s="15" t="s">
        <v>441</v>
      </c>
      <c r="AR32" s="56" t="s">
        <v>433</v>
      </c>
      <c r="AS32" s="56" t="s">
        <v>64</v>
      </c>
      <c r="AT32" s="56"/>
      <c r="AU32" s="58" t="s">
        <v>65</v>
      </c>
      <c r="AV32" s="95">
        <v>0.08</v>
      </c>
      <c r="AW32" s="58" t="s">
        <v>65</v>
      </c>
      <c r="AX32" s="58"/>
      <c r="AY32" s="22" t="s">
        <v>442</v>
      </c>
      <c r="AZ32" s="80" t="s">
        <v>443</v>
      </c>
    </row>
    <row r="33" spans="1:52" s="39" customFormat="1" ht="147.75" customHeight="1">
      <c r="A33" s="63">
        <v>32</v>
      </c>
      <c r="B33" s="58" t="s">
        <v>444</v>
      </c>
      <c r="C33" s="58" t="s">
        <v>445</v>
      </c>
      <c r="D33" s="58" t="s">
        <v>446</v>
      </c>
      <c r="E33" s="58">
        <v>2017</v>
      </c>
      <c r="F33" s="58" t="s">
        <v>55</v>
      </c>
      <c r="G33" s="58" t="s">
        <v>129</v>
      </c>
      <c r="H33" s="56" t="s">
        <v>238</v>
      </c>
      <c r="I33" s="56" t="str">
        <f t="array" ref="I33">_xlfn.TEXTJOIN(",",TRUE,IF(Table4[study_id]=Table3[[#This Row],[study_id]],Table4[iso_code],""))</f>
        <v>KE</v>
      </c>
      <c r="J33" s="58">
        <f>COUNTIF(study_countries!A:A,A33)</f>
        <v>1</v>
      </c>
      <c r="K33" s="56" t="s">
        <v>320</v>
      </c>
      <c r="L33" s="58" t="s">
        <v>447</v>
      </c>
      <c r="M33" s="58" t="s">
        <v>448</v>
      </c>
      <c r="N33" s="58">
        <v>2020</v>
      </c>
      <c r="O33" s="58">
        <v>2035</v>
      </c>
      <c r="P33" s="56" t="s">
        <v>61</v>
      </c>
      <c r="Q33" s="58" t="s">
        <v>84</v>
      </c>
      <c r="R33" s="58" t="s">
        <v>378</v>
      </c>
      <c r="S33" s="56" t="s">
        <v>64</v>
      </c>
      <c r="T33" s="56" t="s">
        <v>64</v>
      </c>
      <c r="U33" s="56" t="s">
        <v>64</v>
      </c>
      <c r="V33" s="56" t="s">
        <v>65</v>
      </c>
      <c r="W33" s="56" t="s">
        <v>65</v>
      </c>
      <c r="X33" s="56" t="s">
        <v>64</v>
      </c>
      <c r="Y33" s="56" t="s">
        <v>64</v>
      </c>
      <c r="Z33" s="56" t="s">
        <v>65</v>
      </c>
      <c r="AA33" s="56" t="s">
        <v>64</v>
      </c>
      <c r="AB33" s="56" t="s">
        <v>66</v>
      </c>
      <c r="AC33" s="56" t="s">
        <v>104</v>
      </c>
      <c r="AD33" s="56" t="s">
        <v>68</v>
      </c>
      <c r="AE33" s="56" t="s">
        <v>64</v>
      </c>
      <c r="AF33" s="56" t="s">
        <v>64</v>
      </c>
      <c r="AG33" s="56" t="s">
        <v>65</v>
      </c>
      <c r="AH33" s="56" t="s">
        <v>65</v>
      </c>
      <c r="AI33" s="58" t="s">
        <v>89</v>
      </c>
      <c r="AJ33" s="56" t="s">
        <v>65</v>
      </c>
      <c r="AK33" s="56" t="s">
        <v>65</v>
      </c>
      <c r="AL33" s="56" t="s">
        <v>65</v>
      </c>
      <c r="AM33" s="56" t="s">
        <v>136</v>
      </c>
      <c r="AN33" s="56" t="s">
        <v>64</v>
      </c>
      <c r="AO33" s="58" t="s">
        <v>449</v>
      </c>
      <c r="AP33" s="56" t="s">
        <v>450</v>
      </c>
      <c r="AQ33" s="56" t="s">
        <v>451</v>
      </c>
      <c r="AR33" s="56" t="s">
        <v>371</v>
      </c>
      <c r="AS33" s="56" t="s">
        <v>65</v>
      </c>
      <c r="AT33" s="56"/>
      <c r="AU33" s="58" t="s">
        <v>65</v>
      </c>
      <c r="AV33" s="95">
        <v>7.0000000000000007E-2</v>
      </c>
      <c r="AW33" s="58" t="s">
        <v>65</v>
      </c>
      <c r="AX33" s="58"/>
      <c r="AY33" s="22" t="s">
        <v>452</v>
      </c>
      <c r="AZ33" s="80" t="s">
        <v>453</v>
      </c>
    </row>
    <row r="34" spans="1:52" s="39" customFormat="1" ht="202.5" customHeight="1">
      <c r="A34" s="63">
        <v>33</v>
      </c>
      <c r="B34" s="58" t="s">
        <v>454</v>
      </c>
      <c r="C34" s="58" t="s">
        <v>455</v>
      </c>
      <c r="D34" s="58" t="s">
        <v>456</v>
      </c>
      <c r="E34" s="58">
        <v>2024</v>
      </c>
      <c r="F34" s="58" t="s">
        <v>55</v>
      </c>
      <c r="G34" s="58" t="s">
        <v>129</v>
      </c>
      <c r="H34" s="56" t="s">
        <v>238</v>
      </c>
      <c r="I34" s="56" t="str">
        <f t="array" ref="I34">_xlfn.TEXTJOIN(",",TRUE,IF(Table4[study_id]=Table3[[#This Row],[study_id]],Table4[iso_code],""))</f>
        <v>KE</v>
      </c>
      <c r="J34" s="58">
        <f>COUNTIF(study_countries!A:A,A34)</f>
        <v>1</v>
      </c>
      <c r="K34" s="56" t="s">
        <v>320</v>
      </c>
      <c r="L34" s="58" t="s">
        <v>457</v>
      </c>
      <c r="M34" s="58" t="s">
        <v>458</v>
      </c>
      <c r="N34" s="58">
        <v>2019</v>
      </c>
      <c r="O34" s="58">
        <v>2050</v>
      </c>
      <c r="P34" s="56" t="s">
        <v>61</v>
      </c>
      <c r="Q34" s="58" t="s">
        <v>84</v>
      </c>
      <c r="R34" s="58" t="s">
        <v>63</v>
      </c>
      <c r="S34" s="56" t="s">
        <v>64</v>
      </c>
      <c r="T34" s="56" t="s">
        <v>64</v>
      </c>
      <c r="U34" s="56" t="s">
        <v>64</v>
      </c>
      <c r="V34" s="56" t="s">
        <v>64</v>
      </c>
      <c r="W34" s="56" t="s">
        <v>64</v>
      </c>
      <c r="X34" s="56" t="s">
        <v>64</v>
      </c>
      <c r="Y34" s="56" t="s">
        <v>64</v>
      </c>
      <c r="Z34" s="56" t="s">
        <v>65</v>
      </c>
      <c r="AA34" s="56" t="s">
        <v>64</v>
      </c>
      <c r="AB34" s="56" t="s">
        <v>66</v>
      </c>
      <c r="AC34" s="56" t="s">
        <v>104</v>
      </c>
      <c r="AD34" s="56" t="s">
        <v>68</v>
      </c>
      <c r="AE34" s="56" t="s">
        <v>64</v>
      </c>
      <c r="AF34" s="56" t="s">
        <v>64</v>
      </c>
      <c r="AG34" s="56" t="s">
        <v>64</v>
      </c>
      <c r="AH34" s="56" t="s">
        <v>65</v>
      </c>
      <c r="AI34" s="58" t="s">
        <v>89</v>
      </c>
      <c r="AJ34" s="56" t="s">
        <v>65</v>
      </c>
      <c r="AK34" s="56" t="s">
        <v>65</v>
      </c>
      <c r="AL34" s="56" t="s">
        <v>65</v>
      </c>
      <c r="AM34" s="56" t="s">
        <v>64</v>
      </c>
      <c r="AN34" s="56" t="s">
        <v>64</v>
      </c>
      <c r="AO34" s="58" t="s">
        <v>459</v>
      </c>
      <c r="AP34" s="56" t="s">
        <v>460</v>
      </c>
      <c r="AQ34" s="56" t="s">
        <v>461</v>
      </c>
      <c r="AR34" s="56" t="s">
        <v>462</v>
      </c>
      <c r="AS34" s="56" t="s">
        <v>136</v>
      </c>
      <c r="AT34" s="56"/>
      <c r="AU34" s="58" t="s">
        <v>65</v>
      </c>
      <c r="AV34" s="95">
        <v>8.8999999999999996E-2</v>
      </c>
      <c r="AW34" s="58" t="s">
        <v>65</v>
      </c>
      <c r="AX34" s="58"/>
      <c r="AY34" s="22" t="s">
        <v>463</v>
      </c>
      <c r="AZ34" s="80" t="s">
        <v>464</v>
      </c>
    </row>
    <row r="35" spans="1:52" s="39" customFormat="1" ht="160.5" customHeight="1">
      <c r="A35" s="63">
        <v>34</v>
      </c>
      <c r="B35" s="58" t="s">
        <v>465</v>
      </c>
      <c r="C35" s="58" t="s">
        <v>466</v>
      </c>
      <c r="D35" s="58" t="s">
        <v>467</v>
      </c>
      <c r="E35" s="58">
        <v>2017</v>
      </c>
      <c r="F35" s="58" t="s">
        <v>55</v>
      </c>
      <c r="G35" s="58" t="s">
        <v>468</v>
      </c>
      <c r="H35" s="56" t="s">
        <v>238</v>
      </c>
      <c r="I35" s="56" t="str">
        <f t="array" ref="I35">_xlfn.TEXTJOIN(",",TRUE,IF(Table4[study_id]=Table3[[#This Row],[study_id]],Table4[iso_code],""))</f>
        <v>KE</v>
      </c>
      <c r="J35" s="58">
        <f>COUNTIF(study_countries!A:A,A35)</f>
        <v>1</v>
      </c>
      <c r="K35" s="56" t="s">
        <v>320</v>
      </c>
      <c r="L35" s="58" t="s">
        <v>469</v>
      </c>
      <c r="M35" s="58" t="s">
        <v>470</v>
      </c>
      <c r="N35" s="58">
        <v>2012</v>
      </c>
      <c r="O35" s="58">
        <v>2040</v>
      </c>
      <c r="P35" s="56" t="s">
        <v>61</v>
      </c>
      <c r="Q35" s="58" t="s">
        <v>84</v>
      </c>
      <c r="R35" s="58" t="s">
        <v>63</v>
      </c>
      <c r="S35" s="56" t="s">
        <v>64</v>
      </c>
      <c r="T35" s="56" t="s">
        <v>64</v>
      </c>
      <c r="U35" s="56" t="s">
        <v>64</v>
      </c>
      <c r="V35" s="56" t="s">
        <v>64</v>
      </c>
      <c r="W35" s="56" t="s">
        <v>64</v>
      </c>
      <c r="X35" s="56" t="s">
        <v>64</v>
      </c>
      <c r="Y35" s="56" t="s">
        <v>64</v>
      </c>
      <c r="Z35" s="56" t="s">
        <v>65</v>
      </c>
      <c r="AA35" s="56" t="s">
        <v>64</v>
      </c>
      <c r="AB35" s="56" t="s">
        <v>66</v>
      </c>
      <c r="AC35" s="56" t="s">
        <v>104</v>
      </c>
      <c r="AD35" s="56" t="s">
        <v>68</v>
      </c>
      <c r="AE35" s="56" t="s">
        <v>64</v>
      </c>
      <c r="AF35" s="56" t="s">
        <v>65</v>
      </c>
      <c r="AG35" s="56" t="s">
        <v>65</v>
      </c>
      <c r="AH35" s="56" t="s">
        <v>65</v>
      </c>
      <c r="AI35" s="58" t="s">
        <v>69</v>
      </c>
      <c r="AJ35" s="56" t="s">
        <v>65</v>
      </c>
      <c r="AK35" s="56" t="s">
        <v>64</v>
      </c>
      <c r="AL35" s="56" t="s">
        <v>136</v>
      </c>
      <c r="AM35" s="56" t="s">
        <v>64</v>
      </c>
      <c r="AN35" s="56" t="s">
        <v>64</v>
      </c>
      <c r="AO35" s="58" t="s">
        <v>471</v>
      </c>
      <c r="AP35" s="56" t="s">
        <v>472</v>
      </c>
      <c r="AQ35" s="56" t="s">
        <v>473</v>
      </c>
      <c r="AR35" s="56" t="s">
        <v>474</v>
      </c>
      <c r="AS35" s="56" t="s">
        <v>65</v>
      </c>
      <c r="AT35" s="56"/>
      <c r="AU35" s="58" t="s">
        <v>65</v>
      </c>
      <c r="AV35" s="95">
        <v>9.8000000000000004E-2</v>
      </c>
      <c r="AW35" s="58" t="s">
        <v>65</v>
      </c>
      <c r="AX35" s="58"/>
      <c r="AY35" s="22" t="s">
        <v>475</v>
      </c>
      <c r="AZ35" s="80" t="s">
        <v>476</v>
      </c>
    </row>
    <row r="36" spans="1:52" s="39" customFormat="1" ht="160.5" customHeight="1">
      <c r="A36" s="63">
        <v>35</v>
      </c>
      <c r="B36" s="58" t="s">
        <v>477</v>
      </c>
      <c r="C36" s="58" t="s">
        <v>478</v>
      </c>
      <c r="D36" s="58" t="s">
        <v>479</v>
      </c>
      <c r="E36" s="58">
        <v>2010</v>
      </c>
      <c r="F36" s="58" t="s">
        <v>55</v>
      </c>
      <c r="G36" s="58" t="s">
        <v>129</v>
      </c>
      <c r="H36" s="56" t="s">
        <v>101</v>
      </c>
      <c r="I36" s="56" t="str">
        <f t="array" ref="I36">_xlfn.TEXTJOIN(",",TRUE,IF(Table4[study_id]=Table3[[#This Row],[study_id]],Table4[iso_code],""))</f>
        <v>MA,DZ,TN</v>
      </c>
      <c r="J36" s="58">
        <f>COUNTIF(study_countries!A:A,A36)</f>
        <v>3</v>
      </c>
      <c r="K36" s="56" t="s">
        <v>223</v>
      </c>
      <c r="L36" s="58" t="s">
        <v>480</v>
      </c>
      <c r="M36" s="58" t="s">
        <v>481</v>
      </c>
      <c r="N36" s="58">
        <v>2010</v>
      </c>
      <c r="O36" s="58">
        <v>2025</v>
      </c>
      <c r="P36" s="56" t="s">
        <v>61</v>
      </c>
      <c r="Q36" s="58" t="s">
        <v>84</v>
      </c>
      <c r="R36" s="58" t="s">
        <v>63</v>
      </c>
      <c r="S36" s="56" t="s">
        <v>64</v>
      </c>
      <c r="T36" s="56" t="s">
        <v>64</v>
      </c>
      <c r="U36" s="56" t="s">
        <v>64</v>
      </c>
      <c r="V36" s="56" t="s">
        <v>65</v>
      </c>
      <c r="W36" s="56" t="s">
        <v>65</v>
      </c>
      <c r="X36" s="56" t="s">
        <v>65</v>
      </c>
      <c r="Y36" s="56" t="s">
        <v>64</v>
      </c>
      <c r="Z36" s="56" t="s">
        <v>65</v>
      </c>
      <c r="AA36" s="56" t="s">
        <v>64</v>
      </c>
      <c r="AB36" s="56" t="s">
        <v>66</v>
      </c>
      <c r="AC36" s="56" t="s">
        <v>67</v>
      </c>
      <c r="AD36" s="56" t="s">
        <v>68</v>
      </c>
      <c r="AE36" s="56" t="s">
        <v>65</v>
      </c>
      <c r="AF36" s="56" t="s">
        <v>65</v>
      </c>
      <c r="AG36" s="56" t="s">
        <v>65</v>
      </c>
      <c r="AH36" s="56" t="s">
        <v>65</v>
      </c>
      <c r="AI36" s="58" t="s">
        <v>89</v>
      </c>
      <c r="AJ36" s="56" t="s">
        <v>65</v>
      </c>
      <c r="AK36" s="56" t="s">
        <v>65</v>
      </c>
      <c r="AL36" s="56" t="s">
        <v>65</v>
      </c>
      <c r="AM36" s="56" t="s">
        <v>64</v>
      </c>
      <c r="AN36" s="56" t="s">
        <v>65</v>
      </c>
      <c r="AO36" s="58" t="s">
        <v>482</v>
      </c>
      <c r="AP36" s="56" t="s">
        <v>483</v>
      </c>
      <c r="AQ36" s="56" t="s">
        <v>484</v>
      </c>
      <c r="AR36" s="56" t="s">
        <v>326</v>
      </c>
      <c r="AS36" s="56" t="s">
        <v>65</v>
      </c>
      <c r="AT36" s="56"/>
      <c r="AU36" s="58" t="s">
        <v>65</v>
      </c>
      <c r="AV36" s="89">
        <v>0.05</v>
      </c>
      <c r="AW36" s="58" t="s">
        <v>65</v>
      </c>
      <c r="AX36" s="58"/>
      <c r="AY36" s="22" t="s">
        <v>485</v>
      </c>
      <c r="AZ36" s="80" t="s">
        <v>486</v>
      </c>
    </row>
    <row r="37" spans="1:52" s="39" customFormat="1" ht="160.5" customHeight="1">
      <c r="A37" s="63">
        <v>36</v>
      </c>
      <c r="B37" s="58" t="s">
        <v>487</v>
      </c>
      <c r="C37" s="58" t="s">
        <v>488</v>
      </c>
      <c r="D37" s="58" t="s">
        <v>489</v>
      </c>
      <c r="E37" s="58">
        <v>2021</v>
      </c>
      <c r="F37" s="58" t="s">
        <v>55</v>
      </c>
      <c r="G37" s="58" t="s">
        <v>468</v>
      </c>
      <c r="H37" s="56" t="s">
        <v>238</v>
      </c>
      <c r="I37" s="56" t="str">
        <f t="array" ref="I37">_xlfn.TEXTJOIN(",",TRUE,IF(Table4[study_id]=Table3[[#This Row],[study_id]],Table4[iso_code],""))</f>
        <v>ML</v>
      </c>
      <c r="J37" s="58">
        <f>COUNTIF(study_countries!A:A,A37)</f>
        <v>1</v>
      </c>
      <c r="K37" s="56" t="s">
        <v>248</v>
      </c>
      <c r="L37" s="58" t="s">
        <v>490</v>
      </c>
      <c r="M37" s="58" t="s">
        <v>491</v>
      </c>
      <c r="N37" s="58">
        <v>2016</v>
      </c>
      <c r="O37" s="58">
        <v>2050</v>
      </c>
      <c r="P37" s="56" t="s">
        <v>61</v>
      </c>
      <c r="Q37" s="58" t="s">
        <v>440</v>
      </c>
      <c r="R37" s="58" t="s">
        <v>194</v>
      </c>
      <c r="S37" s="56" t="s">
        <v>64</v>
      </c>
      <c r="T37" s="56" t="s">
        <v>64</v>
      </c>
      <c r="U37" s="56" t="s">
        <v>64</v>
      </c>
      <c r="V37" s="56" t="s">
        <v>64</v>
      </c>
      <c r="W37" s="56" t="s">
        <v>65</v>
      </c>
      <c r="X37" s="56" t="s">
        <v>65</v>
      </c>
      <c r="Y37" s="56" t="s">
        <v>64</v>
      </c>
      <c r="Z37" s="56" t="s">
        <v>65</v>
      </c>
      <c r="AA37" s="56" t="s">
        <v>65</v>
      </c>
      <c r="AB37" s="56" t="s">
        <v>146</v>
      </c>
      <c r="AC37" s="56" t="s">
        <v>87</v>
      </c>
      <c r="AD37" s="56" t="s">
        <v>68</v>
      </c>
      <c r="AE37" s="56" t="s">
        <v>64</v>
      </c>
      <c r="AF37" s="56" t="s">
        <v>64</v>
      </c>
      <c r="AG37" s="56" t="s">
        <v>65</v>
      </c>
      <c r="AH37" s="56" t="s">
        <v>65</v>
      </c>
      <c r="AI37" s="58" t="s">
        <v>69</v>
      </c>
      <c r="AJ37" s="56" t="s">
        <v>65</v>
      </c>
      <c r="AK37" s="56" t="s">
        <v>64</v>
      </c>
      <c r="AL37" s="56" t="s">
        <v>64</v>
      </c>
      <c r="AM37" s="56" t="s">
        <v>64</v>
      </c>
      <c r="AN37" s="56" t="s">
        <v>64</v>
      </c>
      <c r="AO37" s="58" t="s">
        <v>492</v>
      </c>
      <c r="AP37" s="56" t="s">
        <v>493</v>
      </c>
      <c r="AQ37" s="56" t="s">
        <v>494</v>
      </c>
      <c r="AR37" s="56" t="s">
        <v>495</v>
      </c>
      <c r="AS37" s="56" t="s">
        <v>136</v>
      </c>
      <c r="AT37" s="56"/>
      <c r="AU37" s="58" t="s">
        <v>65</v>
      </c>
      <c r="AV37" s="89">
        <v>0.08</v>
      </c>
      <c r="AW37" s="58" t="s">
        <v>64</v>
      </c>
      <c r="AX37" s="58" t="s">
        <v>496</v>
      </c>
      <c r="AY37" s="22" t="s">
        <v>497</v>
      </c>
      <c r="AZ37" s="80" t="s">
        <v>498</v>
      </c>
    </row>
    <row r="38" spans="1:52" s="39" customFormat="1" ht="160.5" customHeight="1">
      <c r="A38" s="63">
        <v>37</v>
      </c>
      <c r="B38" s="58" t="s">
        <v>499</v>
      </c>
      <c r="C38" s="58" t="s">
        <v>386</v>
      </c>
      <c r="D38" s="58" t="s">
        <v>500</v>
      </c>
      <c r="E38" s="58">
        <v>2014</v>
      </c>
      <c r="F38" s="58" t="s">
        <v>55</v>
      </c>
      <c r="G38" s="58" t="s">
        <v>129</v>
      </c>
      <c r="H38" s="56" t="s">
        <v>238</v>
      </c>
      <c r="I38" s="56" t="str">
        <f t="array" ref="I38">_xlfn.TEXTJOIN(",",TRUE,IF(Table4[study_id]=Table3[[#This Row],[study_id]],Table4[iso_code],""))</f>
        <v>MU</v>
      </c>
      <c r="J38" s="58">
        <f>COUNTIF(study_countries!A:A,A38)</f>
        <v>1</v>
      </c>
      <c r="K38" s="56" t="s">
        <v>320</v>
      </c>
      <c r="L38" s="58" t="s">
        <v>501</v>
      </c>
      <c r="M38" s="58" t="s">
        <v>502</v>
      </c>
      <c r="N38" s="58">
        <v>2010</v>
      </c>
      <c r="O38" s="58">
        <v>2030</v>
      </c>
      <c r="P38" s="56" t="s">
        <v>61</v>
      </c>
      <c r="Q38" s="58" t="s">
        <v>440</v>
      </c>
      <c r="R38" s="58" t="s">
        <v>194</v>
      </c>
      <c r="S38" s="56" t="s">
        <v>64</v>
      </c>
      <c r="T38" s="56" t="s">
        <v>65</v>
      </c>
      <c r="U38" s="56" t="s">
        <v>64</v>
      </c>
      <c r="V38" s="56" t="s">
        <v>64</v>
      </c>
      <c r="W38" s="56" t="s">
        <v>65</v>
      </c>
      <c r="X38" s="56" t="s">
        <v>65</v>
      </c>
      <c r="Y38" s="56" t="s">
        <v>64</v>
      </c>
      <c r="Z38" s="56" t="s">
        <v>65</v>
      </c>
      <c r="AA38" s="56" t="s">
        <v>64</v>
      </c>
      <c r="AB38" s="56" t="s">
        <v>146</v>
      </c>
      <c r="AC38" s="56" t="s">
        <v>67</v>
      </c>
      <c r="AD38" s="56" t="s">
        <v>68</v>
      </c>
      <c r="AE38" s="56" t="s">
        <v>65</v>
      </c>
      <c r="AF38" s="56" t="s">
        <v>64</v>
      </c>
      <c r="AG38" s="56" t="s">
        <v>65</v>
      </c>
      <c r="AH38" s="56" t="s">
        <v>65</v>
      </c>
      <c r="AI38" s="58" t="s">
        <v>89</v>
      </c>
      <c r="AJ38" s="56" t="s">
        <v>65</v>
      </c>
      <c r="AK38" s="56" t="s">
        <v>65</v>
      </c>
      <c r="AL38" s="56" t="s">
        <v>65</v>
      </c>
      <c r="AM38" s="56" t="s">
        <v>64</v>
      </c>
      <c r="AN38" s="56" t="s">
        <v>64</v>
      </c>
      <c r="AO38" s="58" t="s">
        <v>503</v>
      </c>
      <c r="AP38" s="56" t="s">
        <v>504</v>
      </c>
      <c r="AQ38" s="56" t="s">
        <v>505</v>
      </c>
      <c r="AR38" s="56" t="s">
        <v>506</v>
      </c>
      <c r="AS38" s="56" t="s">
        <v>136</v>
      </c>
      <c r="AT38" s="56" t="s">
        <v>507</v>
      </c>
      <c r="AU38" s="58" t="s">
        <v>65</v>
      </c>
      <c r="AV38" s="89" t="s">
        <v>75</v>
      </c>
      <c r="AW38" s="58" t="s">
        <v>65</v>
      </c>
      <c r="AX38" s="58"/>
      <c r="AY38" s="22" t="s">
        <v>508</v>
      </c>
      <c r="AZ38" s="80" t="s">
        <v>509</v>
      </c>
    </row>
    <row r="39" spans="1:52" s="39" customFormat="1" ht="124.5" customHeight="1">
      <c r="A39" s="63">
        <v>38</v>
      </c>
      <c r="B39" s="58" t="s">
        <v>510</v>
      </c>
      <c r="C39" s="58" t="s">
        <v>511</v>
      </c>
      <c r="D39" s="58" t="s">
        <v>512</v>
      </c>
      <c r="E39" s="58">
        <v>2024</v>
      </c>
      <c r="F39" s="58" t="s">
        <v>55</v>
      </c>
      <c r="G39" s="58" t="s">
        <v>129</v>
      </c>
      <c r="H39" s="56" t="s">
        <v>238</v>
      </c>
      <c r="I39" s="56" t="str">
        <f t="array" ref="I39">_xlfn.TEXTJOIN(",",TRUE,IF(Table4[study_id]=Table3[[#This Row],[study_id]],Table4[iso_code],""))</f>
        <v>MA</v>
      </c>
      <c r="J39" s="58">
        <f>COUNTIF(study_countries!A:A,A39)</f>
        <v>1</v>
      </c>
      <c r="K39" s="56" t="s">
        <v>223</v>
      </c>
      <c r="L39" s="58" t="s">
        <v>513</v>
      </c>
      <c r="M39" s="58" t="s">
        <v>514</v>
      </c>
      <c r="N39" s="58">
        <v>2020</v>
      </c>
      <c r="O39" s="58">
        <v>2050</v>
      </c>
      <c r="P39" s="56" t="s">
        <v>61</v>
      </c>
      <c r="Q39" s="58" t="s">
        <v>84</v>
      </c>
      <c r="R39" s="58" t="s">
        <v>63</v>
      </c>
      <c r="S39" s="56" t="s">
        <v>64</v>
      </c>
      <c r="T39" s="56" t="s">
        <v>64</v>
      </c>
      <c r="U39" s="56" t="s">
        <v>64</v>
      </c>
      <c r="V39" s="56" t="s">
        <v>65</v>
      </c>
      <c r="W39" s="56" t="s">
        <v>65</v>
      </c>
      <c r="X39" s="56" t="s">
        <v>65</v>
      </c>
      <c r="Y39" s="56" t="s">
        <v>64</v>
      </c>
      <c r="Z39" s="56" t="s">
        <v>65</v>
      </c>
      <c r="AA39" s="56" t="s">
        <v>64</v>
      </c>
      <c r="AB39" s="56" t="s">
        <v>66</v>
      </c>
      <c r="AC39" s="56" t="s">
        <v>104</v>
      </c>
      <c r="AD39" s="56" t="s">
        <v>68</v>
      </c>
      <c r="AE39" s="56" t="s">
        <v>64</v>
      </c>
      <c r="AF39" s="56" t="s">
        <v>64</v>
      </c>
      <c r="AG39" s="56" t="s">
        <v>65</v>
      </c>
      <c r="AH39" s="56" t="s">
        <v>65</v>
      </c>
      <c r="AI39" s="58" t="s">
        <v>89</v>
      </c>
      <c r="AJ39" s="56" t="s">
        <v>65</v>
      </c>
      <c r="AK39" s="56" t="s">
        <v>65</v>
      </c>
      <c r="AL39" s="56" t="s">
        <v>65</v>
      </c>
      <c r="AM39" s="56" t="s">
        <v>64</v>
      </c>
      <c r="AN39" s="56" t="s">
        <v>64</v>
      </c>
      <c r="AO39" s="58" t="s">
        <v>515</v>
      </c>
      <c r="AP39" s="56" t="s">
        <v>516</v>
      </c>
      <c r="AQ39" s="56" t="s">
        <v>517</v>
      </c>
      <c r="AR39" s="56" t="s">
        <v>518</v>
      </c>
      <c r="AS39" s="56" t="s">
        <v>64</v>
      </c>
      <c r="AT39" s="56"/>
      <c r="AU39" s="58" t="s">
        <v>65</v>
      </c>
      <c r="AV39" s="89">
        <v>0.05</v>
      </c>
      <c r="AW39" s="58" t="s">
        <v>65</v>
      </c>
      <c r="AX39" s="58"/>
      <c r="AY39" s="22" t="s">
        <v>519</v>
      </c>
      <c r="AZ39" s="80" t="s">
        <v>520</v>
      </c>
    </row>
    <row r="40" spans="1:52" s="39" customFormat="1" ht="124.5" customHeight="1">
      <c r="A40" s="63">
        <v>39</v>
      </c>
      <c r="B40" s="58" t="s">
        <v>521</v>
      </c>
      <c r="C40" s="58" t="s">
        <v>522</v>
      </c>
      <c r="D40" s="58" t="s">
        <v>523</v>
      </c>
      <c r="E40" s="58">
        <v>2025</v>
      </c>
      <c r="F40" s="58" t="s">
        <v>236</v>
      </c>
      <c r="G40" s="58" t="s">
        <v>237</v>
      </c>
      <c r="H40" s="56" t="s">
        <v>238</v>
      </c>
      <c r="I40" s="56" t="str">
        <f t="array" ref="I40">_xlfn.TEXTJOIN(",",TRUE,IF(Table4[study_id]=Table3[[#This Row],[study_id]],Table4[iso_code],""))</f>
        <v>MA</v>
      </c>
      <c r="J40" s="58">
        <f>COUNTIF(study_countries!A:A,A40)</f>
        <v>1</v>
      </c>
      <c r="K40" s="56" t="s">
        <v>223</v>
      </c>
      <c r="L40" s="58" t="s">
        <v>524</v>
      </c>
      <c r="M40" s="58" t="s">
        <v>525</v>
      </c>
      <c r="N40" s="58"/>
      <c r="O40" s="58">
        <v>2050</v>
      </c>
      <c r="P40" s="56"/>
      <c r="Q40" s="58"/>
      <c r="R40" s="58"/>
      <c r="S40" s="56"/>
      <c r="T40" s="56"/>
      <c r="U40" s="56"/>
      <c r="V40" s="56"/>
      <c r="W40" s="56"/>
      <c r="X40" s="56"/>
      <c r="Y40" s="56"/>
      <c r="Z40" s="56"/>
      <c r="AA40" s="56"/>
      <c r="AB40" s="56" t="s">
        <v>526</v>
      </c>
      <c r="AC40" s="56" t="s">
        <v>87</v>
      </c>
      <c r="AD40" s="56" t="s">
        <v>68</v>
      </c>
      <c r="AE40" s="56" t="s">
        <v>64</v>
      </c>
      <c r="AF40" s="56" t="s">
        <v>64</v>
      </c>
      <c r="AG40" s="56" t="s">
        <v>64</v>
      </c>
      <c r="AH40" s="56"/>
      <c r="AI40" s="58" t="s">
        <v>89</v>
      </c>
      <c r="AJ40" s="56" t="s">
        <v>65</v>
      </c>
      <c r="AK40" s="56" t="s">
        <v>65</v>
      </c>
      <c r="AL40" s="56" t="s">
        <v>65</v>
      </c>
      <c r="AM40" s="56" t="s">
        <v>65</v>
      </c>
      <c r="AN40" s="56" t="s">
        <v>65</v>
      </c>
      <c r="AO40" s="58"/>
      <c r="AP40" s="56"/>
      <c r="AQ40" s="56" t="s">
        <v>527</v>
      </c>
      <c r="AR40" s="56" t="s">
        <v>518</v>
      </c>
      <c r="AS40" s="56" t="s">
        <v>64</v>
      </c>
      <c r="AT40" s="56"/>
      <c r="AU40" s="58" t="s">
        <v>65</v>
      </c>
      <c r="AV40" s="89"/>
      <c r="AW40" s="58"/>
      <c r="AX40" s="58"/>
      <c r="AY40" s="22" t="s">
        <v>528</v>
      </c>
      <c r="AZ40" s="80" t="s">
        <v>529</v>
      </c>
    </row>
    <row r="41" spans="1:52" s="39" customFormat="1" ht="124.5" customHeight="1">
      <c r="A41" s="63">
        <v>40</v>
      </c>
      <c r="B41" s="58" t="s">
        <v>530</v>
      </c>
      <c r="C41" s="58" t="s">
        <v>531</v>
      </c>
      <c r="D41" s="58" t="s">
        <v>532</v>
      </c>
      <c r="E41" s="58">
        <v>2022</v>
      </c>
      <c r="F41" s="58" t="s">
        <v>55</v>
      </c>
      <c r="G41" s="58" t="s">
        <v>129</v>
      </c>
      <c r="H41" s="56" t="s">
        <v>238</v>
      </c>
      <c r="I41" s="56" t="str">
        <f t="array" ref="I41">_xlfn.TEXTJOIN(",",TRUE,IF(Table4[study_id]=Table3[[#This Row],[study_id]],Table4[iso_code],""))</f>
        <v>MZ</v>
      </c>
      <c r="J41" s="58">
        <f>COUNTIF(study_countries!A:A,A41)</f>
        <v>1</v>
      </c>
      <c r="K41" s="56" t="s">
        <v>271</v>
      </c>
      <c r="L41" s="58" t="s">
        <v>533</v>
      </c>
      <c r="M41" s="58" t="s">
        <v>534</v>
      </c>
      <c r="N41" s="58">
        <v>2022</v>
      </c>
      <c r="O41" s="58">
        <v>2032</v>
      </c>
      <c r="P41" s="56" t="s">
        <v>61</v>
      </c>
      <c r="Q41" s="58" t="s">
        <v>84</v>
      </c>
      <c r="R41" s="58" t="s">
        <v>63</v>
      </c>
      <c r="S41" s="56" t="s">
        <v>64</v>
      </c>
      <c r="T41" s="56" t="s">
        <v>64</v>
      </c>
      <c r="U41" s="56" t="s">
        <v>64</v>
      </c>
      <c r="V41" s="56" t="s">
        <v>65</v>
      </c>
      <c r="W41" s="56" t="s">
        <v>65</v>
      </c>
      <c r="X41" s="56" t="s">
        <v>65</v>
      </c>
      <c r="Y41" s="56" t="s">
        <v>64</v>
      </c>
      <c r="Z41" s="56" t="s">
        <v>64</v>
      </c>
      <c r="AA41" s="56" t="s">
        <v>65</v>
      </c>
      <c r="AB41" s="56" t="s">
        <v>66</v>
      </c>
      <c r="AC41" s="56" t="s">
        <v>67</v>
      </c>
      <c r="AD41" s="56" t="s">
        <v>68</v>
      </c>
      <c r="AE41" s="56" t="s">
        <v>64</v>
      </c>
      <c r="AF41" s="56" t="s">
        <v>64</v>
      </c>
      <c r="AG41" s="56" t="s">
        <v>65</v>
      </c>
      <c r="AH41" s="56" t="s">
        <v>65</v>
      </c>
      <c r="AI41" s="58" t="s">
        <v>89</v>
      </c>
      <c r="AJ41" s="56" t="s">
        <v>65</v>
      </c>
      <c r="AK41" s="56" t="s">
        <v>65</v>
      </c>
      <c r="AL41" s="56" t="s">
        <v>65</v>
      </c>
      <c r="AM41" s="56" t="s">
        <v>64</v>
      </c>
      <c r="AN41" s="56" t="s">
        <v>136</v>
      </c>
      <c r="AO41" s="58" t="s">
        <v>535</v>
      </c>
      <c r="AP41" s="56" t="s">
        <v>536</v>
      </c>
      <c r="AQ41" s="56" t="s">
        <v>530</v>
      </c>
      <c r="AR41" s="56" t="s">
        <v>537</v>
      </c>
      <c r="AS41" s="56" t="s">
        <v>65</v>
      </c>
      <c r="AT41" s="56" t="s">
        <v>538</v>
      </c>
      <c r="AU41" s="58" t="s">
        <v>64</v>
      </c>
      <c r="AV41" s="89" t="s">
        <v>75</v>
      </c>
      <c r="AW41" s="58" t="s">
        <v>65</v>
      </c>
      <c r="AX41" s="58"/>
      <c r="AY41" s="22" t="s">
        <v>539</v>
      </c>
      <c r="AZ41" s="80" t="s">
        <v>540</v>
      </c>
    </row>
    <row r="42" spans="1:52" s="39" customFormat="1" ht="105" customHeight="1">
      <c r="A42" s="63">
        <v>41</v>
      </c>
      <c r="B42" s="58" t="s">
        <v>541</v>
      </c>
      <c r="C42" s="58" t="s">
        <v>386</v>
      </c>
      <c r="D42" s="58" t="s">
        <v>542</v>
      </c>
      <c r="E42" s="58">
        <v>2022</v>
      </c>
      <c r="F42" s="58" t="s">
        <v>55</v>
      </c>
      <c r="G42" s="58" t="s">
        <v>129</v>
      </c>
      <c r="H42" s="56" t="s">
        <v>238</v>
      </c>
      <c r="I42" s="56" t="str">
        <f t="array" ref="I42">_xlfn.TEXTJOIN(",",TRUE,IF(Table4[study_id]=Table3[[#This Row],[study_id]],Table4[iso_code],""))</f>
        <v>NG</v>
      </c>
      <c r="J42" s="58">
        <f>COUNTIF(study_countries!A:A,A42)</f>
        <v>1</v>
      </c>
      <c r="K42" s="56" t="s">
        <v>248</v>
      </c>
      <c r="L42" s="58" t="s">
        <v>543</v>
      </c>
      <c r="M42" s="58" t="s">
        <v>544</v>
      </c>
      <c r="N42" s="58">
        <v>2017</v>
      </c>
      <c r="O42" s="58">
        <v>2040</v>
      </c>
      <c r="P42" s="56" t="s">
        <v>61</v>
      </c>
      <c r="Q42" s="58" t="s">
        <v>440</v>
      </c>
      <c r="R42" s="58" t="s">
        <v>194</v>
      </c>
      <c r="S42" s="56" t="s">
        <v>64</v>
      </c>
      <c r="T42" s="56" t="s">
        <v>64</v>
      </c>
      <c r="U42" s="56" t="s">
        <v>64</v>
      </c>
      <c r="V42" s="56" t="s">
        <v>64</v>
      </c>
      <c r="W42" s="56" t="s">
        <v>65</v>
      </c>
      <c r="X42" s="56" t="s">
        <v>65</v>
      </c>
      <c r="Y42" s="56" t="s">
        <v>64</v>
      </c>
      <c r="Z42" s="56" t="s">
        <v>65</v>
      </c>
      <c r="AA42" s="56" t="s">
        <v>64</v>
      </c>
      <c r="AB42" s="56" t="s">
        <v>66</v>
      </c>
      <c r="AC42" s="56" t="s">
        <v>67</v>
      </c>
      <c r="AD42" s="56" t="s">
        <v>88</v>
      </c>
      <c r="AE42" s="56" t="s">
        <v>64</v>
      </c>
      <c r="AF42" s="56" t="s">
        <v>64</v>
      </c>
      <c r="AG42" s="56" t="s">
        <v>65</v>
      </c>
      <c r="AH42" s="56" t="s">
        <v>65</v>
      </c>
      <c r="AI42" s="58" t="s">
        <v>89</v>
      </c>
      <c r="AJ42" s="56" t="s">
        <v>65</v>
      </c>
      <c r="AK42" s="56" t="s">
        <v>65</v>
      </c>
      <c r="AL42" s="56" t="s">
        <v>64</v>
      </c>
      <c r="AM42" s="56" t="s">
        <v>64</v>
      </c>
      <c r="AN42" s="56" t="s">
        <v>64</v>
      </c>
      <c r="AO42" s="58"/>
      <c r="AP42" s="56"/>
      <c r="AQ42" s="56" t="s">
        <v>545</v>
      </c>
      <c r="AR42" s="56" t="s">
        <v>546</v>
      </c>
      <c r="AS42" s="56" t="s">
        <v>136</v>
      </c>
      <c r="AT42" s="56"/>
      <c r="AU42" s="58" t="s">
        <v>65</v>
      </c>
      <c r="AV42" s="89" t="s">
        <v>75</v>
      </c>
      <c r="AW42" s="58" t="s">
        <v>65</v>
      </c>
      <c r="AX42" s="58"/>
      <c r="AY42" s="22" t="s">
        <v>547</v>
      </c>
      <c r="AZ42" s="80" t="s">
        <v>548</v>
      </c>
    </row>
    <row r="43" spans="1:52" s="39" customFormat="1" ht="171.75" customHeight="1">
      <c r="A43" s="63">
        <v>42</v>
      </c>
      <c r="B43" s="58" t="s">
        <v>549</v>
      </c>
      <c r="C43" s="58" t="s">
        <v>386</v>
      </c>
      <c r="D43" s="58" t="s">
        <v>550</v>
      </c>
      <c r="E43" s="58">
        <v>2017</v>
      </c>
      <c r="F43" s="58" t="s">
        <v>55</v>
      </c>
      <c r="G43" s="58" t="s">
        <v>129</v>
      </c>
      <c r="H43" s="56" t="s">
        <v>238</v>
      </c>
      <c r="I43" s="56" t="str">
        <f t="array" ref="I43">_xlfn.TEXTJOIN(",",TRUE,IF(Table4[study_id]=Table3[[#This Row],[study_id]],Table4[iso_code],""))</f>
        <v>NG</v>
      </c>
      <c r="J43" s="58">
        <f>COUNTIF(study_countries!A:A,A43)</f>
        <v>1</v>
      </c>
      <c r="K43" s="56" t="s">
        <v>248</v>
      </c>
      <c r="L43" s="58" t="s">
        <v>551</v>
      </c>
      <c r="M43" s="58" t="s">
        <v>552</v>
      </c>
      <c r="N43" s="58">
        <v>2010</v>
      </c>
      <c r="O43" s="58">
        <v>2040</v>
      </c>
      <c r="P43" s="56" t="s">
        <v>61</v>
      </c>
      <c r="Q43" s="58" t="s">
        <v>440</v>
      </c>
      <c r="R43" s="58" t="s">
        <v>194</v>
      </c>
      <c r="S43" s="56" t="s">
        <v>64</v>
      </c>
      <c r="T43" s="56" t="s">
        <v>64</v>
      </c>
      <c r="U43" s="56" t="s">
        <v>64</v>
      </c>
      <c r="V43" s="56" t="s">
        <v>64</v>
      </c>
      <c r="W43" s="56" t="s">
        <v>64</v>
      </c>
      <c r="X43" s="56" t="s">
        <v>64</v>
      </c>
      <c r="Y43" s="56" t="s">
        <v>64</v>
      </c>
      <c r="Z43" s="56" t="s">
        <v>65</v>
      </c>
      <c r="AA43" s="56" t="s">
        <v>64</v>
      </c>
      <c r="AB43" s="56" t="s">
        <v>146</v>
      </c>
      <c r="AC43" s="56" t="s">
        <v>67</v>
      </c>
      <c r="AD43" s="56" t="s">
        <v>68</v>
      </c>
      <c r="AE43" s="56" t="s">
        <v>64</v>
      </c>
      <c r="AF43" s="56" t="s">
        <v>64</v>
      </c>
      <c r="AG43" s="56" t="s">
        <v>65</v>
      </c>
      <c r="AH43" s="56" t="s">
        <v>65</v>
      </c>
      <c r="AI43" s="58" t="s">
        <v>89</v>
      </c>
      <c r="AJ43" s="56" t="s">
        <v>65</v>
      </c>
      <c r="AK43" s="56" t="s">
        <v>64</v>
      </c>
      <c r="AL43" s="56" t="s">
        <v>64</v>
      </c>
      <c r="AM43" s="56" t="s">
        <v>65</v>
      </c>
      <c r="AN43" s="56" t="s">
        <v>64</v>
      </c>
      <c r="AO43" s="58" t="s">
        <v>553</v>
      </c>
      <c r="AP43" s="56" t="s">
        <v>554</v>
      </c>
      <c r="AQ43" s="56" t="s">
        <v>555</v>
      </c>
      <c r="AR43" s="56" t="s">
        <v>556</v>
      </c>
      <c r="AS43" s="56" t="s">
        <v>136</v>
      </c>
      <c r="AT43" s="56"/>
      <c r="AU43" s="58" t="s">
        <v>65</v>
      </c>
      <c r="AV43" s="89">
        <v>0.05</v>
      </c>
      <c r="AW43" s="58" t="s">
        <v>65</v>
      </c>
      <c r="AX43" s="58"/>
      <c r="AY43" s="22" t="s">
        <v>557</v>
      </c>
      <c r="AZ43" s="80" t="s">
        <v>558</v>
      </c>
    </row>
    <row r="44" spans="1:52" s="39" customFormat="1" ht="171.75" customHeight="1">
      <c r="A44" s="63">
        <v>43</v>
      </c>
      <c r="B44" s="58" t="s">
        <v>559</v>
      </c>
      <c r="C44" s="58" t="s">
        <v>560</v>
      </c>
      <c r="D44" s="58" t="s">
        <v>561</v>
      </c>
      <c r="E44" s="58">
        <v>2021</v>
      </c>
      <c r="F44" s="58" t="s">
        <v>55</v>
      </c>
      <c r="G44" s="58" t="s">
        <v>129</v>
      </c>
      <c r="H44" s="56" t="s">
        <v>238</v>
      </c>
      <c r="I44" s="56" t="str">
        <f t="array" ref="I44">_xlfn.TEXTJOIN(",",TRUE,IF(Table4[study_id]=Table3[[#This Row],[study_id]],Table4[iso_code],""))</f>
        <v>NG</v>
      </c>
      <c r="J44" s="58">
        <f>COUNTIF(study_countries!A:A,A44)</f>
        <v>1</v>
      </c>
      <c r="K44" s="56" t="s">
        <v>248</v>
      </c>
      <c r="L44" s="58" t="s">
        <v>562</v>
      </c>
      <c r="M44" s="58" t="s">
        <v>563</v>
      </c>
      <c r="N44" s="58">
        <v>2015</v>
      </c>
      <c r="O44" s="58">
        <v>2060</v>
      </c>
      <c r="P44" s="56" t="s">
        <v>61</v>
      </c>
      <c r="Q44" s="58" t="s">
        <v>159</v>
      </c>
      <c r="R44" s="58" t="s">
        <v>85</v>
      </c>
      <c r="S44" s="56" t="s">
        <v>64</v>
      </c>
      <c r="T44" s="56" t="s">
        <v>64</v>
      </c>
      <c r="U44" s="56" t="s">
        <v>64</v>
      </c>
      <c r="V44" s="56" t="s">
        <v>65</v>
      </c>
      <c r="W44" s="56" t="s">
        <v>64</v>
      </c>
      <c r="X44" s="56" t="s">
        <v>65</v>
      </c>
      <c r="Y44" s="56" t="s">
        <v>64</v>
      </c>
      <c r="Z44" s="56" t="s">
        <v>65</v>
      </c>
      <c r="AA44" s="56" t="s">
        <v>65</v>
      </c>
      <c r="AB44" s="56" t="s">
        <v>66</v>
      </c>
      <c r="AC44" s="56" t="s">
        <v>67</v>
      </c>
      <c r="AD44" s="56" t="s">
        <v>68</v>
      </c>
      <c r="AE44" s="56" t="s">
        <v>65</v>
      </c>
      <c r="AF44" s="56" t="s">
        <v>64</v>
      </c>
      <c r="AG44" s="56" t="s">
        <v>64</v>
      </c>
      <c r="AH44" s="56" t="s">
        <v>65</v>
      </c>
      <c r="AI44" s="58" t="s">
        <v>89</v>
      </c>
      <c r="AJ44" s="56" t="s">
        <v>65</v>
      </c>
      <c r="AK44" s="56" t="s">
        <v>65</v>
      </c>
      <c r="AL44" s="56" t="s">
        <v>65</v>
      </c>
      <c r="AM44" s="56" t="s">
        <v>64</v>
      </c>
      <c r="AN44" s="56" t="s">
        <v>65</v>
      </c>
      <c r="AO44" s="58" t="s">
        <v>564</v>
      </c>
      <c r="AP44" s="56" t="s">
        <v>565</v>
      </c>
      <c r="AQ44" s="56" t="s">
        <v>566</v>
      </c>
      <c r="AR44" s="56" t="s">
        <v>567</v>
      </c>
      <c r="AS44" s="56" t="s">
        <v>65</v>
      </c>
      <c r="AT44" s="56"/>
      <c r="AU44" s="58" t="s">
        <v>65</v>
      </c>
      <c r="AV44" s="89">
        <v>0.15</v>
      </c>
      <c r="AW44" s="58" t="s">
        <v>65</v>
      </c>
      <c r="AX44" s="58"/>
      <c r="AY44" s="22" t="s">
        <v>568</v>
      </c>
      <c r="AZ44" s="80" t="s">
        <v>569</v>
      </c>
    </row>
    <row r="45" spans="1:52" s="39" customFormat="1" ht="171.75" customHeight="1">
      <c r="A45" s="63">
        <v>44</v>
      </c>
      <c r="B45" s="58" t="s">
        <v>570</v>
      </c>
      <c r="C45" s="58" t="s">
        <v>571</v>
      </c>
      <c r="D45" s="58" t="s">
        <v>572</v>
      </c>
      <c r="E45" s="58">
        <v>2019</v>
      </c>
      <c r="F45" s="58" t="s">
        <v>236</v>
      </c>
      <c r="G45" s="58" t="s">
        <v>129</v>
      </c>
      <c r="H45" s="56" t="s">
        <v>238</v>
      </c>
      <c r="I45" s="56" t="str">
        <f t="array" ref="I45">_xlfn.TEXTJOIN(",",TRUE,IF(Table4[study_id]=Table3[[#This Row],[study_id]],Table4[iso_code],""))</f>
        <v>NG</v>
      </c>
      <c r="J45" s="58">
        <f>COUNTIF(study_countries!A:A,A45)</f>
        <v>1</v>
      </c>
      <c r="K45" s="56" t="s">
        <v>248</v>
      </c>
      <c r="L45" s="58" t="s">
        <v>573</v>
      </c>
      <c r="M45" s="58" t="s">
        <v>574</v>
      </c>
      <c r="N45" s="58">
        <v>2010</v>
      </c>
      <c r="O45" s="58">
        <v>2050</v>
      </c>
      <c r="P45" s="56"/>
      <c r="Q45" s="58"/>
      <c r="R45" s="58"/>
      <c r="S45" s="56"/>
      <c r="T45" s="56"/>
      <c r="U45" s="56"/>
      <c r="V45" s="56"/>
      <c r="W45" s="56"/>
      <c r="X45" s="56"/>
      <c r="Y45" s="56"/>
      <c r="Z45" s="56"/>
      <c r="AA45" s="56"/>
      <c r="AB45" s="56" t="s">
        <v>146</v>
      </c>
      <c r="AC45" s="56" t="s">
        <v>104</v>
      </c>
      <c r="AD45" s="56" t="s">
        <v>68</v>
      </c>
      <c r="AE45" s="56" t="s">
        <v>64</v>
      </c>
      <c r="AF45" s="56" t="s">
        <v>64</v>
      </c>
      <c r="AG45" s="56" t="s">
        <v>64</v>
      </c>
      <c r="AH45" s="56"/>
      <c r="AI45" s="58" t="s">
        <v>89</v>
      </c>
      <c r="AJ45" s="56" t="s">
        <v>65</v>
      </c>
      <c r="AK45" s="56" t="s">
        <v>64</v>
      </c>
      <c r="AL45" s="56" t="s">
        <v>64</v>
      </c>
      <c r="AM45" s="56" t="s">
        <v>65</v>
      </c>
      <c r="AN45" s="56" t="s">
        <v>64</v>
      </c>
      <c r="AO45" s="58"/>
      <c r="AP45" s="56"/>
      <c r="AQ45" s="56" t="s">
        <v>575</v>
      </c>
      <c r="AR45" s="56" t="s">
        <v>576</v>
      </c>
      <c r="AS45" s="56" t="s">
        <v>136</v>
      </c>
      <c r="AT45" s="56"/>
      <c r="AU45" s="58" t="s">
        <v>65</v>
      </c>
      <c r="AV45" s="89"/>
      <c r="AW45" s="58"/>
      <c r="AX45" s="58"/>
      <c r="AY45" s="22" t="s">
        <v>577</v>
      </c>
      <c r="AZ45" s="80" t="s">
        <v>578</v>
      </c>
    </row>
    <row r="46" spans="1:52" s="39" customFormat="1" ht="105" customHeight="1">
      <c r="A46" s="63">
        <v>45</v>
      </c>
      <c r="B46" s="58" t="s">
        <v>579</v>
      </c>
      <c r="C46" s="58" t="s">
        <v>580</v>
      </c>
      <c r="D46" s="58" t="s">
        <v>581</v>
      </c>
      <c r="E46" s="58">
        <v>2021</v>
      </c>
      <c r="F46" s="58" t="s">
        <v>55</v>
      </c>
      <c r="G46" s="58" t="s">
        <v>129</v>
      </c>
      <c r="H46" s="56" t="s">
        <v>222</v>
      </c>
      <c r="I46" s="56" t="str">
        <f t="array" ref="I46">_xlfn.TEXTJOIN(",",TRUE,IF(Table4[study_id]=Table3[[#This Row],[study_id]],Table4[iso_code],""))</f>
        <v>NG</v>
      </c>
      <c r="J46" s="58">
        <f>COUNTIF(study_countries!A:A,A46)</f>
        <v>1</v>
      </c>
      <c r="K46" s="56" t="s">
        <v>248</v>
      </c>
      <c r="L46" s="58" t="s">
        <v>582</v>
      </c>
      <c r="M46" s="58" t="s">
        <v>583</v>
      </c>
      <c r="N46" s="58">
        <v>2015</v>
      </c>
      <c r="O46" s="58">
        <v>2040</v>
      </c>
      <c r="P46" s="56" t="s">
        <v>159</v>
      </c>
      <c r="Q46" s="58" t="s">
        <v>159</v>
      </c>
      <c r="R46" s="58" t="s">
        <v>63</v>
      </c>
      <c r="S46" s="56" t="s">
        <v>65</v>
      </c>
      <c r="T46" s="56" t="s">
        <v>64</v>
      </c>
      <c r="U46" s="56" t="s">
        <v>65</v>
      </c>
      <c r="V46" s="56" t="s">
        <v>64</v>
      </c>
      <c r="W46" s="56" t="s">
        <v>65</v>
      </c>
      <c r="X46" s="56" t="s">
        <v>65</v>
      </c>
      <c r="Y46" s="56" t="s">
        <v>64</v>
      </c>
      <c r="Z46" s="56" t="s">
        <v>65</v>
      </c>
      <c r="AA46" s="56" t="s">
        <v>65</v>
      </c>
      <c r="AB46" s="56" t="s">
        <v>66</v>
      </c>
      <c r="AC46" s="56" t="s">
        <v>67</v>
      </c>
      <c r="AD46" s="56" t="s">
        <v>68</v>
      </c>
      <c r="AE46" s="56" t="s">
        <v>64</v>
      </c>
      <c r="AF46" s="56" t="s">
        <v>65</v>
      </c>
      <c r="AG46" s="56" t="s">
        <v>64</v>
      </c>
      <c r="AH46" s="56" t="s">
        <v>65</v>
      </c>
      <c r="AI46" s="58" t="s">
        <v>69</v>
      </c>
      <c r="AJ46" s="56" t="s">
        <v>65</v>
      </c>
      <c r="AK46" s="56" t="s">
        <v>65</v>
      </c>
      <c r="AL46" s="56" t="s">
        <v>65</v>
      </c>
      <c r="AM46" s="56" t="s">
        <v>64</v>
      </c>
      <c r="AN46" s="56" t="s">
        <v>65</v>
      </c>
      <c r="AO46" s="58" t="s">
        <v>584</v>
      </c>
      <c r="AP46" s="56" t="s">
        <v>585</v>
      </c>
      <c r="AQ46" s="56" t="s">
        <v>586</v>
      </c>
      <c r="AR46" s="56" t="s">
        <v>587</v>
      </c>
      <c r="AS46" s="56" t="s">
        <v>65</v>
      </c>
      <c r="AT46" s="56"/>
      <c r="AU46" s="58" t="s">
        <v>65</v>
      </c>
      <c r="AV46" s="89">
        <v>0.05</v>
      </c>
      <c r="AW46" s="58" t="s">
        <v>65</v>
      </c>
      <c r="AX46" s="58"/>
      <c r="AY46" s="22" t="s">
        <v>588</v>
      </c>
      <c r="AZ46" s="80" t="s">
        <v>589</v>
      </c>
    </row>
    <row r="47" spans="1:52" s="39" customFormat="1" ht="105" customHeight="1">
      <c r="A47" s="63">
        <v>46</v>
      </c>
      <c r="B47" s="58" t="s">
        <v>590</v>
      </c>
      <c r="C47" s="58" t="s">
        <v>591</v>
      </c>
      <c r="D47" s="58" t="s">
        <v>592</v>
      </c>
      <c r="E47" s="58">
        <v>2023</v>
      </c>
      <c r="F47" s="58" t="s">
        <v>236</v>
      </c>
      <c r="G47" s="58" t="s">
        <v>593</v>
      </c>
      <c r="H47" s="56" t="s">
        <v>222</v>
      </c>
      <c r="I47" s="56" t="str">
        <f t="array" ref="I47">_xlfn.TEXTJOIN(",",TRUE,IF(Table4[study_id]=Table3[[#This Row],[study_id]],Table4[iso_code],""))</f>
        <v>NG</v>
      </c>
      <c r="J47" s="58">
        <f>COUNTIF(study_countries!A:A,A47)</f>
        <v>1</v>
      </c>
      <c r="K47" s="56" t="s">
        <v>248</v>
      </c>
      <c r="L47" s="58" t="s">
        <v>594</v>
      </c>
      <c r="M47" s="58" t="s">
        <v>595</v>
      </c>
      <c r="N47" s="58">
        <v>2018</v>
      </c>
      <c r="O47" s="58">
        <v>2030</v>
      </c>
      <c r="P47" s="56"/>
      <c r="Q47" s="58"/>
      <c r="R47" s="58"/>
      <c r="S47" s="56"/>
      <c r="T47" s="56"/>
      <c r="U47" s="56"/>
      <c r="V47" s="56"/>
      <c r="W47" s="56"/>
      <c r="X47" s="56"/>
      <c r="Y47" s="56"/>
      <c r="Z47" s="56"/>
      <c r="AA47" s="56"/>
      <c r="AB47" s="56" t="s">
        <v>66</v>
      </c>
      <c r="AC47" s="56" t="s">
        <v>104</v>
      </c>
      <c r="AD47" s="56" t="s">
        <v>68</v>
      </c>
      <c r="AE47" s="56" t="s">
        <v>64</v>
      </c>
      <c r="AF47" s="56" t="s">
        <v>64</v>
      </c>
      <c r="AG47" s="56" t="s">
        <v>65</v>
      </c>
      <c r="AH47" s="56"/>
      <c r="AI47" s="58" t="s">
        <v>69</v>
      </c>
      <c r="AJ47" s="56" t="s">
        <v>65</v>
      </c>
      <c r="AK47" s="56" t="s">
        <v>65</v>
      </c>
      <c r="AL47" s="56" t="s">
        <v>65</v>
      </c>
      <c r="AM47" s="56" t="s">
        <v>65</v>
      </c>
      <c r="AN47" s="56" t="s">
        <v>64</v>
      </c>
      <c r="AO47" s="58"/>
      <c r="AP47" s="56"/>
      <c r="AQ47" s="56" t="s">
        <v>596</v>
      </c>
      <c r="AR47" s="56" t="s">
        <v>597</v>
      </c>
      <c r="AS47" s="56" t="s">
        <v>136</v>
      </c>
      <c r="AT47" s="56"/>
      <c r="AU47" s="58" t="s">
        <v>65</v>
      </c>
      <c r="AV47" s="89"/>
      <c r="AW47" s="58"/>
      <c r="AX47" s="58"/>
      <c r="AY47" s="22" t="s">
        <v>598</v>
      </c>
      <c r="AZ47" s="80" t="s">
        <v>599</v>
      </c>
    </row>
    <row r="48" spans="1:52" s="39" customFormat="1" ht="95.25" customHeight="1">
      <c r="A48" s="63">
        <v>47</v>
      </c>
      <c r="B48" s="58" t="s">
        <v>600</v>
      </c>
      <c r="C48" s="58" t="s">
        <v>601</v>
      </c>
      <c r="D48" s="58" t="s">
        <v>602</v>
      </c>
      <c r="E48" s="58">
        <v>2021</v>
      </c>
      <c r="F48" s="58" t="s">
        <v>55</v>
      </c>
      <c r="G48" s="58" t="s">
        <v>129</v>
      </c>
      <c r="H48" s="56" t="s">
        <v>238</v>
      </c>
      <c r="I48" s="56" t="str">
        <f t="array" ref="I48">_xlfn.TEXTJOIN(",",TRUE,IF(Table4[study_id]=Table3[[#This Row],[study_id]],Table4[iso_code],""))</f>
        <v>RE</v>
      </c>
      <c r="J48" s="58">
        <f>COUNTIF(study_countries!A:A,A48)</f>
        <v>1</v>
      </c>
      <c r="K48" s="56" t="s">
        <v>105</v>
      </c>
      <c r="L48" s="58" t="s">
        <v>603</v>
      </c>
      <c r="M48" s="58" t="s">
        <v>604</v>
      </c>
      <c r="N48" s="58">
        <v>2010</v>
      </c>
      <c r="O48" s="58">
        <v>2040</v>
      </c>
      <c r="P48" s="56" t="s">
        <v>61</v>
      </c>
      <c r="Q48" s="58" t="s">
        <v>84</v>
      </c>
      <c r="R48" s="58" t="s">
        <v>63</v>
      </c>
      <c r="S48" s="56" t="s">
        <v>64</v>
      </c>
      <c r="T48" s="56" t="s">
        <v>64</v>
      </c>
      <c r="U48" s="56" t="s">
        <v>64</v>
      </c>
      <c r="V48" s="56" t="s">
        <v>64</v>
      </c>
      <c r="W48" s="56" t="s">
        <v>65</v>
      </c>
      <c r="X48" s="56" t="s">
        <v>64</v>
      </c>
      <c r="Y48" s="56" t="s">
        <v>64</v>
      </c>
      <c r="Z48" s="56" t="s">
        <v>65</v>
      </c>
      <c r="AA48" s="56" t="s">
        <v>64</v>
      </c>
      <c r="AB48" s="56" t="s">
        <v>66</v>
      </c>
      <c r="AC48" s="56" t="s">
        <v>104</v>
      </c>
      <c r="AD48" s="56" t="s">
        <v>68</v>
      </c>
      <c r="AE48" s="56" t="s">
        <v>64</v>
      </c>
      <c r="AF48" s="56" t="s">
        <v>64</v>
      </c>
      <c r="AG48" s="56" t="s">
        <v>65</v>
      </c>
      <c r="AH48" s="56" t="s">
        <v>65</v>
      </c>
      <c r="AI48" s="58" t="s">
        <v>89</v>
      </c>
      <c r="AJ48" s="56" t="s">
        <v>65</v>
      </c>
      <c r="AK48" s="56" t="s">
        <v>65</v>
      </c>
      <c r="AL48" s="56" t="s">
        <v>65</v>
      </c>
      <c r="AM48" s="56" t="s">
        <v>64</v>
      </c>
      <c r="AN48" s="56" t="s">
        <v>65</v>
      </c>
      <c r="AO48" s="58"/>
      <c r="AP48" s="56"/>
      <c r="AQ48" s="56" t="s">
        <v>605</v>
      </c>
      <c r="AR48" s="56" t="s">
        <v>606</v>
      </c>
      <c r="AS48" s="56" t="s">
        <v>64</v>
      </c>
      <c r="AT48" s="56"/>
      <c r="AU48" s="58" t="s">
        <v>65</v>
      </c>
      <c r="AV48" s="89" t="s">
        <v>75</v>
      </c>
      <c r="AW48" s="58" t="s">
        <v>65</v>
      </c>
      <c r="AX48" s="58"/>
      <c r="AY48" s="22" t="s">
        <v>607</v>
      </c>
      <c r="AZ48" s="80" t="s">
        <v>608</v>
      </c>
    </row>
    <row r="49" spans="1:52" s="39" customFormat="1" ht="171.75" customHeight="1">
      <c r="A49" s="63">
        <v>48</v>
      </c>
      <c r="B49" s="58" t="s">
        <v>609</v>
      </c>
      <c r="C49" s="58" t="s">
        <v>610</v>
      </c>
      <c r="D49" s="58" t="s">
        <v>611</v>
      </c>
      <c r="E49" s="58">
        <v>2020</v>
      </c>
      <c r="F49" s="58" t="s">
        <v>236</v>
      </c>
      <c r="G49" s="58" t="s">
        <v>593</v>
      </c>
      <c r="H49" s="56" t="s">
        <v>238</v>
      </c>
      <c r="I49" s="56" t="str">
        <f t="array" ref="I49">_xlfn.TEXTJOIN(",",TRUE,IF(Table4[study_id]=Table3[[#This Row],[study_id]],Table4[iso_code],""))</f>
        <v>RW</v>
      </c>
      <c r="J49" s="58">
        <f>COUNTIF(study_countries!A:A,A49)</f>
        <v>1</v>
      </c>
      <c r="K49" s="56" t="s">
        <v>320</v>
      </c>
      <c r="L49" s="58" t="s">
        <v>612</v>
      </c>
      <c r="M49" s="58" t="s">
        <v>613</v>
      </c>
      <c r="N49" s="58"/>
      <c r="O49" s="58"/>
      <c r="P49" s="56"/>
      <c r="Q49" s="58"/>
      <c r="R49" s="58"/>
      <c r="S49" s="56"/>
      <c r="T49" s="56"/>
      <c r="U49" s="56"/>
      <c r="V49" s="56"/>
      <c r="W49" s="56"/>
      <c r="X49" s="56"/>
      <c r="Y49" s="56"/>
      <c r="Z49" s="56"/>
      <c r="AA49" s="56"/>
      <c r="AB49" s="56" t="s">
        <v>66</v>
      </c>
      <c r="AC49" s="56" t="s">
        <v>67</v>
      </c>
      <c r="AD49" s="56" t="s">
        <v>88</v>
      </c>
      <c r="AE49" s="56" t="s">
        <v>64</v>
      </c>
      <c r="AF49" s="56" t="s">
        <v>64</v>
      </c>
      <c r="AG49" s="56" t="s">
        <v>65</v>
      </c>
      <c r="AH49" s="56"/>
      <c r="AI49" s="58" t="s">
        <v>89</v>
      </c>
      <c r="AJ49" s="56" t="s">
        <v>65</v>
      </c>
      <c r="AK49" s="56" t="s">
        <v>65</v>
      </c>
      <c r="AL49" s="56" t="s">
        <v>65</v>
      </c>
      <c r="AM49" s="56" t="s">
        <v>64</v>
      </c>
      <c r="AN49" s="56" t="s">
        <v>64</v>
      </c>
      <c r="AO49" s="58"/>
      <c r="AP49" s="56"/>
      <c r="AQ49" s="56" t="s">
        <v>614</v>
      </c>
      <c r="AR49" s="56" t="s">
        <v>615</v>
      </c>
      <c r="AS49" s="56" t="s">
        <v>136</v>
      </c>
      <c r="AT49" s="56"/>
      <c r="AU49" s="58" t="s">
        <v>65</v>
      </c>
      <c r="AV49" s="89"/>
      <c r="AW49" s="58"/>
      <c r="AX49" s="58"/>
      <c r="AY49" s="22" t="s">
        <v>616</v>
      </c>
      <c r="AZ49" s="80" t="s">
        <v>617</v>
      </c>
    </row>
    <row r="50" spans="1:52" s="39" customFormat="1" ht="157.5" customHeight="1">
      <c r="A50" s="63">
        <v>49</v>
      </c>
      <c r="B50" s="58" t="s">
        <v>618</v>
      </c>
      <c r="C50" s="58" t="s">
        <v>619</v>
      </c>
      <c r="D50" s="58" t="s">
        <v>620</v>
      </c>
      <c r="E50" s="58">
        <v>2024</v>
      </c>
      <c r="F50" s="58" t="s">
        <v>55</v>
      </c>
      <c r="G50" s="58" t="s">
        <v>129</v>
      </c>
      <c r="H50" s="56" t="s">
        <v>238</v>
      </c>
      <c r="I50" s="56" t="str">
        <f t="array" ref="I50">_xlfn.TEXTJOIN(",",TRUE,IF(Table4[study_id]=Table3[[#This Row],[study_id]],Table4[iso_code],""))</f>
        <v>ZA</v>
      </c>
      <c r="J50" s="58">
        <f>COUNTIF(study_countries!A:A,A50)</f>
        <v>1</v>
      </c>
      <c r="K50" s="56" t="s">
        <v>271</v>
      </c>
      <c r="L50" s="58" t="s">
        <v>621</v>
      </c>
      <c r="M50" s="58" t="s">
        <v>622</v>
      </c>
      <c r="N50" s="58">
        <v>2017</v>
      </c>
      <c r="O50" s="58">
        <v>2050</v>
      </c>
      <c r="P50" s="56" t="s">
        <v>61</v>
      </c>
      <c r="Q50" s="58" t="s">
        <v>84</v>
      </c>
      <c r="R50" s="58" t="s">
        <v>63</v>
      </c>
      <c r="S50" s="56" t="s">
        <v>64</v>
      </c>
      <c r="T50" s="56" t="s">
        <v>64</v>
      </c>
      <c r="U50" s="56" t="s">
        <v>64</v>
      </c>
      <c r="V50" s="56" t="s">
        <v>64</v>
      </c>
      <c r="W50" s="56" t="s">
        <v>64</v>
      </c>
      <c r="X50" s="56" t="s">
        <v>65</v>
      </c>
      <c r="Y50" s="56" t="s">
        <v>64</v>
      </c>
      <c r="Z50" s="56" t="s">
        <v>64</v>
      </c>
      <c r="AA50" s="56" t="s">
        <v>64</v>
      </c>
      <c r="AB50" s="56" t="s">
        <v>146</v>
      </c>
      <c r="AC50" s="56" t="s">
        <v>67</v>
      </c>
      <c r="AD50" s="56" t="s">
        <v>160</v>
      </c>
      <c r="AE50" s="56" t="s">
        <v>64</v>
      </c>
      <c r="AF50" s="56" t="s">
        <v>64</v>
      </c>
      <c r="AG50" s="56" t="s">
        <v>64</v>
      </c>
      <c r="AH50" s="56" t="s">
        <v>65</v>
      </c>
      <c r="AI50" s="58" t="s">
        <v>89</v>
      </c>
      <c r="AJ50" s="56" t="s">
        <v>64</v>
      </c>
      <c r="AK50" s="56" t="s">
        <v>64</v>
      </c>
      <c r="AL50" s="56" t="s">
        <v>64</v>
      </c>
      <c r="AM50" s="56" t="s">
        <v>64</v>
      </c>
      <c r="AN50" s="56" t="s">
        <v>64</v>
      </c>
      <c r="AO50" s="58" t="s">
        <v>623</v>
      </c>
      <c r="AP50" s="56" t="s">
        <v>624</v>
      </c>
      <c r="AQ50" s="56" t="s">
        <v>625</v>
      </c>
      <c r="AR50" s="56" t="s">
        <v>626</v>
      </c>
      <c r="AS50" s="56" t="s">
        <v>64</v>
      </c>
      <c r="AT50" s="56" t="s">
        <v>627</v>
      </c>
      <c r="AU50" s="58" t="s">
        <v>65</v>
      </c>
      <c r="AV50" s="89" t="s">
        <v>75</v>
      </c>
      <c r="AW50" s="58" t="s">
        <v>65</v>
      </c>
      <c r="AX50" s="58"/>
      <c r="AY50" s="22" t="s">
        <v>628</v>
      </c>
      <c r="AZ50" s="80" t="s">
        <v>629</v>
      </c>
    </row>
    <row r="51" spans="1:52" s="39" customFormat="1" ht="157.5" customHeight="1">
      <c r="A51" s="63">
        <v>50</v>
      </c>
      <c r="B51" s="58" t="s">
        <v>630</v>
      </c>
      <c r="C51" s="58" t="s">
        <v>631</v>
      </c>
      <c r="D51" s="58" t="s">
        <v>632</v>
      </c>
      <c r="E51" s="58">
        <v>2018</v>
      </c>
      <c r="F51" s="58" t="s">
        <v>236</v>
      </c>
      <c r="G51" s="58" t="s">
        <v>129</v>
      </c>
      <c r="H51" s="56" t="s">
        <v>238</v>
      </c>
      <c r="I51" s="56" t="str">
        <f t="array" ref="I51">_xlfn.TEXTJOIN(",",TRUE,IF(Table4[study_id]=Table3[[#This Row],[study_id]],Table4[iso_code],""))</f>
        <v>ZA</v>
      </c>
      <c r="J51" s="58">
        <f>COUNTIF(study_countries!A:A,A51)</f>
        <v>1</v>
      </c>
      <c r="K51" s="56" t="s">
        <v>271</v>
      </c>
      <c r="L51" s="58" t="s">
        <v>633</v>
      </c>
      <c r="M51" s="58" t="s">
        <v>634</v>
      </c>
      <c r="N51" s="58">
        <v>2017</v>
      </c>
      <c r="O51" s="58">
        <v>2030</v>
      </c>
      <c r="P51" s="56"/>
      <c r="Q51" s="58"/>
      <c r="R51" s="58"/>
      <c r="S51" s="56"/>
      <c r="T51" s="56"/>
      <c r="U51" s="56"/>
      <c r="V51" s="56"/>
      <c r="W51" s="56"/>
      <c r="X51" s="56"/>
      <c r="Y51" s="56"/>
      <c r="Z51" s="56"/>
      <c r="AA51" s="56"/>
      <c r="AB51" s="56" t="s">
        <v>146</v>
      </c>
      <c r="AC51" s="56" t="s">
        <v>104</v>
      </c>
      <c r="AD51" s="56" t="s">
        <v>68</v>
      </c>
      <c r="AE51" s="56" t="s">
        <v>65</v>
      </c>
      <c r="AF51" s="56" t="s">
        <v>64</v>
      </c>
      <c r="AG51" s="56" t="s">
        <v>64</v>
      </c>
      <c r="AH51" s="56"/>
      <c r="AI51" s="58" t="s">
        <v>89</v>
      </c>
      <c r="AJ51" s="56" t="s">
        <v>65</v>
      </c>
      <c r="AK51" s="56" t="s">
        <v>65</v>
      </c>
      <c r="AL51" s="56" t="s">
        <v>65</v>
      </c>
      <c r="AM51" s="56" t="s">
        <v>65</v>
      </c>
      <c r="AN51" s="56" t="s">
        <v>65</v>
      </c>
      <c r="AO51" s="58"/>
      <c r="AP51" s="56"/>
      <c r="AQ51" s="56" t="s">
        <v>635</v>
      </c>
      <c r="AR51" s="56" t="s">
        <v>626</v>
      </c>
      <c r="AS51" s="56" t="s">
        <v>64</v>
      </c>
      <c r="AT51" s="56"/>
      <c r="AU51" s="58" t="s">
        <v>65</v>
      </c>
      <c r="AV51" s="89"/>
      <c r="AW51" s="58"/>
      <c r="AX51" s="58"/>
      <c r="AY51" s="22" t="s">
        <v>636</v>
      </c>
      <c r="AZ51" s="80" t="s">
        <v>637</v>
      </c>
    </row>
    <row r="52" spans="1:52" s="39" customFormat="1" ht="157.5" customHeight="1">
      <c r="A52" s="63">
        <v>51</v>
      </c>
      <c r="B52" s="58" t="s">
        <v>638</v>
      </c>
      <c r="C52" s="58" t="s">
        <v>386</v>
      </c>
      <c r="D52" s="58" t="s">
        <v>639</v>
      </c>
      <c r="E52" s="58">
        <v>2024</v>
      </c>
      <c r="F52" s="58" t="s">
        <v>55</v>
      </c>
      <c r="G52" s="58" t="s">
        <v>129</v>
      </c>
      <c r="H52" s="56" t="s">
        <v>238</v>
      </c>
      <c r="I52" s="56" t="str">
        <f t="array" ref="I52">_xlfn.TEXTJOIN(",",TRUE,IF(Table4[study_id]=Table3[[#This Row],[study_id]],Table4[iso_code],""))</f>
        <v>ZA</v>
      </c>
      <c r="J52" s="58">
        <f>COUNTIF(study_countries!A:A,A52)</f>
        <v>1</v>
      </c>
      <c r="K52" s="56" t="s">
        <v>271</v>
      </c>
      <c r="L52" s="58" t="s">
        <v>640</v>
      </c>
      <c r="M52" s="58" t="s">
        <v>641</v>
      </c>
      <c r="N52" s="58">
        <v>2020</v>
      </c>
      <c r="O52" s="58">
        <v>2050</v>
      </c>
      <c r="P52" s="56" t="s">
        <v>61</v>
      </c>
      <c r="Q52" s="58" t="s">
        <v>193</v>
      </c>
      <c r="R52" s="58" t="s">
        <v>194</v>
      </c>
      <c r="S52" s="56" t="s">
        <v>65</v>
      </c>
      <c r="T52" s="56" t="s">
        <v>65</v>
      </c>
      <c r="U52" s="56" t="s">
        <v>65</v>
      </c>
      <c r="V52" s="56" t="s">
        <v>65</v>
      </c>
      <c r="W52" s="56" t="s">
        <v>65</v>
      </c>
      <c r="X52" s="56" t="s">
        <v>65</v>
      </c>
      <c r="Y52" s="56" t="s">
        <v>64</v>
      </c>
      <c r="Z52" s="56" t="s">
        <v>65</v>
      </c>
      <c r="AA52" s="56" t="s">
        <v>65</v>
      </c>
      <c r="AB52" s="56" t="s">
        <v>194</v>
      </c>
      <c r="AC52" s="56" t="s">
        <v>67</v>
      </c>
      <c r="AD52" s="56" t="s">
        <v>68</v>
      </c>
      <c r="AE52" s="56" t="s">
        <v>65</v>
      </c>
      <c r="AF52" s="56" t="s">
        <v>64</v>
      </c>
      <c r="AG52" s="56" t="s">
        <v>65</v>
      </c>
      <c r="AH52" s="56" t="s">
        <v>65</v>
      </c>
      <c r="AI52" s="58" t="s">
        <v>89</v>
      </c>
      <c r="AJ52" s="56" t="s">
        <v>65</v>
      </c>
      <c r="AK52" s="56" t="s">
        <v>65</v>
      </c>
      <c r="AL52" s="56" t="s">
        <v>65</v>
      </c>
      <c r="AM52" s="56" t="s">
        <v>65</v>
      </c>
      <c r="AN52" s="56" t="s">
        <v>65</v>
      </c>
      <c r="AO52" s="58" t="s">
        <v>642</v>
      </c>
      <c r="AP52" s="56" t="s">
        <v>643</v>
      </c>
      <c r="AQ52" s="56" t="s">
        <v>644</v>
      </c>
      <c r="AR52" s="56" t="s">
        <v>645</v>
      </c>
      <c r="AS52" s="56" t="s">
        <v>136</v>
      </c>
      <c r="AT52" s="56"/>
      <c r="AU52" s="58" t="s">
        <v>65</v>
      </c>
      <c r="AV52" s="89" t="s">
        <v>75</v>
      </c>
      <c r="AW52" s="58" t="s">
        <v>65</v>
      </c>
      <c r="AX52" s="58"/>
      <c r="AY52" s="22" t="s">
        <v>646</v>
      </c>
      <c r="AZ52" s="80" t="s">
        <v>647</v>
      </c>
    </row>
    <row r="53" spans="1:52" s="39" customFormat="1" ht="157.5" customHeight="1">
      <c r="A53" s="63">
        <v>52</v>
      </c>
      <c r="B53" s="58" t="s">
        <v>648</v>
      </c>
      <c r="C53" s="58" t="s">
        <v>649</v>
      </c>
      <c r="D53" s="58" t="s">
        <v>650</v>
      </c>
      <c r="E53" s="58">
        <v>2019</v>
      </c>
      <c r="F53" s="58" t="s">
        <v>55</v>
      </c>
      <c r="G53" s="58" t="s">
        <v>129</v>
      </c>
      <c r="H53" s="56" t="s">
        <v>238</v>
      </c>
      <c r="I53" s="56" t="str">
        <f t="array" ref="I53">_xlfn.TEXTJOIN(",",TRUE,IF(Table4[study_id]=Table3[[#This Row],[study_id]],Table4[iso_code],""))</f>
        <v>SS</v>
      </c>
      <c r="J53" s="58">
        <f>COUNTIF(study_countries!A:A,A53)</f>
        <v>1</v>
      </c>
      <c r="K53" s="56" t="s">
        <v>320</v>
      </c>
      <c r="L53" s="58" t="s">
        <v>651</v>
      </c>
      <c r="M53" s="58" t="s">
        <v>652</v>
      </c>
      <c r="N53" s="58">
        <v>2017</v>
      </c>
      <c r="O53" s="58">
        <v>2037</v>
      </c>
      <c r="P53" s="56" t="s">
        <v>61</v>
      </c>
      <c r="Q53" s="58" t="s">
        <v>84</v>
      </c>
      <c r="R53" s="58" t="s">
        <v>653</v>
      </c>
      <c r="S53" s="56" t="s">
        <v>64</v>
      </c>
      <c r="T53" s="56" t="s">
        <v>64</v>
      </c>
      <c r="U53" s="56" t="s">
        <v>65</v>
      </c>
      <c r="V53" s="56" t="s">
        <v>65</v>
      </c>
      <c r="W53" s="56" t="s">
        <v>65</v>
      </c>
      <c r="X53" s="56" t="s">
        <v>65</v>
      </c>
      <c r="Y53" s="56" t="s">
        <v>64</v>
      </c>
      <c r="Z53" s="56" t="s">
        <v>65</v>
      </c>
      <c r="AA53" s="56" t="s">
        <v>65</v>
      </c>
      <c r="AB53" s="56" t="s">
        <v>66</v>
      </c>
      <c r="AC53" s="56" t="s">
        <v>104</v>
      </c>
      <c r="AD53" s="56" t="s">
        <v>68</v>
      </c>
      <c r="AE53" s="56" t="s">
        <v>64</v>
      </c>
      <c r="AF53" s="56" t="s">
        <v>64</v>
      </c>
      <c r="AG53" s="56" t="s">
        <v>65</v>
      </c>
      <c r="AH53" s="56" t="s">
        <v>65</v>
      </c>
      <c r="AI53" s="58" t="s">
        <v>89</v>
      </c>
      <c r="AJ53" s="56" t="s">
        <v>65</v>
      </c>
      <c r="AK53" s="56" t="s">
        <v>65</v>
      </c>
      <c r="AL53" s="56" t="s">
        <v>65</v>
      </c>
      <c r="AM53" s="56" t="s">
        <v>136</v>
      </c>
      <c r="AN53" s="56" t="s">
        <v>65</v>
      </c>
      <c r="AO53" s="58" t="s">
        <v>654</v>
      </c>
      <c r="AP53" s="56" t="s">
        <v>655</v>
      </c>
      <c r="AQ53" s="56" t="s">
        <v>656</v>
      </c>
      <c r="AR53" s="56" t="s">
        <v>371</v>
      </c>
      <c r="AS53" s="56" t="s">
        <v>65</v>
      </c>
      <c r="AT53" s="56" t="s">
        <v>657</v>
      </c>
      <c r="AU53" s="58" t="s">
        <v>65</v>
      </c>
      <c r="AV53" s="89">
        <v>0.03</v>
      </c>
      <c r="AW53" s="58" t="s">
        <v>65</v>
      </c>
      <c r="AX53" s="58"/>
      <c r="AY53" s="22" t="s">
        <v>658</v>
      </c>
      <c r="AZ53" s="81" t="s">
        <v>659</v>
      </c>
    </row>
    <row r="54" spans="1:52" s="39" customFormat="1" ht="197.25" customHeight="1">
      <c r="A54" s="63">
        <v>53</v>
      </c>
      <c r="B54" s="58" t="s">
        <v>660</v>
      </c>
      <c r="C54" s="58" t="s">
        <v>295</v>
      </c>
      <c r="D54" s="58" t="s">
        <v>661</v>
      </c>
      <c r="E54" s="58">
        <v>2017</v>
      </c>
      <c r="F54" s="58" t="s">
        <v>236</v>
      </c>
      <c r="G54" s="58" t="s">
        <v>593</v>
      </c>
      <c r="H54" s="56" t="s">
        <v>101</v>
      </c>
      <c r="I54" s="56" t="str">
        <f t="array" ref="I54">_xlfn.TEXTJOIN(",",TRUE,IF(Table4[study_id]=Table3[[#This Row],[study_id]],Table4[iso_code],""))</f>
        <v>AO,BF,BI,BJ,BW,CD,CF,CG,CI,CM,DJ,ER,ET,GA,GH,GM,GN,GQ,GW,KE,LR,LS,MG,ML,MR,MW,MZ,NA,NE,NG,RW,SD,SL,SN,SO,SS,SZ,TD,TG,TZ,UG,ZA,ZM,ZW</v>
      </c>
      <c r="J54" s="58">
        <f>COUNTIF(study_countries!A:A,A54)</f>
        <v>44</v>
      </c>
      <c r="K54" s="56" t="s">
        <v>662</v>
      </c>
      <c r="L54" s="58" t="s">
        <v>663</v>
      </c>
      <c r="M54" s="58" t="s">
        <v>664</v>
      </c>
      <c r="N54" s="58">
        <v>2015</v>
      </c>
      <c r="O54" s="58">
        <v>2030</v>
      </c>
      <c r="P54" s="56"/>
      <c r="Q54" s="58"/>
      <c r="R54" s="58"/>
      <c r="S54" s="56"/>
      <c r="T54" s="56"/>
      <c r="U54" s="56"/>
      <c r="V54" s="56"/>
      <c r="W54" s="56"/>
      <c r="X54" s="56"/>
      <c r="Y54" s="56"/>
      <c r="Z54" s="56"/>
      <c r="AA54" s="56"/>
      <c r="AB54" s="56" t="s">
        <v>66</v>
      </c>
      <c r="AC54" s="56" t="s">
        <v>104</v>
      </c>
      <c r="AD54" s="56" t="s">
        <v>68</v>
      </c>
      <c r="AE54" s="56" t="s">
        <v>64</v>
      </c>
      <c r="AF54" s="56" t="s">
        <v>65</v>
      </c>
      <c r="AG54" s="56" t="s">
        <v>65</v>
      </c>
      <c r="AH54" s="56"/>
      <c r="AI54" s="58" t="s">
        <v>69</v>
      </c>
      <c r="AJ54" s="56" t="s">
        <v>65</v>
      </c>
      <c r="AK54" s="56" t="s">
        <v>65</v>
      </c>
      <c r="AL54" s="56" t="s">
        <v>65</v>
      </c>
      <c r="AM54" s="56" t="s">
        <v>65</v>
      </c>
      <c r="AN54" s="56" t="s">
        <v>64</v>
      </c>
      <c r="AO54" s="58"/>
      <c r="AP54" s="56"/>
      <c r="AQ54" s="56" t="s">
        <v>665</v>
      </c>
      <c r="AR54" s="56" t="s">
        <v>666</v>
      </c>
      <c r="AS54" s="56" t="s">
        <v>65</v>
      </c>
      <c r="AT54" s="56"/>
      <c r="AU54" s="58" t="s">
        <v>65</v>
      </c>
      <c r="AV54" s="89"/>
      <c r="AW54" s="58"/>
      <c r="AX54" s="58"/>
      <c r="AY54" s="22" t="s">
        <v>667</v>
      </c>
      <c r="AZ54" s="80" t="s">
        <v>668</v>
      </c>
    </row>
    <row r="55" spans="1:52" s="39" customFormat="1" ht="146.44999999999999" customHeight="1">
      <c r="A55" s="63">
        <v>54</v>
      </c>
      <c r="B55" s="58" t="s">
        <v>669</v>
      </c>
      <c r="C55" s="58" t="s">
        <v>670</v>
      </c>
      <c r="D55" s="58" t="s">
        <v>671</v>
      </c>
      <c r="E55" s="58">
        <v>2021</v>
      </c>
      <c r="F55" s="58" t="s">
        <v>55</v>
      </c>
      <c r="G55" s="58" t="s">
        <v>129</v>
      </c>
      <c r="H55" s="56" t="s">
        <v>238</v>
      </c>
      <c r="I55" s="56" t="str">
        <f t="array" ref="I55">_xlfn.TEXTJOIN(",",TRUE,IF(Table4[study_id]=Table3[[#This Row],[study_id]],Table4[iso_code],""))</f>
        <v>TZ</v>
      </c>
      <c r="J55" s="58">
        <f>COUNTIF(study_countries!A:A,A55)</f>
        <v>1</v>
      </c>
      <c r="K55" s="56" t="s">
        <v>320</v>
      </c>
      <c r="L55" s="58" t="s">
        <v>672</v>
      </c>
      <c r="M55" s="58" t="s">
        <v>673</v>
      </c>
      <c r="N55" s="58">
        <v>2015</v>
      </c>
      <c r="O55" s="58">
        <v>2040</v>
      </c>
      <c r="P55" s="56" t="s">
        <v>61</v>
      </c>
      <c r="Q55" s="58" t="s">
        <v>84</v>
      </c>
      <c r="R55" s="58" t="s">
        <v>63</v>
      </c>
      <c r="S55" s="56" t="s">
        <v>64</v>
      </c>
      <c r="T55" s="56" t="s">
        <v>64</v>
      </c>
      <c r="U55" s="56" t="s">
        <v>64</v>
      </c>
      <c r="V55" s="56" t="s">
        <v>64</v>
      </c>
      <c r="W55" s="56" t="s">
        <v>65</v>
      </c>
      <c r="X55" s="56" t="s">
        <v>64</v>
      </c>
      <c r="Y55" s="56" t="s">
        <v>64</v>
      </c>
      <c r="Z55" s="56" t="s">
        <v>65</v>
      </c>
      <c r="AA55" s="56" t="s">
        <v>64</v>
      </c>
      <c r="AB55" s="56" t="s">
        <v>66</v>
      </c>
      <c r="AC55" s="56" t="s">
        <v>104</v>
      </c>
      <c r="AD55" s="56" t="s">
        <v>68</v>
      </c>
      <c r="AE55" s="56" t="s">
        <v>64</v>
      </c>
      <c r="AF55" s="56" t="s">
        <v>64</v>
      </c>
      <c r="AG55" s="56" t="s">
        <v>64</v>
      </c>
      <c r="AH55" s="56" t="s">
        <v>65</v>
      </c>
      <c r="AI55" s="58" t="s">
        <v>69</v>
      </c>
      <c r="AJ55" s="56" t="s">
        <v>65</v>
      </c>
      <c r="AK55" s="56" t="s">
        <v>136</v>
      </c>
      <c r="AL55" s="56" t="s">
        <v>65</v>
      </c>
      <c r="AM55" s="56" t="s">
        <v>64</v>
      </c>
      <c r="AN55" s="56" t="s">
        <v>64</v>
      </c>
      <c r="AO55" s="58" t="s">
        <v>674</v>
      </c>
      <c r="AP55" s="56" t="s">
        <v>675</v>
      </c>
      <c r="AQ55" s="56" t="s">
        <v>676</v>
      </c>
      <c r="AR55" s="56" t="s">
        <v>73</v>
      </c>
      <c r="AS55" s="56" t="s">
        <v>65</v>
      </c>
      <c r="AT55" s="56"/>
      <c r="AU55" s="58" t="s">
        <v>65</v>
      </c>
      <c r="AV55" s="89">
        <v>0.1</v>
      </c>
      <c r="AW55" s="58" t="s">
        <v>65</v>
      </c>
      <c r="AX55" s="58"/>
      <c r="AY55" s="22" t="s">
        <v>677</v>
      </c>
      <c r="AZ55" s="80" t="s">
        <v>678</v>
      </c>
    </row>
    <row r="56" spans="1:52" s="39" customFormat="1" ht="192.75" customHeight="1">
      <c r="A56" s="63">
        <v>55</v>
      </c>
      <c r="B56" s="58" t="s">
        <v>679</v>
      </c>
      <c r="C56" s="58" t="s">
        <v>269</v>
      </c>
      <c r="D56" s="58" t="s">
        <v>680</v>
      </c>
      <c r="E56" s="58">
        <v>2022</v>
      </c>
      <c r="F56" s="58" t="s">
        <v>55</v>
      </c>
      <c r="G56" s="58" t="s">
        <v>129</v>
      </c>
      <c r="H56" s="56" t="s">
        <v>238</v>
      </c>
      <c r="I56" s="56" t="str">
        <f t="array" ref="I56">_xlfn.TEXTJOIN(",",TRUE,IF(Table4[study_id]=Table3[[#This Row],[study_id]],Table4[iso_code],""))</f>
        <v>TG</v>
      </c>
      <c r="J56" s="58">
        <f>COUNTIF(study_countries!A:A,A56)</f>
        <v>1</v>
      </c>
      <c r="K56" s="56" t="s">
        <v>248</v>
      </c>
      <c r="L56" s="58" t="s">
        <v>681</v>
      </c>
      <c r="M56" s="58" t="s">
        <v>682</v>
      </c>
      <c r="N56" s="58">
        <v>2022</v>
      </c>
      <c r="O56" s="58">
        <v>2050</v>
      </c>
      <c r="P56" s="56" t="s">
        <v>61</v>
      </c>
      <c r="Q56" s="58" t="s">
        <v>84</v>
      </c>
      <c r="R56" s="58" t="s">
        <v>63</v>
      </c>
      <c r="S56" s="56" t="s">
        <v>64</v>
      </c>
      <c r="T56" s="56" t="s">
        <v>64</v>
      </c>
      <c r="U56" s="56" t="s">
        <v>64</v>
      </c>
      <c r="V56" s="56" t="s">
        <v>65</v>
      </c>
      <c r="W56" s="56" t="s">
        <v>65</v>
      </c>
      <c r="X56" s="56" t="s">
        <v>65</v>
      </c>
      <c r="Y56" s="56" t="s">
        <v>64</v>
      </c>
      <c r="Z56" s="56" t="s">
        <v>65</v>
      </c>
      <c r="AA56" s="56" t="s">
        <v>65</v>
      </c>
      <c r="AB56" s="56" t="s">
        <v>66</v>
      </c>
      <c r="AC56" s="56" t="s">
        <v>104</v>
      </c>
      <c r="AD56" s="56" t="s">
        <v>68</v>
      </c>
      <c r="AE56" s="56" t="s">
        <v>64</v>
      </c>
      <c r="AF56" s="56" t="s">
        <v>65</v>
      </c>
      <c r="AG56" s="56" t="s">
        <v>65</v>
      </c>
      <c r="AH56" s="56" t="s">
        <v>65</v>
      </c>
      <c r="AI56" s="58" t="s">
        <v>89</v>
      </c>
      <c r="AJ56" s="56" t="s">
        <v>65</v>
      </c>
      <c r="AK56" s="56" t="s">
        <v>65</v>
      </c>
      <c r="AL56" s="56" t="s">
        <v>65</v>
      </c>
      <c r="AM56" s="56" t="s">
        <v>65</v>
      </c>
      <c r="AN56" s="56" t="s">
        <v>65</v>
      </c>
      <c r="AO56" s="58" t="s">
        <v>683</v>
      </c>
      <c r="AP56" s="56" t="s">
        <v>684</v>
      </c>
      <c r="AQ56" s="56" t="s">
        <v>685</v>
      </c>
      <c r="AR56" s="56" t="s">
        <v>686</v>
      </c>
      <c r="AS56" s="56" t="s">
        <v>64</v>
      </c>
      <c r="AT56" s="56"/>
      <c r="AU56" s="58" t="s">
        <v>65</v>
      </c>
      <c r="AV56" s="89" t="s">
        <v>75</v>
      </c>
      <c r="AW56" s="58" t="s">
        <v>64</v>
      </c>
      <c r="AX56" s="58" t="s">
        <v>687</v>
      </c>
      <c r="AY56" s="22" t="s">
        <v>688</v>
      </c>
      <c r="AZ56" s="80" t="s">
        <v>689</v>
      </c>
    </row>
    <row r="57" spans="1:52" s="39" customFormat="1" ht="192.75" customHeight="1">
      <c r="A57" s="63">
        <v>56</v>
      </c>
      <c r="B57" s="58" t="s">
        <v>690</v>
      </c>
      <c r="C57" s="58" t="s">
        <v>691</v>
      </c>
      <c r="D57" s="58" t="s">
        <v>692</v>
      </c>
      <c r="E57" s="58">
        <v>2024</v>
      </c>
      <c r="F57" s="58" t="s">
        <v>236</v>
      </c>
      <c r="G57" s="58" t="s">
        <v>593</v>
      </c>
      <c r="H57" s="56" t="s">
        <v>222</v>
      </c>
      <c r="I57" s="56" t="str">
        <f t="array" ref="I57">_xlfn.TEXTJOIN(",",TRUE,IF(Table4[study_id]=Table3[[#This Row],[study_id]],Table4[iso_code],""))</f>
        <v>TN</v>
      </c>
      <c r="J57" s="58">
        <f>COUNTIF(study_countries!A:A,A57)</f>
        <v>1</v>
      </c>
      <c r="K57" s="56" t="s">
        <v>223</v>
      </c>
      <c r="L57" s="58" t="s">
        <v>693</v>
      </c>
      <c r="M57" s="58" t="s">
        <v>694</v>
      </c>
      <c r="N57" s="58"/>
      <c r="O57" s="58"/>
      <c r="P57" s="56"/>
      <c r="Q57" s="58"/>
      <c r="R57" s="58"/>
      <c r="S57" s="56"/>
      <c r="T57" s="56"/>
      <c r="U57" s="56"/>
      <c r="V57" s="56"/>
      <c r="W57" s="56"/>
      <c r="X57" s="56"/>
      <c r="Y57" s="56"/>
      <c r="Z57" s="56"/>
      <c r="AA57" s="56"/>
      <c r="AB57" s="56" t="s">
        <v>66</v>
      </c>
      <c r="AC57" s="56" t="s">
        <v>67</v>
      </c>
      <c r="AD57" s="56" t="s">
        <v>68</v>
      </c>
      <c r="AE57" s="56" t="s">
        <v>64</v>
      </c>
      <c r="AF57" s="56" t="s">
        <v>65</v>
      </c>
      <c r="AG57" s="56" t="s">
        <v>64</v>
      </c>
      <c r="AH57" s="56"/>
      <c r="AI57" s="58" t="s">
        <v>69</v>
      </c>
      <c r="AJ57" s="56" t="s">
        <v>65</v>
      </c>
      <c r="AK57" s="56" t="s">
        <v>65</v>
      </c>
      <c r="AL57" s="56" t="s">
        <v>65</v>
      </c>
      <c r="AM57" s="56" t="s">
        <v>64</v>
      </c>
      <c r="AN57" s="56" t="s">
        <v>65</v>
      </c>
      <c r="AO57" s="58"/>
      <c r="AP57" s="56"/>
      <c r="AQ57" s="56" t="s">
        <v>695</v>
      </c>
      <c r="AR57" s="56" t="s">
        <v>696</v>
      </c>
      <c r="AS57" s="56" t="s">
        <v>65</v>
      </c>
      <c r="AT57" s="56"/>
      <c r="AU57" s="58" t="s">
        <v>65</v>
      </c>
      <c r="AV57" s="89"/>
      <c r="AW57" s="58"/>
      <c r="AX57" s="58"/>
      <c r="AY57" s="22" t="s">
        <v>697</v>
      </c>
      <c r="AZ57" s="80" t="s">
        <v>698</v>
      </c>
    </row>
    <row r="58" spans="1:52" s="39" customFormat="1" ht="192.75" customHeight="1">
      <c r="A58" s="63">
        <v>57</v>
      </c>
      <c r="B58" s="58" t="s">
        <v>699</v>
      </c>
      <c r="C58" s="58" t="s">
        <v>269</v>
      </c>
      <c r="D58" s="58" t="s">
        <v>700</v>
      </c>
      <c r="E58" s="58">
        <v>2017</v>
      </c>
      <c r="F58" s="58" t="s">
        <v>55</v>
      </c>
      <c r="G58" s="58" t="s">
        <v>129</v>
      </c>
      <c r="H58" s="56" t="s">
        <v>238</v>
      </c>
      <c r="I58" s="56" t="str">
        <f t="array" ref="I58">_xlfn.TEXTJOIN(",",TRUE,IF(Table4[study_id]=Table3[[#This Row],[study_id]],Table4[iso_code],""))</f>
        <v>TN</v>
      </c>
      <c r="J58" s="58">
        <f>COUNTIF(study_countries!A:A,A58)</f>
        <v>1</v>
      </c>
      <c r="K58" s="56" t="s">
        <v>223</v>
      </c>
      <c r="L58" s="58" t="s">
        <v>701</v>
      </c>
      <c r="M58" s="58" t="s">
        <v>702</v>
      </c>
      <c r="N58" s="58">
        <v>2010</v>
      </c>
      <c r="O58" s="58">
        <v>2030</v>
      </c>
      <c r="P58" s="56" t="s">
        <v>61</v>
      </c>
      <c r="Q58" s="58" t="s">
        <v>84</v>
      </c>
      <c r="R58" s="58" t="s">
        <v>63</v>
      </c>
      <c r="S58" s="56" t="s">
        <v>64</v>
      </c>
      <c r="T58" s="56" t="s">
        <v>64</v>
      </c>
      <c r="U58" s="56" t="s">
        <v>64</v>
      </c>
      <c r="V58" s="56" t="s">
        <v>65</v>
      </c>
      <c r="W58" s="56" t="s">
        <v>65</v>
      </c>
      <c r="X58" s="56" t="s">
        <v>65</v>
      </c>
      <c r="Y58" s="56" t="s">
        <v>64</v>
      </c>
      <c r="Z58" s="56" t="s">
        <v>65</v>
      </c>
      <c r="AA58" s="56" t="s">
        <v>65</v>
      </c>
      <c r="AB58" s="56" t="s">
        <v>66</v>
      </c>
      <c r="AC58" s="56" t="s">
        <v>104</v>
      </c>
      <c r="AD58" s="56" t="s">
        <v>88</v>
      </c>
      <c r="AE58" s="56" t="s">
        <v>64</v>
      </c>
      <c r="AF58" s="56" t="s">
        <v>65</v>
      </c>
      <c r="AG58" s="56" t="s">
        <v>65</v>
      </c>
      <c r="AH58" s="56" t="s">
        <v>65</v>
      </c>
      <c r="AI58" s="58" t="s">
        <v>89</v>
      </c>
      <c r="AJ58" s="56" t="s">
        <v>65</v>
      </c>
      <c r="AK58" s="56" t="s">
        <v>65</v>
      </c>
      <c r="AL58" s="56" t="s">
        <v>65</v>
      </c>
      <c r="AM58" s="56" t="s">
        <v>64</v>
      </c>
      <c r="AN58" s="56" t="s">
        <v>65</v>
      </c>
      <c r="AO58" s="58" t="s">
        <v>703</v>
      </c>
      <c r="AP58" s="56" t="s">
        <v>704</v>
      </c>
      <c r="AQ58" s="56" t="s">
        <v>705</v>
      </c>
      <c r="AR58" s="56" t="s">
        <v>706</v>
      </c>
      <c r="AS58" s="56" t="s">
        <v>136</v>
      </c>
      <c r="AT58" s="56"/>
      <c r="AU58" s="58" t="s">
        <v>65</v>
      </c>
      <c r="AV58" s="89">
        <v>0.05</v>
      </c>
      <c r="AW58" s="58" t="s">
        <v>65</v>
      </c>
      <c r="AX58" s="58"/>
      <c r="AY58" s="22" t="s">
        <v>707</v>
      </c>
      <c r="AZ58" s="80" t="s">
        <v>708</v>
      </c>
    </row>
    <row r="59" spans="1:52" s="39" customFormat="1" ht="219" customHeight="1">
      <c r="A59" s="63">
        <v>58</v>
      </c>
      <c r="B59" s="58" t="s">
        <v>709</v>
      </c>
      <c r="C59" s="58" t="s">
        <v>710</v>
      </c>
      <c r="D59" s="58" t="s">
        <v>711</v>
      </c>
      <c r="E59" s="58">
        <v>2021</v>
      </c>
      <c r="F59" s="58" t="s">
        <v>55</v>
      </c>
      <c r="G59" s="58" t="s">
        <v>129</v>
      </c>
      <c r="H59" s="56" t="s">
        <v>238</v>
      </c>
      <c r="I59" s="56" t="str">
        <f t="array" ref="I59">_xlfn.TEXTJOIN(",",TRUE,IF(Table4[study_id]=Table3[[#This Row],[study_id]],Table4[iso_code],""))</f>
        <v>TN</v>
      </c>
      <c r="J59" s="58">
        <f>COUNTIF(study_countries!A:A,A59)</f>
        <v>1</v>
      </c>
      <c r="K59" s="56" t="s">
        <v>223</v>
      </c>
      <c r="L59" s="58" t="s">
        <v>712</v>
      </c>
      <c r="M59" s="58" t="s">
        <v>713</v>
      </c>
      <c r="N59" s="58">
        <v>2015</v>
      </c>
      <c r="O59" s="58">
        <v>2040</v>
      </c>
      <c r="P59" s="56" t="s">
        <v>159</v>
      </c>
      <c r="Q59" s="58" t="s">
        <v>159</v>
      </c>
      <c r="R59" s="58" t="s">
        <v>63</v>
      </c>
      <c r="S59" s="56" t="s">
        <v>64</v>
      </c>
      <c r="T59" s="56" t="s">
        <v>64</v>
      </c>
      <c r="U59" s="56" t="s">
        <v>64</v>
      </c>
      <c r="V59" s="56" t="s">
        <v>64</v>
      </c>
      <c r="W59" s="56" t="s">
        <v>65</v>
      </c>
      <c r="X59" s="56" t="s">
        <v>65</v>
      </c>
      <c r="Y59" s="56" t="s">
        <v>64</v>
      </c>
      <c r="Z59" s="56" t="s">
        <v>65</v>
      </c>
      <c r="AA59" s="56" t="s">
        <v>65</v>
      </c>
      <c r="AB59" s="56" t="s">
        <v>66</v>
      </c>
      <c r="AC59" s="56" t="s">
        <v>104</v>
      </c>
      <c r="AD59" s="56" t="s">
        <v>68</v>
      </c>
      <c r="AE59" s="56" t="s">
        <v>64</v>
      </c>
      <c r="AF59" s="56" t="s">
        <v>64</v>
      </c>
      <c r="AG59" s="56" t="s">
        <v>64</v>
      </c>
      <c r="AH59" s="56" t="s">
        <v>65</v>
      </c>
      <c r="AI59" s="58" t="s">
        <v>89</v>
      </c>
      <c r="AJ59" s="56" t="s">
        <v>65</v>
      </c>
      <c r="AK59" s="56" t="s">
        <v>65</v>
      </c>
      <c r="AL59" s="56" t="s">
        <v>65</v>
      </c>
      <c r="AM59" s="56" t="s">
        <v>136</v>
      </c>
      <c r="AN59" s="56" t="s">
        <v>65</v>
      </c>
      <c r="AO59" s="58" t="s">
        <v>714</v>
      </c>
      <c r="AP59" s="56" t="s">
        <v>715</v>
      </c>
      <c r="AQ59" s="56" t="s">
        <v>716</v>
      </c>
      <c r="AR59" s="56" t="s">
        <v>717</v>
      </c>
      <c r="AS59" s="56" t="s">
        <v>136</v>
      </c>
      <c r="AT59" s="56"/>
      <c r="AU59" s="58" t="s">
        <v>65</v>
      </c>
      <c r="AV59" s="89" t="s">
        <v>75</v>
      </c>
      <c r="AW59" s="58" t="s">
        <v>65</v>
      </c>
      <c r="AX59" s="58"/>
      <c r="AY59" s="22" t="s">
        <v>718</v>
      </c>
      <c r="AZ59" s="80" t="s">
        <v>719</v>
      </c>
    </row>
    <row r="60" spans="1:52" s="39" customFormat="1" ht="141" customHeight="1">
      <c r="A60" s="63">
        <v>59</v>
      </c>
      <c r="B60" s="58" t="s">
        <v>720</v>
      </c>
      <c r="C60" s="58" t="s">
        <v>531</v>
      </c>
      <c r="D60" s="58" t="s">
        <v>721</v>
      </c>
      <c r="E60" s="58">
        <v>2019</v>
      </c>
      <c r="F60" s="58" t="s">
        <v>55</v>
      </c>
      <c r="G60" s="58" t="s">
        <v>129</v>
      </c>
      <c r="H60" s="56" t="s">
        <v>101</v>
      </c>
      <c r="I60" s="56" t="str">
        <f t="array" ref="I60">_xlfn.TEXTJOIN(",",TRUE,IF(Table4[study_id]=Table3[[#This Row],[study_id]],Table4[iso_code],""))</f>
        <v>BJ,BF,CI,GM,GH,GN,GW,LR,ML,NE,NG,SN,SL,TG</v>
      </c>
      <c r="J60" s="58">
        <f>COUNTIF(study_countries!A:A,A60)</f>
        <v>14</v>
      </c>
      <c r="K60" s="56" t="s">
        <v>248</v>
      </c>
      <c r="L60" s="58" t="s">
        <v>722</v>
      </c>
      <c r="M60" s="58" t="s">
        <v>723</v>
      </c>
      <c r="N60" s="58">
        <v>2016</v>
      </c>
      <c r="O60" s="58">
        <v>2030</v>
      </c>
      <c r="P60" s="56" t="s">
        <v>61</v>
      </c>
      <c r="Q60" s="58" t="s">
        <v>84</v>
      </c>
      <c r="R60" s="58" t="s">
        <v>63</v>
      </c>
      <c r="S60" s="56" t="s">
        <v>64</v>
      </c>
      <c r="T60" s="56" t="s">
        <v>64</v>
      </c>
      <c r="U60" s="56" t="s">
        <v>64</v>
      </c>
      <c r="V60" s="56" t="s">
        <v>64</v>
      </c>
      <c r="W60" s="56" t="s">
        <v>65</v>
      </c>
      <c r="X60" s="56" t="s">
        <v>65</v>
      </c>
      <c r="Y60" s="56" t="s">
        <v>64</v>
      </c>
      <c r="Z60" s="56" t="s">
        <v>65</v>
      </c>
      <c r="AA60" s="56" t="s">
        <v>64</v>
      </c>
      <c r="AB60" s="56" t="s">
        <v>66</v>
      </c>
      <c r="AC60" s="56" t="s">
        <v>67</v>
      </c>
      <c r="AD60" s="56" t="s">
        <v>68</v>
      </c>
      <c r="AE60" s="56" t="s">
        <v>64</v>
      </c>
      <c r="AF60" s="56" t="s">
        <v>65</v>
      </c>
      <c r="AG60" s="56" t="s">
        <v>65</v>
      </c>
      <c r="AH60" s="56" t="s">
        <v>65</v>
      </c>
      <c r="AI60" s="58" t="s">
        <v>89</v>
      </c>
      <c r="AJ60" s="56" t="s">
        <v>65</v>
      </c>
      <c r="AK60" s="56" t="s">
        <v>65</v>
      </c>
      <c r="AL60" s="56" t="s">
        <v>65</v>
      </c>
      <c r="AM60" s="56" t="s">
        <v>64</v>
      </c>
      <c r="AN60" s="56" t="s">
        <v>65</v>
      </c>
      <c r="AO60" s="58" t="s">
        <v>724</v>
      </c>
      <c r="AP60" s="56" t="s">
        <v>725</v>
      </c>
      <c r="AQ60" s="56" t="s">
        <v>726</v>
      </c>
      <c r="AR60" s="56" t="s">
        <v>277</v>
      </c>
      <c r="AS60" s="56" t="s">
        <v>65</v>
      </c>
      <c r="AT60" s="56"/>
      <c r="AU60" s="58" t="s">
        <v>65</v>
      </c>
      <c r="AV60" s="89" t="s">
        <v>75</v>
      </c>
      <c r="AW60" s="58" t="s">
        <v>65</v>
      </c>
      <c r="AX60" s="58"/>
      <c r="AY60" s="22" t="s">
        <v>727</v>
      </c>
      <c r="AZ60" s="80" t="s">
        <v>728</v>
      </c>
    </row>
    <row r="61" spans="1:52" s="39" customFormat="1" ht="168" customHeight="1">
      <c r="A61" s="63">
        <v>60</v>
      </c>
      <c r="B61" s="58" t="s">
        <v>729</v>
      </c>
      <c r="C61" s="58" t="s">
        <v>730</v>
      </c>
      <c r="D61" s="58" t="s">
        <v>731</v>
      </c>
      <c r="E61" s="58">
        <v>2022</v>
      </c>
      <c r="F61" s="58" t="s">
        <v>55</v>
      </c>
      <c r="G61" s="58" t="s">
        <v>129</v>
      </c>
      <c r="H61" s="56" t="s">
        <v>101</v>
      </c>
      <c r="I61" s="56" t="str">
        <f t="array" ref="I61">_xlfn.TEXTJOIN(",",TRUE,IF(Table4[study_id]=Table3[[#This Row],[study_id]],Table4[iso_code],""))</f>
        <v>BJ,BF,CI,GM,GH,GN,GW,LR,ML,NE,NG,SN,SL,TG</v>
      </c>
      <c r="J61" s="58">
        <f>COUNTIF(study_countries!A:A,A61)</f>
        <v>14</v>
      </c>
      <c r="K61" s="56" t="s">
        <v>248</v>
      </c>
      <c r="L61" s="58" t="s">
        <v>732</v>
      </c>
      <c r="M61" s="58" t="s">
        <v>733</v>
      </c>
      <c r="N61" s="58">
        <v>2016</v>
      </c>
      <c r="O61" s="58">
        <v>2030</v>
      </c>
      <c r="P61" s="56" t="s">
        <v>61</v>
      </c>
      <c r="Q61" s="58" t="s">
        <v>440</v>
      </c>
      <c r="R61" s="58" t="s">
        <v>194</v>
      </c>
      <c r="S61" s="56" t="s">
        <v>64</v>
      </c>
      <c r="T61" s="56" t="s">
        <v>64</v>
      </c>
      <c r="U61" s="56" t="s">
        <v>64</v>
      </c>
      <c r="V61" s="56" t="s">
        <v>65</v>
      </c>
      <c r="W61" s="56" t="s">
        <v>65</v>
      </c>
      <c r="X61" s="56" t="s">
        <v>65</v>
      </c>
      <c r="Y61" s="56" t="s">
        <v>64</v>
      </c>
      <c r="Z61" s="56" t="s">
        <v>65</v>
      </c>
      <c r="AA61" s="56" t="s">
        <v>65</v>
      </c>
      <c r="AB61" s="56" t="s">
        <v>66</v>
      </c>
      <c r="AC61" s="56" t="s">
        <v>67</v>
      </c>
      <c r="AD61" s="56" t="s">
        <v>88</v>
      </c>
      <c r="AE61" s="56" t="s">
        <v>64</v>
      </c>
      <c r="AF61" s="56" t="s">
        <v>64</v>
      </c>
      <c r="AG61" s="56" t="s">
        <v>65</v>
      </c>
      <c r="AH61" s="56" t="s">
        <v>65</v>
      </c>
      <c r="AI61" s="58" t="s">
        <v>89</v>
      </c>
      <c r="AJ61" s="56" t="s">
        <v>65</v>
      </c>
      <c r="AK61" s="56" t="s">
        <v>65</v>
      </c>
      <c r="AL61" s="56" t="s">
        <v>65</v>
      </c>
      <c r="AM61" s="56" t="s">
        <v>64</v>
      </c>
      <c r="AN61" s="56" t="s">
        <v>136</v>
      </c>
      <c r="AO61" s="58"/>
      <c r="AP61" s="56"/>
      <c r="AQ61" s="56" t="s">
        <v>734</v>
      </c>
      <c r="AR61" s="56" t="s">
        <v>735</v>
      </c>
      <c r="AS61" s="56" t="s">
        <v>65</v>
      </c>
      <c r="AT61" s="56"/>
      <c r="AU61" s="58" t="s">
        <v>65</v>
      </c>
      <c r="AV61" s="89" t="s">
        <v>75</v>
      </c>
      <c r="AW61" s="58" t="s">
        <v>65</v>
      </c>
      <c r="AX61" s="58"/>
      <c r="AY61" s="101" t="s">
        <v>2925</v>
      </c>
      <c r="AZ61" s="80" t="s">
        <v>737</v>
      </c>
    </row>
    <row r="62" spans="1:52" s="39" customFormat="1" ht="168" customHeight="1">
      <c r="A62" s="63">
        <v>61</v>
      </c>
      <c r="B62" s="58" t="s">
        <v>738</v>
      </c>
      <c r="C62" s="58" t="s">
        <v>739</v>
      </c>
      <c r="D62" s="58" t="s">
        <v>740</v>
      </c>
      <c r="E62" s="58">
        <v>2025</v>
      </c>
      <c r="F62" s="58" t="s">
        <v>55</v>
      </c>
      <c r="G62" s="58" t="s">
        <v>129</v>
      </c>
      <c r="H62" s="56" t="s">
        <v>238</v>
      </c>
      <c r="I62" s="56" t="str">
        <f t="array" ref="I62">_xlfn.TEXTJOIN(",",TRUE,IF(Table4[study_id]=Table3[[#This Row],[study_id]],Table4[iso_code],""))</f>
        <v>ZM</v>
      </c>
      <c r="J62" s="58">
        <f>COUNTIF(study_countries!A:A,A62)</f>
        <v>1</v>
      </c>
      <c r="K62" s="56" t="s">
        <v>271</v>
      </c>
      <c r="L62" s="58" t="s">
        <v>741</v>
      </c>
      <c r="M62" s="58" t="s">
        <v>742</v>
      </c>
      <c r="N62" s="58">
        <v>2023</v>
      </c>
      <c r="O62" s="58">
        <v>2030</v>
      </c>
      <c r="P62" s="56" t="s">
        <v>61</v>
      </c>
      <c r="Q62" s="58" t="s">
        <v>84</v>
      </c>
      <c r="R62" s="58" t="s">
        <v>63</v>
      </c>
      <c r="S62" s="56" t="s">
        <v>64</v>
      </c>
      <c r="T62" s="56" t="s">
        <v>64</v>
      </c>
      <c r="U62" s="56" t="s">
        <v>64</v>
      </c>
      <c r="V62" s="56" t="s">
        <v>64</v>
      </c>
      <c r="W62" s="56" t="s">
        <v>65</v>
      </c>
      <c r="X62" s="56" t="s">
        <v>65</v>
      </c>
      <c r="Y62" s="56" t="s">
        <v>64</v>
      </c>
      <c r="Z62" s="56" t="s">
        <v>65</v>
      </c>
      <c r="AA62" s="56" t="s">
        <v>64</v>
      </c>
      <c r="AB62" s="56" t="s">
        <v>66</v>
      </c>
      <c r="AC62" s="56" t="s">
        <v>104</v>
      </c>
      <c r="AD62" s="56" t="s">
        <v>88</v>
      </c>
      <c r="AE62" s="56" t="s">
        <v>64</v>
      </c>
      <c r="AF62" s="56" t="s">
        <v>64</v>
      </c>
      <c r="AG62" s="56" t="s">
        <v>65</v>
      </c>
      <c r="AH62" s="56" t="s">
        <v>65</v>
      </c>
      <c r="AI62" s="58" t="s">
        <v>69</v>
      </c>
      <c r="AJ62" s="56" t="s">
        <v>65</v>
      </c>
      <c r="AK62" s="56" t="s">
        <v>65</v>
      </c>
      <c r="AL62" s="56" t="s">
        <v>65</v>
      </c>
      <c r="AM62" s="56" t="s">
        <v>64</v>
      </c>
      <c r="AN62" s="56" t="s">
        <v>65</v>
      </c>
      <c r="AO62" s="58" t="s">
        <v>743</v>
      </c>
      <c r="AP62" s="56" t="s">
        <v>744</v>
      </c>
      <c r="AQ62" s="56" t="s">
        <v>745</v>
      </c>
      <c r="AR62" s="56" t="s">
        <v>746</v>
      </c>
      <c r="AS62" s="56" t="s">
        <v>136</v>
      </c>
      <c r="AT62" s="56"/>
      <c r="AU62" s="58" t="s">
        <v>65</v>
      </c>
      <c r="AV62" s="89">
        <v>7.0000000000000007E-2</v>
      </c>
      <c r="AW62" s="58" t="s">
        <v>64</v>
      </c>
      <c r="AX62" s="58" t="s">
        <v>747</v>
      </c>
      <c r="AY62" s="22" t="s">
        <v>748</v>
      </c>
      <c r="AZ62" s="80" t="s">
        <v>749</v>
      </c>
    </row>
    <row r="63" spans="1:52" s="39" customFormat="1" ht="149.25" customHeight="1">
      <c r="A63" s="63">
        <v>62</v>
      </c>
      <c r="B63" s="67" t="s">
        <v>750</v>
      </c>
      <c r="C63" s="67" t="s">
        <v>751</v>
      </c>
      <c r="D63" s="67" t="s">
        <v>752</v>
      </c>
      <c r="E63" s="67">
        <v>2022</v>
      </c>
      <c r="F63" s="67" t="s">
        <v>55</v>
      </c>
      <c r="G63" s="58" t="s">
        <v>129</v>
      </c>
      <c r="H63" s="68" t="s">
        <v>238</v>
      </c>
      <c r="I63" s="56" t="str">
        <f t="array" ref="I63">_xlfn.TEXTJOIN(",",TRUE,IF(Table4[study_id]=Table3[[#This Row],[study_id]],Table4[iso_code],""))</f>
        <v>ZM</v>
      </c>
      <c r="J63" s="58">
        <f>COUNTIF(study_countries!A:A,A63)</f>
        <v>1</v>
      </c>
      <c r="K63" s="68" t="s">
        <v>271</v>
      </c>
      <c r="L63" s="67" t="s">
        <v>753</v>
      </c>
      <c r="M63" s="67" t="s">
        <v>754</v>
      </c>
      <c r="N63" s="67">
        <v>2022</v>
      </c>
      <c r="O63" s="67">
        <v>2063</v>
      </c>
      <c r="P63" s="68" t="s">
        <v>61</v>
      </c>
      <c r="Q63" s="67" t="s">
        <v>84</v>
      </c>
      <c r="R63" s="58" t="s">
        <v>63</v>
      </c>
      <c r="S63" s="68" t="s">
        <v>64</v>
      </c>
      <c r="T63" s="68" t="s">
        <v>64</v>
      </c>
      <c r="U63" s="68" t="s">
        <v>64</v>
      </c>
      <c r="V63" s="68" t="s">
        <v>64</v>
      </c>
      <c r="W63" s="68" t="s">
        <v>65</v>
      </c>
      <c r="X63" s="68" t="s">
        <v>64</v>
      </c>
      <c r="Y63" s="68" t="s">
        <v>64</v>
      </c>
      <c r="Z63" s="68" t="s">
        <v>65</v>
      </c>
      <c r="AA63" s="68" t="s">
        <v>64</v>
      </c>
      <c r="AB63" s="56" t="s">
        <v>66</v>
      </c>
      <c r="AC63" s="68" t="s">
        <v>104</v>
      </c>
      <c r="AD63" s="56" t="s">
        <v>68</v>
      </c>
      <c r="AE63" s="68" t="s">
        <v>64</v>
      </c>
      <c r="AF63" s="68" t="s">
        <v>64</v>
      </c>
      <c r="AG63" s="68" t="s">
        <v>64</v>
      </c>
      <c r="AH63" s="56" t="s">
        <v>64</v>
      </c>
      <c r="AI63" s="58" t="s">
        <v>89</v>
      </c>
      <c r="AJ63" s="68" t="s">
        <v>65</v>
      </c>
      <c r="AK63" s="68" t="s">
        <v>65</v>
      </c>
      <c r="AL63" s="68" t="s">
        <v>65</v>
      </c>
      <c r="AM63" s="68" t="s">
        <v>64</v>
      </c>
      <c r="AN63" s="68" t="s">
        <v>65</v>
      </c>
      <c r="AO63" s="58"/>
      <c r="AP63" s="56" t="s">
        <v>755</v>
      </c>
      <c r="AQ63" s="68" t="s">
        <v>756</v>
      </c>
      <c r="AR63" s="68" t="s">
        <v>277</v>
      </c>
      <c r="AS63" s="68" t="s">
        <v>136</v>
      </c>
      <c r="AT63" s="68"/>
      <c r="AU63" s="58" t="s">
        <v>65</v>
      </c>
      <c r="AV63" s="89" t="s">
        <v>75</v>
      </c>
      <c r="AW63" s="58" t="s">
        <v>65</v>
      </c>
      <c r="AX63" s="58"/>
      <c r="AY63" s="96" t="s">
        <v>757</v>
      </c>
      <c r="AZ63" s="82" t="s">
        <v>758</v>
      </c>
    </row>
    <row r="64" spans="1:52" ht="73.5" customHeight="1">
      <c r="A64" s="97">
        <v>63</v>
      </c>
      <c r="B64" s="67" t="s">
        <v>759</v>
      </c>
      <c r="C64" s="67" t="s">
        <v>760</v>
      </c>
      <c r="D64" s="67" t="s">
        <v>761</v>
      </c>
      <c r="E64" s="67">
        <v>2024</v>
      </c>
      <c r="F64" s="67" t="s">
        <v>236</v>
      </c>
      <c r="G64" s="67" t="s">
        <v>762</v>
      </c>
      <c r="H64" s="68" t="s">
        <v>222</v>
      </c>
      <c r="I64" s="68" t="str">
        <f t="array" ref="I64">_xlfn.TEXTJOIN(",",TRUE,IF(Table4[study_id]=Table3[[#This Row],[study_id]],Table4[iso_code],""))</f>
        <v>ZM</v>
      </c>
      <c r="J64" s="67">
        <f>COUNTIF(study_countries!A:A,A64)</f>
        <v>1</v>
      </c>
      <c r="K64" s="68" t="s">
        <v>271</v>
      </c>
      <c r="L64" s="67" t="s">
        <v>763</v>
      </c>
      <c r="M64" s="67" t="s">
        <v>764</v>
      </c>
      <c r="N64" s="67"/>
      <c r="O64" s="67"/>
      <c r="P64" s="68"/>
      <c r="Q64" s="67"/>
      <c r="R64" s="58"/>
      <c r="S64" s="68"/>
      <c r="T64" s="68"/>
      <c r="U64" s="68"/>
      <c r="V64" s="68"/>
      <c r="W64" s="68"/>
      <c r="X64" s="68"/>
      <c r="Y64" s="68"/>
      <c r="Z64" s="68"/>
      <c r="AA64" s="68"/>
      <c r="AB64" s="56" t="s">
        <v>66</v>
      </c>
      <c r="AC64" s="68" t="s">
        <v>67</v>
      </c>
      <c r="AD64" s="68" t="s">
        <v>68</v>
      </c>
      <c r="AE64" s="68" t="s">
        <v>65</v>
      </c>
      <c r="AF64" s="68" t="s">
        <v>65</v>
      </c>
      <c r="AG64" s="68" t="s">
        <v>65</v>
      </c>
      <c r="AH64" s="68"/>
      <c r="AI64" s="67" t="s">
        <v>69</v>
      </c>
      <c r="AJ64" s="68" t="s">
        <v>65</v>
      </c>
      <c r="AK64" s="68" t="s">
        <v>65</v>
      </c>
      <c r="AL64" s="68" t="s">
        <v>65</v>
      </c>
      <c r="AM64" s="68" t="s">
        <v>64</v>
      </c>
      <c r="AN64" s="68" t="s">
        <v>65</v>
      </c>
      <c r="AO64" s="68"/>
      <c r="AP64" s="68"/>
      <c r="AQ64" s="68" t="s">
        <v>765</v>
      </c>
      <c r="AR64" s="68" t="s">
        <v>766</v>
      </c>
      <c r="AS64" s="68" t="s">
        <v>64</v>
      </c>
      <c r="AT64" s="68"/>
      <c r="AU64" s="67" t="s">
        <v>65</v>
      </c>
      <c r="AV64" s="68"/>
      <c r="AW64" s="67"/>
      <c r="AX64" s="67"/>
      <c r="AY64" s="96" t="s">
        <v>767</v>
      </c>
      <c r="AZ64" s="82"/>
    </row>
    <row r="65" spans="1:52" ht="72" customHeight="1">
      <c r="A65" s="97">
        <v>64</v>
      </c>
      <c r="B65" s="67" t="s">
        <v>768</v>
      </c>
      <c r="C65" s="67" t="s">
        <v>769</v>
      </c>
      <c r="D65" s="67" t="s">
        <v>770</v>
      </c>
      <c r="E65" s="67">
        <v>2024</v>
      </c>
      <c r="F65" s="67" t="s">
        <v>236</v>
      </c>
      <c r="G65" s="67" t="s">
        <v>129</v>
      </c>
      <c r="H65" s="68" t="s">
        <v>222</v>
      </c>
      <c r="I65" s="68" t="str">
        <f t="array" ref="I65">_xlfn.TEXTJOIN(",",TRUE,IF(Table4[study_id]=Table3[[#This Row],[study_id]],Table4[iso_code],""))</f>
        <v>MA</v>
      </c>
      <c r="J65" s="67">
        <f>COUNTIF(study_countries!A:A,A65)</f>
        <v>1</v>
      </c>
      <c r="K65" s="68" t="s">
        <v>223</v>
      </c>
      <c r="L65" s="67" t="s">
        <v>771</v>
      </c>
      <c r="M65" s="67" t="s">
        <v>772</v>
      </c>
      <c r="N65" s="67"/>
      <c r="O65" s="67"/>
      <c r="P65" s="68"/>
      <c r="Q65" s="67"/>
      <c r="R65" s="58"/>
      <c r="S65" s="68"/>
      <c r="T65" s="68"/>
      <c r="U65" s="68"/>
      <c r="V65" s="68"/>
      <c r="W65" s="68"/>
      <c r="X65" s="68"/>
      <c r="Y65" s="68"/>
      <c r="Z65" s="68"/>
      <c r="AA65" s="68"/>
      <c r="AB65" s="56" t="s">
        <v>66</v>
      </c>
      <c r="AC65" s="68" t="s">
        <v>87</v>
      </c>
      <c r="AD65" s="68" t="s">
        <v>88</v>
      </c>
      <c r="AE65" s="68" t="s">
        <v>64</v>
      </c>
      <c r="AF65" s="68" t="s">
        <v>65</v>
      </c>
      <c r="AG65" s="68" t="s">
        <v>65</v>
      </c>
      <c r="AH65" s="68"/>
      <c r="AI65" s="67" t="s">
        <v>89</v>
      </c>
      <c r="AJ65" s="68" t="s">
        <v>65</v>
      </c>
      <c r="AK65" s="68" t="s">
        <v>65</v>
      </c>
      <c r="AL65" s="68" t="s">
        <v>65</v>
      </c>
      <c r="AM65" s="68" t="s">
        <v>64</v>
      </c>
      <c r="AN65" s="68" t="s">
        <v>65</v>
      </c>
      <c r="AO65" s="68"/>
      <c r="AP65" s="68"/>
      <c r="AQ65" s="68" t="s">
        <v>773</v>
      </c>
      <c r="AR65" s="68" t="s">
        <v>518</v>
      </c>
      <c r="AS65" s="68" t="s">
        <v>64</v>
      </c>
      <c r="AT65" s="68"/>
      <c r="AU65" s="67" t="s">
        <v>65</v>
      </c>
      <c r="AV65" s="68"/>
      <c r="AW65" s="67"/>
      <c r="AX65" s="67"/>
      <c r="AY65" s="96" t="s">
        <v>774</v>
      </c>
      <c r="AZ65" s="98" t="s">
        <v>775</v>
      </c>
    </row>
    <row r="66" spans="1:52" ht="96" customHeight="1">
      <c r="A66" s="63">
        <v>65</v>
      </c>
      <c r="B66" s="58" t="s">
        <v>2927</v>
      </c>
      <c r="C66" s="58" t="s">
        <v>2928</v>
      </c>
      <c r="D66" s="58" t="s">
        <v>2926</v>
      </c>
      <c r="E66" s="67">
        <v>2019</v>
      </c>
      <c r="F66" s="58" t="s">
        <v>55</v>
      </c>
      <c r="G66" s="67" t="s">
        <v>129</v>
      </c>
      <c r="H66" s="56" t="s">
        <v>238</v>
      </c>
      <c r="I66" s="68" t="str">
        <f t="array" ref="I66">_xlfn.TEXTJOIN(",",TRUE,IF(Table4[study_id]=Table3[[#This Row],[study_id]],Table4[iso_code],""))</f>
        <v>SL</v>
      </c>
      <c r="J66" s="67">
        <f>COUNTIF(study_countries!A:A,A66)</f>
        <v>1</v>
      </c>
      <c r="K66" s="56" t="s">
        <v>248</v>
      </c>
      <c r="L66" s="58" t="s">
        <v>2929</v>
      </c>
      <c r="M66" s="58" t="s">
        <v>2930</v>
      </c>
      <c r="N66" s="58">
        <v>2015</v>
      </c>
      <c r="O66" s="58">
        <v>2065</v>
      </c>
      <c r="P66" s="56" t="s">
        <v>61</v>
      </c>
      <c r="Q66" s="67" t="s">
        <v>84</v>
      </c>
      <c r="R66" s="58" t="s">
        <v>63</v>
      </c>
      <c r="S66" s="56" t="s">
        <v>64</v>
      </c>
      <c r="T66" s="56" t="s">
        <v>64</v>
      </c>
      <c r="U66" s="56" t="s">
        <v>64</v>
      </c>
      <c r="V66" s="56" t="s">
        <v>64</v>
      </c>
      <c r="W66" s="56" t="s">
        <v>65</v>
      </c>
      <c r="X66" s="56" t="s">
        <v>65</v>
      </c>
      <c r="Y66" s="56" t="s">
        <v>64</v>
      </c>
      <c r="Z66" s="56" t="s">
        <v>65</v>
      </c>
      <c r="AA66" s="56" t="s">
        <v>65</v>
      </c>
      <c r="AB66" s="56" t="s">
        <v>66</v>
      </c>
      <c r="AC66" s="56" t="s">
        <v>104</v>
      </c>
      <c r="AD66" s="56" t="s">
        <v>88</v>
      </c>
      <c r="AE66" s="56" t="s">
        <v>64</v>
      </c>
      <c r="AF66" s="68" t="s">
        <v>65</v>
      </c>
      <c r="AG66" s="56" t="s">
        <v>65</v>
      </c>
      <c r="AH66" s="56" t="s">
        <v>65</v>
      </c>
      <c r="AI66" s="58" t="s">
        <v>89</v>
      </c>
      <c r="AJ66" s="56" t="s">
        <v>65</v>
      </c>
      <c r="AK66" s="56" t="s">
        <v>65</v>
      </c>
      <c r="AL66" s="56" t="s">
        <v>65</v>
      </c>
      <c r="AM66" s="56" t="s">
        <v>65</v>
      </c>
      <c r="AN66" s="56" t="s">
        <v>136</v>
      </c>
      <c r="AO66" s="56" t="s">
        <v>2931</v>
      </c>
      <c r="AP66" s="56" t="s">
        <v>2932</v>
      </c>
      <c r="AQ66" s="56" t="s">
        <v>473</v>
      </c>
      <c r="AR66" s="56" t="s">
        <v>474</v>
      </c>
      <c r="AS66" s="56" t="s">
        <v>65</v>
      </c>
      <c r="AT66" s="56"/>
      <c r="AU66" s="58" t="s">
        <v>64</v>
      </c>
      <c r="AV66" s="89">
        <v>0.05</v>
      </c>
      <c r="AW66" s="58" t="s">
        <v>65</v>
      </c>
      <c r="AX66" s="58"/>
      <c r="AY66" s="101" t="s">
        <v>2933</v>
      </c>
      <c r="AZ66" s="102" t="s">
        <v>2934</v>
      </c>
    </row>
    <row r="67" spans="1:52" ht="89.25" customHeight="1">
      <c r="A67" s="63">
        <v>66</v>
      </c>
      <c r="B67" s="58" t="s">
        <v>2935</v>
      </c>
      <c r="C67" s="58" t="s">
        <v>2936</v>
      </c>
      <c r="D67" s="58" t="s">
        <v>2937</v>
      </c>
      <c r="E67" s="67">
        <v>2023</v>
      </c>
      <c r="F67" s="58" t="s">
        <v>236</v>
      </c>
      <c r="G67" s="67" t="s">
        <v>593</v>
      </c>
      <c r="H67" s="56" t="s">
        <v>238</v>
      </c>
      <c r="I67" s="68" t="str">
        <f t="array" ref="I67">_xlfn.TEXTJOIN(",",TRUE,IF(Table4[study_id]=Table3[[#This Row],[study_id]],Table4[iso_code],""))</f>
        <v>UG</v>
      </c>
      <c r="J67" s="67">
        <f>COUNTIF(study_countries!A:A,A67)</f>
        <v>1</v>
      </c>
      <c r="K67" s="56" t="s">
        <v>320</v>
      </c>
      <c r="L67" s="58" t="s">
        <v>2938</v>
      </c>
      <c r="M67" s="58" t="s">
        <v>2939</v>
      </c>
      <c r="N67" s="58"/>
      <c r="O67" s="58"/>
      <c r="P67" s="56"/>
      <c r="Q67" s="67"/>
      <c r="R67" s="58"/>
      <c r="S67" s="56"/>
      <c r="T67" s="56"/>
      <c r="U67" s="56"/>
      <c r="V67" s="56"/>
      <c r="W67" s="56"/>
      <c r="X67" s="56"/>
      <c r="Y67" s="56"/>
      <c r="Z67" s="56"/>
      <c r="AA67" s="56"/>
      <c r="AB67" s="56" t="s">
        <v>66</v>
      </c>
      <c r="AC67" s="56" t="s">
        <v>104</v>
      </c>
      <c r="AD67" s="56" t="s">
        <v>68</v>
      </c>
      <c r="AE67" s="56" t="s">
        <v>64</v>
      </c>
      <c r="AF67" s="68" t="s">
        <v>65</v>
      </c>
      <c r="AG67" s="56" t="s">
        <v>65</v>
      </c>
      <c r="AH67" s="56"/>
      <c r="AI67" s="58" t="s">
        <v>69</v>
      </c>
      <c r="AJ67" s="56" t="s">
        <v>65</v>
      </c>
      <c r="AK67" s="56" t="s">
        <v>65</v>
      </c>
      <c r="AL67" s="56" t="s">
        <v>65</v>
      </c>
      <c r="AM67" s="56" t="s">
        <v>64</v>
      </c>
      <c r="AN67" s="56" t="s">
        <v>65</v>
      </c>
      <c r="AO67" s="56"/>
      <c r="AP67" s="56"/>
      <c r="AQ67" s="56"/>
      <c r="AR67" s="56" t="s">
        <v>2940</v>
      </c>
      <c r="AS67" s="56" t="s">
        <v>136</v>
      </c>
      <c r="AT67" s="56"/>
      <c r="AU67" s="58" t="s">
        <v>64</v>
      </c>
      <c r="AV67" s="56"/>
      <c r="AW67" s="58"/>
      <c r="AX67" s="58"/>
      <c r="AY67" s="101" t="s">
        <v>2942</v>
      </c>
      <c r="AZ67" s="102" t="s">
        <v>2941</v>
      </c>
    </row>
    <row r="68" spans="1:52" ht="80.25" customHeight="1">
      <c r="A68" s="63">
        <v>67</v>
      </c>
      <c r="B68" s="58" t="s">
        <v>2944</v>
      </c>
      <c r="C68" s="58" t="s">
        <v>269</v>
      </c>
      <c r="D68" s="58" t="s">
        <v>2943</v>
      </c>
      <c r="E68" s="67">
        <v>2025</v>
      </c>
      <c r="F68" s="58" t="s">
        <v>55</v>
      </c>
      <c r="G68" s="67" t="s">
        <v>129</v>
      </c>
      <c r="H68" s="56" t="s">
        <v>101</v>
      </c>
      <c r="I68" s="68" t="str">
        <f t="array" ref="I68">_xlfn.TEXTJOIN(",",TRUE,IF(Table4[study_id]=Table3[[#This Row],[study_id]],Table4[iso_code],""))</f>
        <v>AO,BW,LS,MZ,NA,ZA,ZM,ZW</v>
      </c>
      <c r="J68" s="67">
        <f>COUNTIF(study_countries!A:A,A68)</f>
        <v>8</v>
      </c>
      <c r="K68" s="56" t="s">
        <v>271</v>
      </c>
      <c r="L68" s="58" t="s">
        <v>2947</v>
      </c>
      <c r="M68" s="58" t="s">
        <v>2948</v>
      </c>
      <c r="N68" s="58">
        <v>2024</v>
      </c>
      <c r="O68" s="58">
        <v>2040</v>
      </c>
      <c r="P68" s="56" t="s">
        <v>61</v>
      </c>
      <c r="Q68" s="67" t="s">
        <v>84</v>
      </c>
      <c r="R68" s="58" t="s">
        <v>63</v>
      </c>
      <c r="S68" s="56" t="s">
        <v>64</v>
      </c>
      <c r="T68" s="56" t="s">
        <v>64</v>
      </c>
      <c r="U68" s="56" t="s">
        <v>64</v>
      </c>
      <c r="V68" s="56" t="s">
        <v>65</v>
      </c>
      <c r="W68" s="56" t="s">
        <v>65</v>
      </c>
      <c r="X68" s="56" t="s">
        <v>65</v>
      </c>
      <c r="Y68" s="56" t="s">
        <v>64</v>
      </c>
      <c r="Z68" s="56" t="s">
        <v>65</v>
      </c>
      <c r="AA68" s="56" t="s">
        <v>64</v>
      </c>
      <c r="AB68" s="56" t="s">
        <v>66</v>
      </c>
      <c r="AC68" s="56" t="s">
        <v>87</v>
      </c>
      <c r="AD68" s="56" t="s">
        <v>88</v>
      </c>
      <c r="AE68" s="56" t="s">
        <v>64</v>
      </c>
      <c r="AF68" s="68" t="s">
        <v>64</v>
      </c>
      <c r="AG68" s="56" t="s">
        <v>65</v>
      </c>
      <c r="AH68" s="56" t="s">
        <v>65</v>
      </c>
      <c r="AI68" s="58" t="s">
        <v>89</v>
      </c>
      <c r="AJ68" s="56" t="s">
        <v>65</v>
      </c>
      <c r="AK68" s="56" t="s">
        <v>65</v>
      </c>
      <c r="AL68" s="56" t="s">
        <v>65</v>
      </c>
      <c r="AM68" s="56" t="s">
        <v>64</v>
      </c>
      <c r="AN68" s="56" t="s">
        <v>65</v>
      </c>
      <c r="AO68" s="56" t="s">
        <v>2949</v>
      </c>
      <c r="AP68" s="56" t="s">
        <v>2950</v>
      </c>
      <c r="AQ68" s="56" t="s">
        <v>2951</v>
      </c>
      <c r="AR68" s="56" t="s">
        <v>626</v>
      </c>
      <c r="AS68" s="56" t="s">
        <v>64</v>
      </c>
      <c r="AT68" s="56"/>
      <c r="AU68" s="58" t="s">
        <v>65</v>
      </c>
      <c r="AV68" s="56" t="s">
        <v>75</v>
      </c>
      <c r="AW68" s="58" t="s">
        <v>65</v>
      </c>
      <c r="AX68" s="58"/>
      <c r="AY68" s="101" t="s">
        <v>2952</v>
      </c>
      <c r="AZ68" s="102" t="s">
        <v>2953</v>
      </c>
    </row>
    <row r="69" spans="1:52" ht="82.5" customHeight="1">
      <c r="A69" s="63">
        <v>68</v>
      </c>
      <c r="B69" s="58" t="s">
        <v>2955</v>
      </c>
      <c r="C69" s="58" t="s">
        <v>778</v>
      </c>
      <c r="D69" s="58" t="s">
        <v>2954</v>
      </c>
      <c r="E69" s="67">
        <v>2005</v>
      </c>
      <c r="F69" s="58" t="s">
        <v>55</v>
      </c>
      <c r="G69" s="67" t="s">
        <v>129</v>
      </c>
      <c r="H69" s="56" t="s">
        <v>222</v>
      </c>
      <c r="I69" s="68" t="str">
        <f t="array" ref="I69">_xlfn.TEXTJOIN(",",TRUE,IF(Table4[study_id]=Table3[[#This Row],[study_id]],Table4[iso_code],""))</f>
        <v>ZA</v>
      </c>
      <c r="J69" s="67">
        <f>COUNTIF(study_countries!A:A,A69)</f>
        <v>1</v>
      </c>
      <c r="K69" s="56" t="s">
        <v>271</v>
      </c>
      <c r="L69" s="58" t="s">
        <v>2958</v>
      </c>
      <c r="M69" s="58" t="s">
        <v>2959</v>
      </c>
      <c r="N69" s="58">
        <v>2003</v>
      </c>
      <c r="O69" s="58">
        <v>2018</v>
      </c>
      <c r="P69" s="56" t="s">
        <v>61</v>
      </c>
      <c r="Q69" s="67" t="s">
        <v>84</v>
      </c>
      <c r="R69" s="58" t="s">
        <v>63</v>
      </c>
      <c r="S69" s="56" t="s">
        <v>65</v>
      </c>
      <c r="T69" s="56" t="s">
        <v>64</v>
      </c>
      <c r="U69" s="56" t="s">
        <v>64</v>
      </c>
      <c r="V69" s="56" t="s">
        <v>64</v>
      </c>
      <c r="W69" s="56" t="s">
        <v>65</v>
      </c>
      <c r="X69" s="56" t="s">
        <v>65</v>
      </c>
      <c r="Y69" s="56" t="s">
        <v>64</v>
      </c>
      <c r="Z69" s="56" t="s">
        <v>65</v>
      </c>
      <c r="AA69" s="56" t="s">
        <v>64</v>
      </c>
      <c r="AB69" s="56" t="s">
        <v>146</v>
      </c>
      <c r="AC69" s="56" t="s">
        <v>67</v>
      </c>
      <c r="AD69" s="56" t="s">
        <v>88</v>
      </c>
      <c r="AE69" s="56" t="s">
        <v>64</v>
      </c>
      <c r="AF69" s="68" t="s">
        <v>64</v>
      </c>
      <c r="AG69" s="56" t="s">
        <v>65</v>
      </c>
      <c r="AH69" s="56" t="s">
        <v>65</v>
      </c>
      <c r="AI69" s="58" t="s">
        <v>69</v>
      </c>
      <c r="AJ69" s="56" t="s">
        <v>64</v>
      </c>
      <c r="AK69" s="56" t="s">
        <v>65</v>
      </c>
      <c r="AL69" s="56" t="s">
        <v>136</v>
      </c>
      <c r="AM69" s="56" t="s">
        <v>65</v>
      </c>
      <c r="AN69" s="56" t="s">
        <v>65</v>
      </c>
      <c r="AO69" s="56" t="s">
        <v>2960</v>
      </c>
      <c r="AP69" s="56" t="s">
        <v>2961</v>
      </c>
      <c r="AQ69" s="56" t="s">
        <v>2962</v>
      </c>
      <c r="AR69" s="56" t="s">
        <v>2963</v>
      </c>
      <c r="AS69" s="56" t="s">
        <v>136</v>
      </c>
      <c r="AT69" s="56"/>
      <c r="AU69" s="58" t="s">
        <v>64</v>
      </c>
      <c r="AV69" s="56" t="s">
        <v>75</v>
      </c>
      <c r="AW69" s="58" t="s">
        <v>65</v>
      </c>
      <c r="AX69" s="58"/>
      <c r="AY69" s="101" t="s">
        <v>2964</v>
      </c>
      <c r="AZ69" s="102" t="s">
        <v>2965</v>
      </c>
    </row>
    <row r="70" spans="1:52" ht="72.75" customHeight="1">
      <c r="A70" s="63">
        <v>69</v>
      </c>
      <c r="B70" s="58" t="s">
        <v>2966</v>
      </c>
      <c r="C70" s="58" t="s">
        <v>2968</v>
      </c>
      <c r="D70" s="58" t="s">
        <v>2967</v>
      </c>
      <c r="E70" s="67">
        <v>2024</v>
      </c>
      <c r="F70" s="58" t="s">
        <v>236</v>
      </c>
      <c r="G70" s="67" t="s">
        <v>2969</v>
      </c>
      <c r="H70" s="56" t="s">
        <v>222</v>
      </c>
      <c r="I70" s="68" t="str">
        <f t="array" ref="I70">_xlfn.TEXTJOIN(",",TRUE,IF(Table4[study_id]=Table3[[#This Row],[study_id]],Table4[iso_code],""))</f>
        <v>DZ</v>
      </c>
      <c r="J70" s="67">
        <f>COUNTIF(study_countries!A:A,A70)</f>
        <v>1</v>
      </c>
      <c r="K70" s="56" t="s">
        <v>223</v>
      </c>
      <c r="L70" s="58" t="s">
        <v>2971</v>
      </c>
      <c r="M70" s="58" t="s">
        <v>2972</v>
      </c>
      <c r="N70" s="58"/>
      <c r="O70" s="58"/>
      <c r="P70" s="56"/>
      <c r="Q70" s="67"/>
      <c r="R70" s="58"/>
      <c r="S70" s="56"/>
      <c r="T70" s="56"/>
      <c r="U70" s="56"/>
      <c r="V70" s="56"/>
      <c r="W70" s="56"/>
      <c r="X70" s="56"/>
      <c r="Y70" s="56"/>
      <c r="Z70" s="56"/>
      <c r="AA70" s="56"/>
      <c r="AB70" s="56"/>
      <c r="AC70" s="56" t="s">
        <v>104</v>
      </c>
      <c r="AD70" s="56" t="s">
        <v>88</v>
      </c>
      <c r="AE70" s="56" t="s">
        <v>64</v>
      </c>
      <c r="AF70" s="68" t="s">
        <v>64</v>
      </c>
      <c r="AG70" s="56" t="s">
        <v>65</v>
      </c>
      <c r="AH70" s="56"/>
      <c r="AI70" s="58" t="s">
        <v>89</v>
      </c>
      <c r="AJ70" s="56" t="s">
        <v>65</v>
      </c>
      <c r="AK70" s="56" t="s">
        <v>65</v>
      </c>
      <c r="AL70" s="56" t="s">
        <v>65</v>
      </c>
      <c r="AM70" s="56" t="s">
        <v>65</v>
      </c>
      <c r="AN70" s="56" t="s">
        <v>64</v>
      </c>
      <c r="AO70" s="56"/>
      <c r="AP70" s="56"/>
      <c r="AQ70" s="56" t="s">
        <v>2973</v>
      </c>
      <c r="AR70" s="56" t="s">
        <v>826</v>
      </c>
      <c r="AS70" s="56" t="s">
        <v>64</v>
      </c>
      <c r="AT70" s="56"/>
      <c r="AU70" s="58" t="s">
        <v>65</v>
      </c>
      <c r="AV70" s="56"/>
      <c r="AW70" s="58"/>
      <c r="AX70" s="58"/>
      <c r="AY70" s="101" t="s">
        <v>2974</v>
      </c>
      <c r="AZ70" s="102" t="s">
        <v>2975</v>
      </c>
    </row>
    <row r="71" spans="1:52" ht="122.25" customHeight="1">
      <c r="A71" s="63">
        <v>70</v>
      </c>
      <c r="B71" s="58" t="s">
        <v>2977</v>
      </c>
      <c r="C71" s="58" t="s">
        <v>269</v>
      </c>
      <c r="D71" s="58" t="s">
        <v>2976</v>
      </c>
      <c r="E71" s="67">
        <v>2017</v>
      </c>
      <c r="F71" s="58" t="s">
        <v>55</v>
      </c>
      <c r="G71" s="67" t="s">
        <v>129</v>
      </c>
      <c r="H71" s="56" t="s">
        <v>238</v>
      </c>
      <c r="I71" s="68" t="str">
        <f t="array" ref="I71">_xlfn.TEXTJOIN(",",TRUE,IF(Table4[study_id]=Table3[[#This Row],[study_id]],Table4[iso_code],""))</f>
        <v>GH</v>
      </c>
      <c r="J71" s="67">
        <f>COUNTIF(study_countries!A:A,A71)</f>
        <v>1</v>
      </c>
      <c r="K71" s="56" t="s">
        <v>248</v>
      </c>
      <c r="L71" s="58" t="s">
        <v>2978</v>
      </c>
      <c r="M71" s="58" t="s">
        <v>2979</v>
      </c>
      <c r="N71" s="58">
        <v>2015</v>
      </c>
      <c r="O71" s="58">
        <v>2050</v>
      </c>
      <c r="P71" s="56" t="s">
        <v>61</v>
      </c>
      <c r="Q71" s="67" t="s">
        <v>84</v>
      </c>
      <c r="R71" s="58" t="s">
        <v>63</v>
      </c>
      <c r="S71" s="56" t="s">
        <v>64</v>
      </c>
      <c r="T71" s="56" t="s">
        <v>64</v>
      </c>
      <c r="U71" s="56" t="s">
        <v>64</v>
      </c>
      <c r="V71" s="56" t="s">
        <v>65</v>
      </c>
      <c r="W71" s="56" t="s">
        <v>65</v>
      </c>
      <c r="X71" s="56" t="s">
        <v>65</v>
      </c>
      <c r="Y71" s="56" t="s">
        <v>64</v>
      </c>
      <c r="Z71" s="56" t="s">
        <v>65</v>
      </c>
      <c r="AA71" s="56" t="s">
        <v>64</v>
      </c>
      <c r="AB71" s="56" t="s">
        <v>66</v>
      </c>
      <c r="AC71" s="56" t="s">
        <v>104</v>
      </c>
      <c r="AD71" s="56" t="s">
        <v>88</v>
      </c>
      <c r="AE71" s="56" t="s">
        <v>64</v>
      </c>
      <c r="AF71" s="68" t="s">
        <v>64</v>
      </c>
      <c r="AG71" s="56" t="s">
        <v>65</v>
      </c>
      <c r="AH71" s="56" t="s">
        <v>65</v>
      </c>
      <c r="AI71" s="58" t="s">
        <v>89</v>
      </c>
      <c r="AJ71" s="56" t="s">
        <v>65</v>
      </c>
      <c r="AK71" s="56" t="s">
        <v>65</v>
      </c>
      <c r="AL71" s="56" t="s">
        <v>65</v>
      </c>
      <c r="AM71" s="56" t="s">
        <v>136</v>
      </c>
      <c r="AN71" s="56" t="s">
        <v>65</v>
      </c>
      <c r="AO71" s="56" t="s">
        <v>2980</v>
      </c>
      <c r="AP71" s="56" t="s">
        <v>2981</v>
      </c>
      <c r="AQ71" s="56" t="s">
        <v>473</v>
      </c>
      <c r="AR71" s="56" t="s">
        <v>474</v>
      </c>
      <c r="AS71" s="56" t="s">
        <v>65</v>
      </c>
      <c r="AT71" s="56"/>
      <c r="AU71" s="58" t="s">
        <v>64</v>
      </c>
      <c r="AV71" s="56" t="s">
        <v>75</v>
      </c>
      <c r="AW71" s="58" t="s">
        <v>65</v>
      </c>
      <c r="AX71" s="58"/>
      <c r="AY71" s="101" t="s">
        <v>2982</v>
      </c>
      <c r="AZ71" s="80"/>
    </row>
    <row r="72" spans="1:52" ht="117" customHeight="1">
      <c r="A72" s="63">
        <v>71</v>
      </c>
      <c r="B72" s="58" t="s">
        <v>2984</v>
      </c>
      <c r="C72" s="58" t="s">
        <v>2985</v>
      </c>
      <c r="D72" s="58" t="s">
        <v>2983</v>
      </c>
      <c r="E72" s="67">
        <v>2023</v>
      </c>
      <c r="F72" s="58" t="s">
        <v>236</v>
      </c>
      <c r="G72" s="67" t="s">
        <v>762</v>
      </c>
      <c r="H72" s="56" t="s">
        <v>222</v>
      </c>
      <c r="I72" s="68" t="str">
        <f t="array" ref="I72">_xlfn.TEXTJOIN(",",TRUE,IF(Table4[study_id]=Table3[[#This Row],[study_id]],Table4[iso_code],""))</f>
        <v>DZ</v>
      </c>
      <c r="J72" s="67">
        <f>COUNTIF(study_countries!A:A,A72)</f>
        <v>1</v>
      </c>
      <c r="K72" s="56" t="s">
        <v>223</v>
      </c>
      <c r="L72" s="58" t="s">
        <v>2986</v>
      </c>
      <c r="M72" s="58" t="s">
        <v>2987</v>
      </c>
      <c r="N72" s="58"/>
      <c r="O72" s="58"/>
      <c r="P72" s="56"/>
      <c r="Q72" s="67"/>
      <c r="R72" s="58"/>
      <c r="S72" s="56"/>
      <c r="T72" s="56"/>
      <c r="U72" s="56"/>
      <c r="V72" s="56"/>
      <c r="W72" s="56"/>
      <c r="X72" s="56"/>
      <c r="Y72" s="56"/>
      <c r="Z72" s="56"/>
      <c r="AA72" s="56"/>
      <c r="AB72" s="56" t="s">
        <v>66</v>
      </c>
      <c r="AC72" s="56" t="s">
        <v>67</v>
      </c>
      <c r="AD72" s="56" t="s">
        <v>88</v>
      </c>
      <c r="AE72" s="56" t="s">
        <v>64</v>
      </c>
      <c r="AF72" s="68" t="s">
        <v>64</v>
      </c>
      <c r="AG72" s="56" t="s">
        <v>65</v>
      </c>
      <c r="AH72" s="56"/>
      <c r="AI72" s="58" t="s">
        <v>69</v>
      </c>
      <c r="AJ72" s="56" t="s">
        <v>65</v>
      </c>
      <c r="AK72" s="56" t="s">
        <v>65</v>
      </c>
      <c r="AL72" s="56" t="s">
        <v>65</v>
      </c>
      <c r="AM72" s="56" t="s">
        <v>64</v>
      </c>
      <c r="AN72" s="56" t="s">
        <v>65</v>
      </c>
      <c r="AO72" s="56"/>
      <c r="AP72" s="56"/>
      <c r="AQ72" s="56" t="s">
        <v>2988</v>
      </c>
      <c r="AR72" s="56" t="s">
        <v>826</v>
      </c>
      <c r="AS72" s="56" t="s">
        <v>64</v>
      </c>
      <c r="AT72" s="56"/>
      <c r="AU72" s="58" t="s">
        <v>65</v>
      </c>
      <c r="AV72" s="56"/>
      <c r="AW72" s="58"/>
      <c r="AX72" s="58"/>
      <c r="AY72" s="101" t="s">
        <v>2989</v>
      </c>
      <c r="AZ72" s="102" t="s">
        <v>2990</v>
      </c>
    </row>
    <row r="73" spans="1:52" ht="102" customHeight="1">
      <c r="A73" s="63">
        <v>72</v>
      </c>
      <c r="B73" s="58" t="s">
        <v>2992</v>
      </c>
      <c r="C73" s="58" t="s">
        <v>2993</v>
      </c>
      <c r="D73" s="58" t="s">
        <v>2991</v>
      </c>
      <c r="E73" s="67">
        <v>2018</v>
      </c>
      <c r="F73" s="58" t="s">
        <v>236</v>
      </c>
      <c r="G73" s="67" t="s">
        <v>762</v>
      </c>
      <c r="H73" s="56" t="s">
        <v>222</v>
      </c>
      <c r="I73" s="68" t="str">
        <f t="array" ref="I73">_xlfn.TEXTJOIN(",",TRUE,IF(Table4[study_id]=Table3[[#This Row],[study_id]],Table4[iso_code],""))</f>
        <v>KE</v>
      </c>
      <c r="J73" s="67">
        <f>COUNTIF(study_countries!A:A,A73)</f>
        <v>1</v>
      </c>
      <c r="K73" s="56" t="s">
        <v>320</v>
      </c>
      <c r="L73" s="58" t="s">
        <v>2994</v>
      </c>
      <c r="M73" s="58" t="s">
        <v>2995</v>
      </c>
      <c r="N73" s="58"/>
      <c r="O73" s="58"/>
      <c r="P73" s="56"/>
      <c r="Q73" s="67"/>
      <c r="R73" s="58"/>
      <c r="S73" s="56"/>
      <c r="T73" s="56"/>
      <c r="U73" s="56"/>
      <c r="V73" s="56"/>
      <c r="W73" s="56"/>
      <c r="X73" s="56"/>
      <c r="Y73" s="56"/>
      <c r="Z73" s="56"/>
      <c r="AA73" s="56"/>
      <c r="AB73" s="56" t="s">
        <v>66</v>
      </c>
      <c r="AC73" s="56" t="s">
        <v>67</v>
      </c>
      <c r="AD73" s="56" t="s">
        <v>88</v>
      </c>
      <c r="AE73" s="56" t="s">
        <v>65</v>
      </c>
      <c r="AF73" s="68" t="s">
        <v>64</v>
      </c>
      <c r="AG73" s="56" t="s">
        <v>65</v>
      </c>
      <c r="AH73" s="56"/>
      <c r="AI73" s="58" t="s">
        <v>89</v>
      </c>
      <c r="AJ73" s="56" t="s">
        <v>65</v>
      </c>
      <c r="AK73" s="56" t="s">
        <v>65</v>
      </c>
      <c r="AL73" s="56" t="s">
        <v>65</v>
      </c>
      <c r="AM73" s="56" t="s">
        <v>64</v>
      </c>
      <c r="AN73" s="56" t="s">
        <v>65</v>
      </c>
      <c r="AO73" s="56"/>
      <c r="AP73" s="56"/>
      <c r="AQ73" s="56" t="s">
        <v>2996</v>
      </c>
      <c r="AR73" s="56" t="s">
        <v>474</v>
      </c>
      <c r="AS73" s="56" t="s">
        <v>65</v>
      </c>
      <c r="AT73" s="56"/>
      <c r="AU73" s="58" t="s">
        <v>64</v>
      </c>
      <c r="AV73" s="56"/>
      <c r="AW73" s="58"/>
      <c r="AX73" s="58"/>
      <c r="AY73" s="101" t="s">
        <v>2997</v>
      </c>
      <c r="AZ73" s="80"/>
    </row>
    <row r="74" spans="1:52" ht="79.5" customHeight="1">
      <c r="A74" s="63">
        <v>73</v>
      </c>
      <c r="B74" s="58" t="s">
        <v>2998</v>
      </c>
      <c r="C74" s="58" t="s">
        <v>760</v>
      </c>
      <c r="D74" s="58" t="s">
        <v>2999</v>
      </c>
      <c r="E74" s="67">
        <v>2012</v>
      </c>
      <c r="F74" s="58" t="s">
        <v>236</v>
      </c>
      <c r="G74" s="67" t="s">
        <v>2969</v>
      </c>
      <c r="H74" s="56" t="s">
        <v>222</v>
      </c>
      <c r="I74" s="68" t="str">
        <f t="array" ref="I74">_xlfn.TEXTJOIN(",",TRUE,IF(Table4[study_id]=Table3[[#This Row],[study_id]],Table4[iso_code],""))</f>
        <v>DZ</v>
      </c>
      <c r="J74" s="67">
        <f>COUNTIF(study_countries!A:A,A74)</f>
        <v>1</v>
      </c>
      <c r="K74" s="56" t="s">
        <v>223</v>
      </c>
      <c r="L74" s="58" t="s">
        <v>3000</v>
      </c>
      <c r="M74" s="58" t="s">
        <v>3001</v>
      </c>
      <c r="N74" s="58"/>
      <c r="O74" s="58"/>
      <c r="P74" s="56"/>
      <c r="Q74" s="67"/>
      <c r="R74" s="58"/>
      <c r="S74" s="56"/>
      <c r="T74" s="56"/>
      <c r="U74" s="56"/>
      <c r="V74" s="56"/>
      <c r="W74" s="56"/>
      <c r="X74" s="56"/>
      <c r="Y74" s="56"/>
      <c r="Z74" s="56"/>
      <c r="AA74" s="56"/>
      <c r="AB74" s="56" t="s">
        <v>66</v>
      </c>
      <c r="AC74" s="56" t="s">
        <v>67</v>
      </c>
      <c r="AD74" s="56" t="s">
        <v>88</v>
      </c>
      <c r="AE74" s="56" t="s">
        <v>64</v>
      </c>
      <c r="AF74" s="68" t="s">
        <v>64</v>
      </c>
      <c r="AG74" s="56" t="s">
        <v>65</v>
      </c>
      <c r="AH74" s="56"/>
      <c r="AI74" s="58" t="s">
        <v>89</v>
      </c>
      <c r="AJ74" s="56" t="s">
        <v>65</v>
      </c>
      <c r="AK74" s="56" t="s">
        <v>65</v>
      </c>
      <c r="AL74" s="56" t="s">
        <v>65</v>
      </c>
      <c r="AM74" s="56" t="s">
        <v>136</v>
      </c>
      <c r="AN74" s="56" t="s">
        <v>65</v>
      </c>
      <c r="AO74" s="56"/>
      <c r="AP74" s="56"/>
      <c r="AQ74" s="56" t="s">
        <v>3003</v>
      </c>
      <c r="AR74" s="56" t="s">
        <v>826</v>
      </c>
      <c r="AS74" s="56" t="s">
        <v>64</v>
      </c>
      <c r="AT74" s="56"/>
      <c r="AU74" s="58" t="s">
        <v>65</v>
      </c>
      <c r="AV74" s="56"/>
      <c r="AW74" s="58"/>
      <c r="AX74" s="58"/>
      <c r="AY74" s="101" t="s">
        <v>3004</v>
      </c>
      <c r="AZ74" s="102" t="s">
        <v>3005</v>
      </c>
    </row>
    <row r="75" spans="1:52" ht="97.5" customHeight="1">
      <c r="A75" s="63">
        <v>74</v>
      </c>
      <c r="B75" s="58" t="s">
        <v>3008</v>
      </c>
      <c r="C75" s="58" t="s">
        <v>3007</v>
      </c>
      <c r="D75" s="58" t="s">
        <v>3006</v>
      </c>
      <c r="E75" s="67">
        <v>2018</v>
      </c>
      <c r="F75" s="58" t="s">
        <v>236</v>
      </c>
      <c r="G75" s="67" t="s">
        <v>129</v>
      </c>
      <c r="H75" s="56" t="s">
        <v>238</v>
      </c>
      <c r="I75" s="68" t="str">
        <f t="array" ref="I75">_xlfn.TEXTJOIN(",",TRUE,IF(Table4[study_id]=Table3[[#This Row],[study_id]],Table4[iso_code],""))</f>
        <v>NG</v>
      </c>
      <c r="J75" s="67">
        <f>COUNTIF(study_countries!A:A,A75)</f>
        <v>1</v>
      </c>
      <c r="K75" s="56" t="s">
        <v>248</v>
      </c>
      <c r="L75" s="58" t="s">
        <v>3009</v>
      </c>
      <c r="M75" s="58" t="s">
        <v>3010</v>
      </c>
      <c r="N75" s="58">
        <v>2010</v>
      </c>
      <c r="O75" s="58">
        <v>2050</v>
      </c>
      <c r="P75" s="56"/>
      <c r="Q75" s="67"/>
      <c r="R75" s="58"/>
      <c r="S75" s="56"/>
      <c r="T75" s="56"/>
      <c r="U75" s="56"/>
      <c r="V75" s="56"/>
      <c r="W75" s="56"/>
      <c r="X75" s="56"/>
      <c r="Y75" s="56"/>
      <c r="Z75" s="56"/>
      <c r="AA75" s="56"/>
      <c r="AB75" s="56" t="s">
        <v>66</v>
      </c>
      <c r="AC75" s="56" t="s">
        <v>67</v>
      </c>
      <c r="AD75" s="56" t="s">
        <v>88</v>
      </c>
      <c r="AE75" s="56" t="s">
        <v>64</v>
      </c>
      <c r="AF75" s="68" t="s">
        <v>65</v>
      </c>
      <c r="AG75" s="56" t="s">
        <v>65</v>
      </c>
      <c r="AH75" s="56"/>
      <c r="AI75" s="58" t="s">
        <v>89</v>
      </c>
      <c r="AJ75" s="56" t="s">
        <v>65</v>
      </c>
      <c r="AK75" s="56" t="s">
        <v>65</v>
      </c>
      <c r="AL75" s="56" t="s">
        <v>65</v>
      </c>
      <c r="AM75" s="56" t="s">
        <v>64</v>
      </c>
      <c r="AN75" s="56" t="s">
        <v>65</v>
      </c>
      <c r="AO75" s="56"/>
      <c r="AP75" s="56"/>
      <c r="AQ75" s="56" t="s">
        <v>3011</v>
      </c>
      <c r="AR75" s="56" t="s">
        <v>3012</v>
      </c>
      <c r="AS75" s="56" t="s">
        <v>136</v>
      </c>
      <c r="AT75" s="56"/>
      <c r="AU75" s="58" t="s">
        <v>65</v>
      </c>
      <c r="AV75" s="56"/>
      <c r="AW75" s="58"/>
      <c r="AX75" s="58"/>
      <c r="AY75" s="101" t="s">
        <v>3013</v>
      </c>
      <c r="AZ75" s="102" t="s">
        <v>3014</v>
      </c>
    </row>
    <row r="76" spans="1:52" ht="92.25" customHeight="1">
      <c r="A76" s="63">
        <v>75</v>
      </c>
      <c r="B76" s="58" t="s">
        <v>3016</v>
      </c>
      <c r="C76" s="58" t="s">
        <v>760</v>
      </c>
      <c r="D76" s="58" t="s">
        <v>3015</v>
      </c>
      <c r="E76" s="67">
        <v>2019</v>
      </c>
      <c r="F76" s="58" t="s">
        <v>236</v>
      </c>
      <c r="G76" s="67" t="s">
        <v>593</v>
      </c>
      <c r="H76" s="56" t="s">
        <v>222</v>
      </c>
      <c r="I76" s="68" t="str">
        <f t="array" ref="I76">_xlfn.TEXTJOIN(",",TRUE,IF(Table4[study_id]=Table3[[#This Row],[study_id]],Table4[iso_code],""))</f>
        <v>ET</v>
      </c>
      <c r="J76" s="67">
        <f>COUNTIF(study_countries!A:A,A76)</f>
        <v>1</v>
      </c>
      <c r="K76" s="56" t="s">
        <v>320</v>
      </c>
      <c r="L76" s="58" t="s">
        <v>3017</v>
      </c>
      <c r="M76" s="58" t="s">
        <v>3018</v>
      </c>
      <c r="N76" s="58"/>
      <c r="O76" s="58"/>
      <c r="P76" s="56"/>
      <c r="Q76" s="67"/>
      <c r="R76" s="58"/>
      <c r="S76" s="56"/>
      <c r="T76" s="56"/>
      <c r="U76" s="56"/>
      <c r="V76" s="56"/>
      <c r="W76" s="56"/>
      <c r="X76" s="56"/>
      <c r="Y76" s="56"/>
      <c r="Z76" s="56"/>
      <c r="AA76" s="56"/>
      <c r="AB76" s="56" t="s">
        <v>66</v>
      </c>
      <c r="AC76" s="56" t="s">
        <v>67</v>
      </c>
      <c r="AD76" s="56" t="s">
        <v>88</v>
      </c>
      <c r="AE76" s="56" t="s">
        <v>64</v>
      </c>
      <c r="AF76" s="68" t="s">
        <v>65</v>
      </c>
      <c r="AG76" s="56" t="s">
        <v>65</v>
      </c>
      <c r="AH76" s="56"/>
      <c r="AI76" s="58" t="s">
        <v>69</v>
      </c>
      <c r="AJ76" s="56" t="s">
        <v>65</v>
      </c>
      <c r="AK76" s="56" t="s">
        <v>65</v>
      </c>
      <c r="AL76" s="56" t="s">
        <v>65</v>
      </c>
      <c r="AM76" s="56" t="s">
        <v>64</v>
      </c>
      <c r="AN76" s="56" t="s">
        <v>65</v>
      </c>
      <c r="AO76" s="56"/>
      <c r="AP76" s="56"/>
      <c r="AQ76" s="56" t="s">
        <v>3019</v>
      </c>
      <c r="AR76" s="56" t="s">
        <v>199</v>
      </c>
      <c r="AS76" s="56" t="s">
        <v>64</v>
      </c>
      <c r="AT76" s="56"/>
      <c r="AU76" s="58" t="s">
        <v>65</v>
      </c>
      <c r="AV76" s="56"/>
      <c r="AW76" s="58"/>
      <c r="AX76" s="58"/>
      <c r="AY76" s="101" t="s">
        <v>3020</v>
      </c>
      <c r="AZ76" s="102" t="s">
        <v>3021</v>
      </c>
    </row>
    <row r="77" spans="1:52" ht="82.5" customHeight="1">
      <c r="A77" s="63">
        <v>76</v>
      </c>
      <c r="B77" s="58" t="s">
        <v>3023</v>
      </c>
      <c r="C77" s="58" t="s">
        <v>3025</v>
      </c>
      <c r="D77" s="58" t="s">
        <v>3022</v>
      </c>
      <c r="E77" s="67">
        <v>2026</v>
      </c>
      <c r="F77" s="58" t="s">
        <v>3024</v>
      </c>
      <c r="G77" s="67" t="s">
        <v>129</v>
      </c>
      <c r="H77" s="56" t="s">
        <v>238</v>
      </c>
      <c r="I77" s="68" t="str">
        <f t="array" ref="I77">_xlfn.TEXTJOIN(",",TRUE,IF(Table4[study_id]=Table3[[#This Row],[study_id]],Table4[iso_code],""))</f>
        <v>KE</v>
      </c>
      <c r="J77" s="67">
        <f>COUNTIF(study_countries!A:A,A77)</f>
        <v>1</v>
      </c>
      <c r="K77" s="56" t="s">
        <v>320</v>
      </c>
      <c r="L77" s="58" t="s">
        <v>3026</v>
      </c>
      <c r="M77" s="58" t="s">
        <v>3027</v>
      </c>
      <c r="N77" s="58"/>
      <c r="O77" s="58"/>
      <c r="P77" s="56"/>
      <c r="Q77" s="67"/>
      <c r="R77" s="58"/>
      <c r="S77" s="56"/>
      <c r="T77" s="56"/>
      <c r="U77" s="56"/>
      <c r="V77" s="56"/>
      <c r="W77" s="56"/>
      <c r="X77" s="56"/>
      <c r="Y77" s="56"/>
      <c r="Z77" s="56"/>
      <c r="AA77" s="56"/>
      <c r="AB77" s="56"/>
      <c r="AC77" s="56" t="s">
        <v>104</v>
      </c>
      <c r="AD77" s="56" t="s">
        <v>88</v>
      </c>
      <c r="AE77" s="56"/>
      <c r="AF77" s="68"/>
      <c r="AG77" s="56"/>
      <c r="AH77" s="56"/>
      <c r="AI77" s="58"/>
      <c r="AJ77" s="56"/>
      <c r="AK77" s="56"/>
      <c r="AL77" s="56"/>
      <c r="AM77" s="56"/>
      <c r="AN77" s="56"/>
      <c r="AO77" s="56"/>
      <c r="AP77" s="56"/>
      <c r="AQ77" s="56" t="s">
        <v>3028</v>
      </c>
      <c r="AR77" s="56" t="s">
        <v>1467</v>
      </c>
      <c r="AS77" s="56" t="s">
        <v>65</v>
      </c>
      <c r="AT77" s="56"/>
      <c r="AU77" s="58" t="s">
        <v>64</v>
      </c>
      <c r="AV77" s="56"/>
      <c r="AW77" s="58"/>
      <c r="AX77" s="58"/>
      <c r="AY77" s="101" t="s">
        <v>3029</v>
      </c>
      <c r="AZ77" s="102" t="s">
        <v>3030</v>
      </c>
    </row>
    <row r="78" spans="1:52" ht="82.5" customHeight="1">
      <c r="A78" s="63">
        <v>77</v>
      </c>
      <c r="B78" s="58" t="s">
        <v>3031</v>
      </c>
      <c r="C78" s="58" t="s">
        <v>760</v>
      </c>
      <c r="D78" s="58" t="s">
        <v>3032</v>
      </c>
      <c r="E78" s="67">
        <v>2019</v>
      </c>
      <c r="F78" s="58" t="s">
        <v>236</v>
      </c>
      <c r="G78" s="67" t="s">
        <v>762</v>
      </c>
      <c r="H78" s="56" t="s">
        <v>222</v>
      </c>
      <c r="I78" s="68" t="str">
        <f t="array" ref="I78">_xlfn.TEXTJOIN(",",TRUE,IF(Table4[study_id]=Table3[[#This Row],[study_id]],Table4[iso_code],""))</f>
        <v>EG</v>
      </c>
      <c r="J78" s="67">
        <f>COUNTIF(study_countries!A:A,A78)</f>
        <v>1</v>
      </c>
      <c r="K78" s="56" t="s">
        <v>320</v>
      </c>
      <c r="L78" s="58" t="s">
        <v>3033</v>
      </c>
      <c r="M78" s="58" t="s">
        <v>3034</v>
      </c>
      <c r="N78" s="58"/>
      <c r="O78" s="58"/>
      <c r="P78" s="56"/>
      <c r="Q78" s="67"/>
      <c r="R78" s="58"/>
      <c r="S78" s="56"/>
      <c r="T78" s="56"/>
      <c r="U78" s="56"/>
      <c r="V78" s="56"/>
      <c r="W78" s="56"/>
      <c r="X78" s="56"/>
      <c r="Y78" s="56"/>
      <c r="Z78" s="56"/>
      <c r="AA78" s="56"/>
      <c r="AB78" s="56" t="s">
        <v>66</v>
      </c>
      <c r="AC78" s="56" t="s">
        <v>67</v>
      </c>
      <c r="AD78" s="56" t="s">
        <v>88</v>
      </c>
      <c r="AE78" s="56" t="s">
        <v>64</v>
      </c>
      <c r="AF78" s="68" t="s">
        <v>65</v>
      </c>
      <c r="AG78" s="68" t="s">
        <v>65</v>
      </c>
      <c r="AH78" s="56"/>
      <c r="AI78" s="58" t="s">
        <v>69</v>
      </c>
      <c r="AJ78" s="56" t="s">
        <v>65</v>
      </c>
      <c r="AK78" s="56" t="s">
        <v>65</v>
      </c>
      <c r="AL78" s="56" t="s">
        <v>65</v>
      </c>
      <c r="AM78" s="56" t="s">
        <v>65</v>
      </c>
      <c r="AN78" s="56" t="s">
        <v>65</v>
      </c>
      <c r="AO78" s="56"/>
      <c r="AP78" s="56"/>
      <c r="AQ78" s="56" t="s">
        <v>3035</v>
      </c>
      <c r="AR78" s="56" t="s">
        <v>838</v>
      </c>
      <c r="AS78" s="56" t="s">
        <v>64</v>
      </c>
      <c r="AT78" s="56"/>
      <c r="AU78" s="58" t="s">
        <v>65</v>
      </c>
      <c r="AV78" s="56"/>
      <c r="AW78" s="58"/>
      <c r="AX78" s="58"/>
      <c r="AY78" s="101" t="s">
        <v>3036</v>
      </c>
      <c r="AZ78" s="102" t="s">
        <v>3037</v>
      </c>
    </row>
    <row r="79" spans="1:52" ht="109.5" customHeight="1">
      <c r="A79" s="63">
        <v>78</v>
      </c>
      <c r="B79" s="58" t="s">
        <v>3039</v>
      </c>
      <c r="C79" s="58" t="s">
        <v>822</v>
      </c>
      <c r="D79" s="58" t="s">
        <v>3038</v>
      </c>
      <c r="E79" s="67">
        <v>2025</v>
      </c>
      <c r="F79" s="58" t="s">
        <v>236</v>
      </c>
      <c r="G79" s="67" t="s">
        <v>2969</v>
      </c>
      <c r="H79" s="56" t="s">
        <v>222</v>
      </c>
      <c r="I79" s="68" t="str">
        <f t="array" ref="I79">_xlfn.TEXTJOIN(",",TRUE,IF(Table4[study_id]=Table3[[#This Row],[study_id]],Table4[iso_code],""))</f>
        <v>TZ</v>
      </c>
      <c r="J79" s="67">
        <f>COUNTIF(study_countries!A:A,A79)</f>
        <v>1</v>
      </c>
      <c r="K79" s="56" t="s">
        <v>320</v>
      </c>
      <c r="L79" s="58" t="s">
        <v>3040</v>
      </c>
      <c r="M79" s="58" t="s">
        <v>3041</v>
      </c>
      <c r="N79" s="58"/>
      <c r="O79" s="58"/>
      <c r="P79" s="56"/>
      <c r="Q79" s="67"/>
      <c r="R79" s="58"/>
      <c r="S79" s="56"/>
      <c r="T79" s="56"/>
      <c r="U79" s="56"/>
      <c r="V79" s="56"/>
      <c r="W79" s="56"/>
      <c r="X79" s="56"/>
      <c r="Y79" s="56"/>
      <c r="Z79" s="56"/>
      <c r="AA79" s="56"/>
      <c r="AB79" s="56" t="s">
        <v>66</v>
      </c>
      <c r="AC79" s="56" t="s">
        <v>67</v>
      </c>
      <c r="AD79" s="56" t="s">
        <v>88</v>
      </c>
      <c r="AE79" s="56" t="s">
        <v>64</v>
      </c>
      <c r="AF79" s="68" t="s">
        <v>64</v>
      </c>
      <c r="AG79" s="56" t="s">
        <v>65</v>
      </c>
      <c r="AH79" s="56"/>
      <c r="AI79" s="58" t="s">
        <v>3042</v>
      </c>
      <c r="AJ79" s="56" t="s">
        <v>65</v>
      </c>
      <c r="AK79" s="56" t="s">
        <v>65</v>
      </c>
      <c r="AL79" s="56" t="s">
        <v>65</v>
      </c>
      <c r="AM79" s="56" t="s">
        <v>136</v>
      </c>
      <c r="AN79" s="56" t="s">
        <v>65</v>
      </c>
      <c r="AO79" s="56"/>
      <c r="AP79" s="56"/>
      <c r="AQ79" s="56" t="s">
        <v>3043</v>
      </c>
      <c r="AR79" s="56" t="s">
        <v>867</v>
      </c>
      <c r="AS79" s="56" t="s">
        <v>64</v>
      </c>
      <c r="AT79" s="56"/>
      <c r="AU79" s="58" t="s">
        <v>65</v>
      </c>
      <c r="AV79" s="56"/>
      <c r="AW79" s="58"/>
      <c r="AX79" s="58"/>
      <c r="AY79" s="101" t="s">
        <v>3044</v>
      </c>
      <c r="AZ79" s="102" t="s">
        <v>3045</v>
      </c>
    </row>
    <row r="80" spans="1:52" ht="150" customHeight="1">
      <c r="A80" s="63">
        <v>79</v>
      </c>
      <c r="B80" s="58" t="s">
        <v>3047</v>
      </c>
      <c r="C80" s="58" t="s">
        <v>760</v>
      </c>
      <c r="D80" s="58" t="s">
        <v>3046</v>
      </c>
      <c r="E80" s="67">
        <v>2019</v>
      </c>
      <c r="F80" s="58" t="s">
        <v>236</v>
      </c>
      <c r="G80" s="67" t="s">
        <v>593</v>
      </c>
      <c r="H80" s="56" t="s">
        <v>222</v>
      </c>
      <c r="I80" s="68" t="str">
        <f t="array" ref="I80">_xlfn.TEXTJOIN(",",TRUE,IF(Table4[study_id]=Table3[[#This Row],[study_id]],Table4[iso_code],""))</f>
        <v>UG</v>
      </c>
      <c r="J80" s="67">
        <f>COUNTIF(study_countries!A:A,A80)</f>
        <v>1</v>
      </c>
      <c r="K80" s="56" t="s">
        <v>320</v>
      </c>
      <c r="L80" s="58" t="s">
        <v>3049</v>
      </c>
      <c r="M80" s="58" t="s">
        <v>3050</v>
      </c>
      <c r="N80" s="58">
        <v>2019</v>
      </c>
      <c r="O80" s="58">
        <v>2039</v>
      </c>
      <c r="P80" s="56"/>
      <c r="Q80" s="67"/>
      <c r="R80" s="58"/>
      <c r="S80" s="56"/>
      <c r="T80" s="56"/>
      <c r="U80" s="56"/>
      <c r="V80" s="56"/>
      <c r="W80" s="56"/>
      <c r="X80" s="56"/>
      <c r="Y80" s="56"/>
      <c r="Z80" s="56"/>
      <c r="AA80" s="56"/>
      <c r="AB80" s="56" t="s">
        <v>66</v>
      </c>
      <c r="AC80" s="56" t="s">
        <v>67</v>
      </c>
      <c r="AD80" s="56" t="s">
        <v>88</v>
      </c>
      <c r="AE80" s="56" t="s">
        <v>64</v>
      </c>
      <c r="AF80" s="56" t="s">
        <v>65</v>
      </c>
      <c r="AG80" s="68" t="s">
        <v>65</v>
      </c>
      <c r="AH80" s="56"/>
      <c r="AI80" s="58" t="s">
        <v>69</v>
      </c>
      <c r="AJ80" s="56" t="s">
        <v>65</v>
      </c>
      <c r="AK80" s="56" t="s">
        <v>65</v>
      </c>
      <c r="AL80" s="56" t="s">
        <v>65</v>
      </c>
      <c r="AM80" s="56" t="s">
        <v>136</v>
      </c>
      <c r="AN80" s="56" t="s">
        <v>65</v>
      </c>
      <c r="AO80" s="56"/>
      <c r="AP80" s="56"/>
      <c r="AQ80" s="56" t="s">
        <v>473</v>
      </c>
      <c r="AR80" s="56" t="s">
        <v>474</v>
      </c>
      <c r="AS80" s="56" t="s">
        <v>65</v>
      </c>
      <c r="AT80" s="56"/>
      <c r="AU80" s="58" t="s">
        <v>64</v>
      </c>
      <c r="AV80" s="56"/>
      <c r="AW80" s="58"/>
      <c r="AX80" s="58"/>
      <c r="AY80" s="101" t="s">
        <v>3051</v>
      </c>
      <c r="AZ80" s="80"/>
    </row>
    <row r="81" spans="1:52" ht="109.5" customHeight="1">
      <c r="A81" s="63">
        <v>80</v>
      </c>
      <c r="B81" s="58" t="s">
        <v>3053</v>
      </c>
      <c r="C81" s="58" t="s">
        <v>3054</v>
      </c>
      <c r="D81" s="58" t="s">
        <v>3052</v>
      </c>
      <c r="E81" s="67">
        <v>2017</v>
      </c>
      <c r="F81" s="58" t="s">
        <v>55</v>
      </c>
      <c r="G81" s="67" t="s">
        <v>129</v>
      </c>
      <c r="H81" s="56" t="s">
        <v>238</v>
      </c>
      <c r="I81" s="68" t="str">
        <f t="array" ref="I81">_xlfn.TEXTJOIN(",",TRUE,IF(Table4[study_id]=Table3[[#This Row],[study_id]],Table4[iso_code],""))</f>
        <v>RW</v>
      </c>
      <c r="J81" s="67">
        <f>COUNTIF(study_countries!A:A,A81)</f>
        <v>1</v>
      </c>
      <c r="K81" s="56" t="s">
        <v>320</v>
      </c>
      <c r="L81" s="58" t="s">
        <v>3055</v>
      </c>
      <c r="M81" s="58" t="s">
        <v>3056</v>
      </c>
      <c r="N81" s="58">
        <v>2017</v>
      </c>
      <c r="O81" s="58">
        <v>2040</v>
      </c>
      <c r="P81" s="56" t="s">
        <v>61</v>
      </c>
      <c r="Q81" s="67" t="s">
        <v>84</v>
      </c>
      <c r="R81" s="58" t="s">
        <v>63</v>
      </c>
      <c r="S81" s="56" t="s">
        <v>64</v>
      </c>
      <c r="T81" s="56" t="s">
        <v>64</v>
      </c>
      <c r="U81" s="56" t="s">
        <v>65</v>
      </c>
      <c r="V81" s="56" t="s">
        <v>64</v>
      </c>
      <c r="W81" s="56" t="s">
        <v>65</v>
      </c>
      <c r="X81" s="56" t="s">
        <v>64</v>
      </c>
      <c r="Y81" s="56" t="s">
        <v>64</v>
      </c>
      <c r="Z81" s="56" t="s">
        <v>65</v>
      </c>
      <c r="AA81" s="56" t="s">
        <v>64</v>
      </c>
      <c r="AB81" s="56" t="s">
        <v>66</v>
      </c>
      <c r="AC81" s="56" t="s">
        <v>104</v>
      </c>
      <c r="AD81" s="56" t="s">
        <v>88</v>
      </c>
      <c r="AE81" s="56" t="s">
        <v>64</v>
      </c>
      <c r="AF81" s="68" t="s">
        <v>64</v>
      </c>
      <c r="AG81" s="56" t="s">
        <v>65</v>
      </c>
      <c r="AH81" s="56" t="s">
        <v>65</v>
      </c>
      <c r="AI81" s="58" t="s">
        <v>89</v>
      </c>
      <c r="AJ81" s="56" t="s">
        <v>65</v>
      </c>
      <c r="AK81" s="56" t="s">
        <v>136</v>
      </c>
      <c r="AL81" s="56" t="s">
        <v>65</v>
      </c>
      <c r="AM81" s="56" t="s">
        <v>65</v>
      </c>
      <c r="AN81" s="56" t="s">
        <v>136</v>
      </c>
      <c r="AO81" s="56"/>
      <c r="AP81" s="56"/>
      <c r="AQ81" s="56" t="s">
        <v>473</v>
      </c>
      <c r="AR81" s="56" t="s">
        <v>474</v>
      </c>
      <c r="AS81" s="56" t="s">
        <v>65</v>
      </c>
      <c r="AT81" s="56"/>
      <c r="AU81" s="58" t="s">
        <v>64</v>
      </c>
      <c r="AV81" s="89">
        <v>0.08</v>
      </c>
      <c r="AW81" s="58" t="s">
        <v>65</v>
      </c>
      <c r="AX81" s="58"/>
      <c r="AY81" s="101" t="s">
        <v>3057</v>
      </c>
      <c r="AZ81" s="80"/>
    </row>
    <row r="82" spans="1:52" ht="102" customHeight="1">
      <c r="A82" s="63"/>
      <c r="B82" s="58"/>
      <c r="C82" s="58"/>
      <c r="D82" s="58"/>
      <c r="E82" s="67"/>
      <c r="F82" s="58"/>
      <c r="G82" s="67"/>
      <c r="H82" s="56"/>
      <c r="I82" s="68"/>
      <c r="J82" s="67"/>
      <c r="K82" s="56"/>
      <c r="L82" s="58"/>
      <c r="M82" s="58"/>
      <c r="N82" s="58"/>
      <c r="O82" s="58"/>
      <c r="P82" s="56"/>
      <c r="Q82" s="67"/>
      <c r="R82" s="58"/>
      <c r="S82" s="56"/>
      <c r="T82" s="56"/>
      <c r="U82" s="56"/>
      <c r="V82" s="56"/>
      <c r="W82" s="56"/>
      <c r="X82" s="56"/>
      <c r="Y82" s="56"/>
      <c r="Z82" s="56"/>
      <c r="AA82" s="56"/>
      <c r="AB82" s="56"/>
      <c r="AC82" s="56"/>
      <c r="AD82" s="56"/>
      <c r="AE82" s="56"/>
      <c r="AF82" s="68"/>
      <c r="AG82" s="56"/>
      <c r="AH82" s="56"/>
      <c r="AI82" s="58"/>
      <c r="AJ82" s="56"/>
      <c r="AK82" s="56"/>
      <c r="AL82" s="56"/>
      <c r="AM82" s="56"/>
      <c r="AN82" s="56"/>
      <c r="AO82" s="56"/>
      <c r="AP82" s="56"/>
      <c r="AQ82" s="56"/>
      <c r="AR82" s="56"/>
      <c r="AS82" s="56"/>
      <c r="AT82" s="56"/>
      <c r="AU82" s="58"/>
      <c r="AV82" s="56"/>
      <c r="AW82" s="58"/>
      <c r="AX82" s="58"/>
      <c r="AY82" s="58"/>
      <c r="AZ82" s="80"/>
    </row>
    <row r="83" spans="1:52" ht="15" customHeight="1">
      <c r="A83" s="63"/>
      <c r="B83" s="58"/>
      <c r="C83" s="58"/>
      <c r="D83" s="58"/>
      <c r="E83" s="67"/>
      <c r="F83" s="58"/>
      <c r="G83" s="67"/>
      <c r="H83" s="56"/>
      <c r="I83" s="68"/>
      <c r="J83" s="67"/>
      <c r="K83" s="56"/>
      <c r="L83" s="58"/>
      <c r="M83" s="58"/>
      <c r="N83" s="58"/>
      <c r="O83" s="58"/>
      <c r="P83" s="56"/>
      <c r="Q83" s="67"/>
      <c r="R83" s="58"/>
      <c r="S83" s="56"/>
      <c r="T83" s="56"/>
      <c r="U83" s="56"/>
      <c r="V83" s="56"/>
      <c r="W83" s="56"/>
      <c r="X83" s="56"/>
      <c r="Y83" s="56"/>
      <c r="Z83" s="56"/>
      <c r="AA83" s="56"/>
      <c r="AB83" s="56"/>
      <c r="AC83" s="56"/>
      <c r="AD83" s="56"/>
      <c r="AE83" s="56"/>
      <c r="AF83" s="68"/>
      <c r="AG83" s="56"/>
      <c r="AH83" s="56"/>
      <c r="AI83" s="58"/>
      <c r="AJ83" s="56"/>
      <c r="AK83" s="56"/>
      <c r="AL83" s="56"/>
      <c r="AM83" s="56"/>
      <c r="AN83" s="56"/>
      <c r="AO83" s="56"/>
      <c r="AP83" s="56"/>
      <c r="AQ83" s="56"/>
      <c r="AR83" s="56"/>
      <c r="AS83" s="56"/>
      <c r="AT83" s="56"/>
      <c r="AU83" s="58"/>
      <c r="AV83" s="56"/>
      <c r="AW83" s="58"/>
      <c r="AX83" s="58"/>
      <c r="AY83" s="58"/>
      <c r="AZ83" s="80"/>
    </row>
    <row r="84" spans="1:52" ht="15" customHeight="1">
      <c r="A84" s="63"/>
      <c r="B84" s="58"/>
      <c r="C84" s="58"/>
      <c r="D84" s="58"/>
      <c r="E84" s="67"/>
      <c r="F84" s="58"/>
      <c r="G84" s="67"/>
      <c r="H84" s="56"/>
      <c r="I84" s="68"/>
      <c r="J84" s="67"/>
      <c r="K84" s="56"/>
      <c r="L84" s="58"/>
      <c r="M84" s="58"/>
      <c r="N84" s="58"/>
      <c r="O84" s="58"/>
      <c r="P84" s="56"/>
      <c r="Q84" s="67"/>
      <c r="R84" s="58"/>
      <c r="S84" s="56"/>
      <c r="T84" s="56"/>
      <c r="U84" s="56"/>
      <c r="V84" s="56"/>
      <c r="W84" s="56"/>
      <c r="X84" s="56"/>
      <c r="Y84" s="56"/>
      <c r="Z84" s="56"/>
      <c r="AA84" s="56"/>
      <c r="AB84" s="56"/>
      <c r="AC84" s="56"/>
      <c r="AD84" s="56"/>
      <c r="AE84" s="56"/>
      <c r="AF84" s="68"/>
      <c r="AG84" s="56"/>
      <c r="AH84" s="56"/>
      <c r="AI84" s="58"/>
      <c r="AJ84" s="56"/>
      <c r="AK84" s="56"/>
      <c r="AL84" s="56"/>
      <c r="AM84" s="56"/>
      <c r="AN84" s="56"/>
      <c r="AO84" s="56"/>
      <c r="AP84" s="56"/>
      <c r="AQ84" s="56"/>
      <c r="AR84" s="56"/>
      <c r="AS84" s="56"/>
      <c r="AT84" s="56"/>
      <c r="AU84" s="58"/>
      <c r="AV84" s="56"/>
      <c r="AW84" s="58"/>
      <c r="AX84" s="58"/>
      <c r="AY84" s="58"/>
      <c r="AZ84" s="80"/>
    </row>
    <row r="85" spans="1:52" ht="15" customHeight="1">
      <c r="A85" s="63"/>
      <c r="B85" s="58"/>
      <c r="C85" s="58"/>
      <c r="D85" s="58"/>
      <c r="E85" s="67"/>
      <c r="F85" s="58"/>
      <c r="G85" s="67"/>
      <c r="H85" s="56"/>
      <c r="I85" s="68"/>
      <c r="J85" s="67"/>
      <c r="K85" s="56"/>
      <c r="L85" s="58"/>
      <c r="M85" s="58"/>
      <c r="N85" s="58"/>
      <c r="O85" s="58"/>
      <c r="P85" s="56"/>
      <c r="Q85" s="67"/>
      <c r="R85" s="58"/>
      <c r="S85" s="56"/>
      <c r="T85" s="56"/>
      <c r="U85" s="56"/>
      <c r="V85" s="56"/>
      <c r="W85" s="56"/>
      <c r="X85" s="56"/>
      <c r="Y85" s="56"/>
      <c r="Z85" s="56"/>
      <c r="AA85" s="56"/>
      <c r="AB85" s="56"/>
      <c r="AC85" s="56"/>
      <c r="AD85" s="56"/>
      <c r="AE85" s="56"/>
      <c r="AF85" s="68"/>
      <c r="AG85" s="56"/>
      <c r="AH85" s="56"/>
      <c r="AI85" s="58"/>
      <c r="AJ85" s="56"/>
      <c r="AK85" s="56"/>
      <c r="AL85" s="56"/>
      <c r="AM85" s="56"/>
      <c r="AN85" s="56"/>
      <c r="AO85" s="56"/>
      <c r="AP85" s="56"/>
      <c r="AQ85" s="56"/>
      <c r="AR85" s="56"/>
      <c r="AS85" s="56"/>
      <c r="AT85" s="56"/>
      <c r="AU85" s="58"/>
      <c r="AV85" s="56"/>
      <c r="AW85" s="58"/>
      <c r="AX85" s="58"/>
      <c r="AY85" s="58"/>
      <c r="AZ85" s="80"/>
    </row>
    <row r="86" spans="1:52" ht="15" customHeight="1">
      <c r="A86" s="63"/>
      <c r="B86" s="58"/>
      <c r="C86" s="58"/>
      <c r="D86" s="58"/>
      <c r="E86" s="67"/>
      <c r="F86" s="58"/>
      <c r="G86" s="67"/>
      <c r="H86" s="56"/>
      <c r="I86" s="68"/>
      <c r="J86" s="67"/>
      <c r="K86" s="56"/>
      <c r="L86" s="58"/>
      <c r="M86" s="58"/>
      <c r="N86" s="58"/>
      <c r="O86" s="58"/>
      <c r="P86" s="56"/>
      <c r="Q86" s="67"/>
      <c r="R86" s="58"/>
      <c r="S86" s="56"/>
      <c r="T86" s="56"/>
      <c r="U86" s="56"/>
      <c r="V86" s="56"/>
      <c r="W86" s="56"/>
      <c r="X86" s="56"/>
      <c r="Y86" s="56"/>
      <c r="Z86" s="56"/>
      <c r="AA86" s="56"/>
      <c r="AB86" s="56"/>
      <c r="AC86" s="56"/>
      <c r="AD86" s="56"/>
      <c r="AE86" s="56"/>
      <c r="AF86" s="68"/>
      <c r="AG86" s="56"/>
      <c r="AH86" s="56"/>
      <c r="AI86" s="58"/>
      <c r="AJ86" s="56"/>
      <c r="AK86" s="56"/>
      <c r="AL86" s="56"/>
      <c r="AM86" s="56"/>
      <c r="AN86" s="56"/>
      <c r="AO86" s="56"/>
      <c r="AP86" s="56"/>
      <c r="AQ86" s="56"/>
      <c r="AR86" s="56"/>
      <c r="AS86" s="56"/>
      <c r="AT86" s="56"/>
      <c r="AU86" s="58"/>
      <c r="AV86" s="56"/>
      <c r="AW86" s="58"/>
      <c r="AX86" s="58"/>
      <c r="AY86" s="58"/>
      <c r="AZ86" s="80"/>
    </row>
    <row r="87" spans="1:52" ht="15" customHeight="1">
      <c r="A87" s="63"/>
      <c r="B87" s="58"/>
      <c r="C87" s="58"/>
      <c r="D87" s="58"/>
      <c r="E87" s="58"/>
      <c r="F87" s="58"/>
      <c r="G87" s="58"/>
      <c r="H87" s="56"/>
      <c r="I87" s="68"/>
      <c r="J87" s="58"/>
      <c r="K87" s="56"/>
      <c r="L87" s="58"/>
      <c r="M87" s="58"/>
      <c r="N87" s="58"/>
      <c r="O87" s="58"/>
      <c r="P87" s="56"/>
      <c r="Q87" s="58"/>
      <c r="R87" s="58"/>
      <c r="S87" s="56"/>
      <c r="T87" s="56"/>
      <c r="U87" s="56"/>
      <c r="V87" s="56"/>
      <c r="W87" s="56"/>
      <c r="X87" s="56"/>
      <c r="Y87" s="56"/>
      <c r="Z87" s="56"/>
      <c r="AA87" s="56"/>
      <c r="AB87" s="56"/>
      <c r="AC87" s="56"/>
      <c r="AD87" s="56"/>
      <c r="AE87" s="56"/>
      <c r="AF87" s="56"/>
      <c r="AG87" s="56"/>
      <c r="AH87" s="56"/>
      <c r="AI87" s="58"/>
      <c r="AJ87" s="56"/>
      <c r="AK87" s="56"/>
      <c r="AL87" s="56"/>
      <c r="AM87" s="56"/>
      <c r="AN87" s="56"/>
      <c r="AO87" s="56"/>
      <c r="AP87" s="56"/>
      <c r="AQ87" s="56"/>
      <c r="AR87" s="56"/>
      <c r="AS87" s="56"/>
      <c r="AT87" s="56"/>
      <c r="AU87" s="58"/>
      <c r="AV87" s="56"/>
      <c r="AW87" s="58"/>
      <c r="AX87" s="58"/>
      <c r="AY87" s="58"/>
      <c r="AZ87" s="80"/>
    </row>
    <row r="88" spans="1:52" ht="15" customHeight="1">
      <c r="A88" s="63"/>
      <c r="B88" s="58"/>
      <c r="C88" s="58"/>
      <c r="D88" s="58"/>
      <c r="E88" s="58"/>
      <c r="F88" s="58"/>
      <c r="G88" s="58"/>
      <c r="H88" s="56"/>
      <c r="I88" s="68"/>
      <c r="J88" s="58"/>
      <c r="K88" s="56"/>
      <c r="L88" s="58"/>
      <c r="M88" s="58"/>
      <c r="N88" s="58"/>
      <c r="O88" s="58"/>
      <c r="P88" s="56"/>
      <c r="Q88" s="58"/>
      <c r="R88" s="58"/>
      <c r="S88" s="56"/>
      <c r="T88" s="56"/>
      <c r="U88" s="56"/>
      <c r="V88" s="56"/>
      <c r="W88" s="56"/>
      <c r="X88" s="56"/>
      <c r="Y88" s="56"/>
      <c r="Z88" s="56"/>
      <c r="AA88" s="56"/>
      <c r="AB88" s="56"/>
      <c r="AC88" s="56"/>
      <c r="AD88" s="56"/>
      <c r="AE88" s="56"/>
      <c r="AF88" s="56"/>
      <c r="AG88" s="56"/>
      <c r="AH88" s="56"/>
      <c r="AI88" s="58"/>
      <c r="AJ88" s="56"/>
      <c r="AK88" s="56"/>
      <c r="AL88" s="56"/>
      <c r="AM88" s="56"/>
      <c r="AN88" s="56"/>
      <c r="AO88" s="56"/>
      <c r="AP88" s="56"/>
      <c r="AQ88" s="56"/>
      <c r="AR88" s="56"/>
      <c r="AS88" s="56"/>
      <c r="AT88" s="56"/>
      <c r="AU88" s="58"/>
      <c r="AV88" s="56"/>
      <c r="AW88" s="58"/>
      <c r="AX88" s="58"/>
      <c r="AY88" s="58"/>
      <c r="AZ88" s="80"/>
    </row>
    <row r="89" spans="1:52" ht="15" customHeight="1">
      <c r="A89" s="63"/>
      <c r="B89" s="58"/>
      <c r="C89" s="58"/>
      <c r="D89" s="58"/>
      <c r="E89" s="58"/>
      <c r="F89" s="58"/>
      <c r="G89" s="58"/>
      <c r="H89" s="56"/>
      <c r="I89" s="68"/>
      <c r="J89" s="58"/>
      <c r="K89" s="56"/>
      <c r="L89" s="58"/>
      <c r="M89" s="58"/>
      <c r="N89" s="58"/>
      <c r="O89" s="58"/>
      <c r="P89" s="56"/>
      <c r="Q89" s="58"/>
      <c r="R89" s="58"/>
      <c r="S89" s="56"/>
      <c r="T89" s="56"/>
      <c r="U89" s="56"/>
      <c r="V89" s="56"/>
      <c r="W89" s="56"/>
      <c r="X89" s="56"/>
      <c r="Y89" s="56"/>
      <c r="Z89" s="56"/>
      <c r="AA89" s="56"/>
      <c r="AB89" s="56"/>
      <c r="AC89" s="56"/>
      <c r="AD89" s="56"/>
      <c r="AE89" s="56"/>
      <c r="AF89" s="56"/>
      <c r="AG89" s="56"/>
      <c r="AH89" s="56"/>
      <c r="AI89" s="58"/>
      <c r="AJ89" s="56"/>
      <c r="AK89" s="56"/>
      <c r="AL89" s="56"/>
      <c r="AM89" s="56"/>
      <c r="AN89" s="56"/>
      <c r="AO89" s="56"/>
      <c r="AP89" s="56"/>
      <c r="AQ89" s="56"/>
      <c r="AR89" s="56"/>
      <c r="AS89" s="56"/>
      <c r="AT89" s="56"/>
      <c r="AU89" s="58"/>
      <c r="AV89" s="56"/>
      <c r="AW89" s="58"/>
      <c r="AX89" s="58"/>
      <c r="AY89" s="58"/>
      <c r="AZ89" s="80"/>
    </row>
    <row r="90" spans="1:52" ht="15" customHeight="1">
      <c r="A90" s="63"/>
      <c r="B90" s="58"/>
      <c r="C90" s="58"/>
      <c r="D90" s="58"/>
      <c r="E90" s="58"/>
      <c r="F90" s="58"/>
      <c r="G90" s="58"/>
      <c r="H90" s="56"/>
      <c r="I90" s="68"/>
      <c r="J90" s="58"/>
      <c r="K90" s="56"/>
      <c r="L90" s="58"/>
      <c r="M90" s="58"/>
      <c r="N90" s="58"/>
      <c r="O90" s="58"/>
      <c r="P90" s="56"/>
      <c r="Q90" s="58"/>
      <c r="R90" s="58"/>
      <c r="S90" s="56"/>
      <c r="T90" s="56"/>
      <c r="U90" s="56"/>
      <c r="V90" s="56"/>
      <c r="W90" s="56"/>
      <c r="X90" s="56"/>
      <c r="Y90" s="56"/>
      <c r="Z90" s="56"/>
      <c r="AA90" s="56"/>
      <c r="AB90" s="56"/>
      <c r="AC90" s="56"/>
      <c r="AD90" s="56"/>
      <c r="AE90" s="56"/>
      <c r="AF90" s="56"/>
      <c r="AG90" s="56"/>
      <c r="AH90" s="56"/>
      <c r="AI90" s="58"/>
      <c r="AJ90" s="56"/>
      <c r="AK90" s="56"/>
      <c r="AL90" s="56"/>
      <c r="AM90" s="56"/>
      <c r="AN90" s="56"/>
      <c r="AO90" s="56"/>
      <c r="AP90" s="56"/>
      <c r="AQ90" s="56"/>
      <c r="AR90" s="56"/>
      <c r="AS90" s="56"/>
      <c r="AT90" s="56"/>
      <c r="AU90" s="58"/>
      <c r="AV90" s="56"/>
      <c r="AW90" s="58"/>
      <c r="AX90" s="58"/>
      <c r="AY90" s="58"/>
      <c r="AZ90" s="80"/>
    </row>
    <row r="91" spans="1:52" ht="15" customHeight="1">
      <c r="A91" s="63"/>
      <c r="B91" s="58"/>
      <c r="C91" s="58"/>
      <c r="D91" s="58"/>
      <c r="E91" s="58"/>
      <c r="F91" s="58"/>
      <c r="G91" s="58"/>
      <c r="H91" s="56"/>
      <c r="I91" s="68"/>
      <c r="J91" s="58"/>
      <c r="K91" s="56"/>
      <c r="L91" s="58"/>
      <c r="M91" s="58"/>
      <c r="N91" s="58"/>
      <c r="O91" s="58"/>
      <c r="P91" s="56"/>
      <c r="Q91" s="58"/>
      <c r="R91" s="58"/>
      <c r="S91" s="56"/>
      <c r="T91" s="56"/>
      <c r="U91" s="56"/>
      <c r="V91" s="56"/>
      <c r="W91" s="56"/>
      <c r="X91" s="56"/>
      <c r="Y91" s="56"/>
      <c r="Z91" s="56"/>
      <c r="AA91" s="56"/>
      <c r="AB91" s="56"/>
      <c r="AC91" s="56"/>
      <c r="AD91" s="56"/>
      <c r="AE91" s="56"/>
      <c r="AF91" s="56"/>
      <c r="AG91" s="56"/>
      <c r="AH91" s="56"/>
      <c r="AI91" s="58"/>
      <c r="AJ91" s="56"/>
      <c r="AK91" s="56"/>
      <c r="AL91" s="56"/>
      <c r="AM91" s="56"/>
      <c r="AN91" s="56"/>
      <c r="AO91" s="56"/>
      <c r="AP91" s="56"/>
      <c r="AQ91" s="56"/>
      <c r="AR91" s="56"/>
      <c r="AS91" s="56"/>
      <c r="AT91" s="56"/>
      <c r="AU91" s="58"/>
      <c r="AV91" s="56"/>
      <c r="AW91" s="58"/>
      <c r="AX91" s="58"/>
      <c r="AY91" s="58"/>
      <c r="AZ91" s="80"/>
    </row>
  </sheetData>
  <dataValidations count="40">
    <dataValidation type="list" allowBlank="1" showInputMessage="1" showErrorMessage="1" sqref="E92:E1048576" xr:uid="{9DD84D1A-63D9-4995-A0D8-FE1A82012B6F}">
      <mc:AlternateContent xmlns:x12ac="http://schemas.microsoft.com/office/spreadsheetml/2011/1/ac" xmlns:mc="http://schemas.openxmlformats.org/markup-compatibility/2006">
        <mc:Choice Requires="x12ac">
          <x12ac:list>"2010,2011,2012,2013"</x12ac:list>
        </mc:Choice>
        <mc:Fallback>
          <formula1>"2010,2011,2012,2013"</formula1>
        </mc:Fallback>
      </mc:AlternateContent>
    </dataValidation>
    <dataValidation type="list" allowBlank="1" showInputMessage="1" showErrorMessage="1" errorTitle="Invalid entry" error="Select: optimization, simulation, accounting, or hybrid." sqref="Q3:Q14 Q16:Q91" xr:uid="{00308F80-7BCD-4A87-824B-5FE5458AA2B0}">
      <formula1>"optimization,simulation,accounting,hybrid"</formula1>
    </dataValidation>
    <dataValidation type="list" allowBlank="1" showInputMessage="1" showErrorMessage="1" errorTitle="Invalid entry" error="Select yes, no, or partial for informal_economy." sqref="AK6:AM6 AK5:AN5 AK9:AL10 AJ2:AJ91 AK78:AN80" xr:uid="{55219AB6-A1B0-4F50-949D-378A2DD3BA11}">
      <formula1>"yes,no,partial"</formula1>
    </dataValidation>
    <dataValidation type="list" allowBlank="1" showInputMessage="1" showErrorMessage="1" errorTitle="Invalid entry" error="Select yes, no, or partial for biomass_charcoal." sqref="AK2:AL4 AK7:AL8 AK11:AL63" xr:uid="{3A0C4101-669B-4590-846E-CD50D0B13C9C}">
      <formula1>"yes,no,partial"</formula1>
    </dataValidation>
    <dataValidation type="list" allowBlank="1" showInputMessage="1" showErrorMessage="1" errorTitle="Invalid entry" error="Select yes, no, or partial for power_reliability." sqref="AM2:AM4 AM7:AM63" xr:uid="{C7C885AD-ECFA-4130-9C54-B88503C3376C}">
      <formula1>"yes,no,partial"</formula1>
    </dataValidation>
    <dataValidation type="list" allowBlank="1" showInputMessage="1" showErrorMessage="1" errorTitle="Invalid entry" error="Select yes, no, or partial for urbanization." sqref="AN2:AN4 AN6:AN63" xr:uid="{68A69502-8FAA-4610-AD12-9100513AD920}">
      <formula1>"yes,no,partial"</formula1>
    </dataValidation>
    <dataValidation type="list" allowBlank="1" showInputMessage="1" showErrorMessage="1" errorTitle="Invalid entry" error="Select a power pool or 'none'." sqref="K4" xr:uid="{28E6BEFC-B954-409C-AB7C-78E9E8C955DA}">
      <mc:AlternateContent xmlns:x12ac="http://schemas.microsoft.com/office/spreadsheetml/2011/1/ac" xmlns:mc="http://schemas.openxmlformats.org/markup-compatibility/2006">
        <mc:Choice Requires="x12ac">
          <x12ac:list>WAPP,EAPP,CAPP,SAPP,NAPP,COMELEC,"WAPP, SAPP",none</x12ac:list>
        </mc:Choice>
        <mc:Fallback>
          <formula1>"WAPP,EAPP,CAPP,SAPP,NAPP,COMELEC,WAPP, SAPP,none"</formula1>
        </mc:Fallback>
      </mc:AlternateContent>
    </dataValidation>
    <dataValidation type="list" allowBlank="1" showInputMessage="1" showErrorMessage="1" errorTitle="Invalid entry" error="Select a power pool or 'none'." sqref="K2:K3 K5:K10" xr:uid="{5C404FCF-FE85-4C80-8F43-13D08EAD1C32}">
      <mc:AlternateContent xmlns:x12ac="http://schemas.microsoft.com/office/spreadsheetml/2011/1/ac" xmlns:mc="http://schemas.openxmlformats.org/markup-compatibility/2006">
        <mc:Choice Requires="x12ac">
          <x12ac:list>WAPP,EAPP,CAPP,SAPP,NAPP,COMELEC,none,"WAPP,SAPP,EAPP,CAPP,COMELEC"</x12ac:list>
        </mc:Choice>
        <mc:Fallback>
          <formula1>"WAPP,EAPP,CAPP,SAPP,NAPP,COMELEC,none,WAPP,SAPP,EAPP,CAPP,COMELEC"</formula1>
        </mc:Fallback>
      </mc:AlternateContent>
    </dataValidation>
    <dataValidation type="list" allowBlank="1" showInputMessage="1" showErrorMessage="1" errorTitle="Invalid entry" error="Select a power pool or 'none'." sqref="K11:K53 K55:K63" xr:uid="{1966D9BB-C323-4BBF-A0F8-2965B6A8DCBB}">
      <formula1>"WAPP,EAPP,CAPP,SAPP,NAPP,COMELEC,none"</formula1>
    </dataValidation>
    <dataValidation type="list" allowBlank="1" showInputMessage="1" showErrorMessage="1" errorTitle="Invalid entry" error="Select yes or no for sdg_7." sqref="AF9:AG10 AE2:AE91" xr:uid="{2F5516AA-225F-4FD5-8426-93A001462FC8}">
      <formula1>"yes,no"</formula1>
    </dataValidation>
    <dataValidation type="list" allowBlank="1" showInputMessage="1" showErrorMessage="1" errorTitle="Invalid entry" error="Select yes or no for sdg_13." sqref="AF2:AF8 AF11:AF63" xr:uid="{E39770EF-F840-4A81-B016-E347B5BB7FFD}">
      <formula1>"yes,no"</formula1>
    </dataValidation>
    <dataValidation type="list" allowBlank="1" showInputMessage="1" showErrorMessage="1" errorTitle="Invalid entry" error="Select yes or no for ndc_mention." sqref="AG2:AG8 AH2:AH10 AG11:AH63" xr:uid="{E2C2E3A3-2D82-49D3-9F17-CCFC2C58E2F8}">
      <formula1>"yes,no"</formula1>
    </dataValidation>
    <dataValidation type="list" allowBlank="1" showInputMessage="1" showErrorMessage="1" errorTitle="Invalid entry" error="Select a power pool or 'none'." sqref="K54" xr:uid="{CA273330-B1AB-4DC5-87D5-B20D6034C62A}">
      <mc:AlternateContent xmlns:x12ac="http://schemas.microsoft.com/office/spreadsheetml/2011/1/ac" xmlns:mc="http://schemas.openxmlformats.org/markup-compatibility/2006">
        <mc:Choice Requires="x12ac">
          <x12ac:list>WAPP,EAPP,CAPP,SAPP,NAPP,COMELEC,none,"WAPP,CAPP,EAPP,SAPP"</x12ac:list>
        </mc:Choice>
        <mc:Fallback>
          <formula1>"WAPP,EAPP,CAPP,SAPP,NAPP,COMELEC,none,WAPP,CAPP,EAPP,SAPP"</formula1>
        </mc:Fallback>
      </mc:AlternateContent>
    </dataValidation>
    <dataValidation type="list" allowBlank="1" showInputMessage="1" showErrorMessage="1" errorTitle="Invalid entry" error="Select: optimization, simulation, accounting, or hybrid." sqref="Q2" xr:uid="{23A96435-0F08-4A86-B99E-AAAD1D783B83}">
      <formula1>"optimization,simulation,accounting,Econometric,Economic Equilibrium, Spreadsheet/Toolbox,Backcasting,Multi_Criteria,hybrid"</formula1>
    </dataValidation>
    <dataValidation type="list" allowBlank="1" showInputMessage="1" showErrorMessage="1" errorTitle="Invalid entry" error="Select: bottom-up, top-down, or hybrid." sqref="R2:R4 R6:R91" xr:uid="{0B6492A9-9782-45D3-A8D5-24121C73D603}">
      <formula1>"Linear_programming,mixed-integer_programming,dynamic_programming,stochastic,other"</formula1>
    </dataValidation>
    <dataValidation type="list" allowBlank="1" showInputMessage="1" showErrorMessage="1" errorTitle="Invalid entry" error="Select: optimization, simulation, accounting, or hybrid." sqref="R2:R4 R6:R91" xr:uid="{14863E2B-2038-44FF-8F4F-908B9BDC48CA}">
      <formula1>"linear,mixed-integer,dynamic,stochastic,other"</formula1>
    </dataValidation>
    <dataValidation type="list" allowBlank="1" showInputMessage="1" showErrorMessage="1" errorTitle="Invalid entry" error="Select: bottom-up, top-down, or hybrid." sqref="R5" xr:uid="{2A663396-9CE4-41E7-B029-061E034A88B7}">
      <formula1>"Linear_programming,mixed-integer_programming,dynamic_programming,stochastic,not_stated,other"</formula1>
    </dataValidation>
    <dataValidation type="list" allowBlank="1" showInputMessage="1" showErrorMessage="1" errorTitle="Invalid entry" error="Select: optimization, simulation, accounting, or hybrid." sqref="R5" xr:uid="{BD09BEBC-460E-4C8F-BB83-1D52B9C40635}">
      <formula1>"linear,mixed-integer,dynamic,stochastic,other,not_stated"</formula1>
    </dataValidation>
    <dataValidation type="list" allowBlank="1" showInputMessage="1" showErrorMessage="1" errorTitle="Invalid entry" error="Select: optimization, simulation, accounting, or hybrid." sqref="Q15" xr:uid="{6FA01D0A-22C2-445A-8EF3-428503D97AA1}">
      <formula1>"optimization,simulation,accounting,hybrid,multi-criteria"</formula1>
    </dataValidation>
    <dataValidation type="list" allowBlank="1" showInputMessage="1" showErrorMessage="1" errorTitle="Invalid entry" error="Select: electricity, full_energy, or power_heat." sqref="AB2:AB39" xr:uid="{F866C97B-7F01-44E2-95A7-C47130F8AA90}">
      <formula1>"electricity,full_energy,power_heat"</formula1>
    </dataValidation>
    <dataValidation type="list" allowBlank="1" showInputMessage="1" showErrorMessage="1" errorTitle="Invalid entry" error="Select yes or no for h2." sqref="Z2:AA65 Z67:AA67 Z70:AA70 Z72:AA80 Z82:AA91" xr:uid="{307AFB60-4C80-4E04-8271-0B0158373C1B}">
      <formula1>"yes,no"</formula1>
    </dataValidation>
    <dataValidation type="list" allowBlank="1" showInputMessage="1" showErrorMessage="1" errorTitle="Invalid entry" error="Select a year between 2010 and 2025." sqref="E2:E63" xr:uid="{285AA50A-DE4C-47E7-BE4B-0AABE8434ACE}">
      <formula1>"2010,2011,2012,2013,2014,2015,2016,2017,2018,2019,2020,2021,2022,2023,2024,2025"</formula1>
    </dataValidation>
    <dataValidation type="list" allowBlank="1" showInputMessage="1" showErrorMessage="1" errorTitle="Invalid entry" error="Select: bottom-up, top-down, or hybrid." sqref="P2:P91" xr:uid="{434D687A-5330-4936-A6ED-F934B413F855}">
      <formula1>"bottom-up,top-down,hybrid"</formula1>
    </dataValidation>
    <dataValidation type="list" allowBlank="1" showInputMessage="1" showErrorMessage="1" errorTitle="Invalid entry" error="Select yes or no for hydro." sqref="T66:AA66 T65 T68:AA69 T71:AA71 S2:S91 T81:AA81" xr:uid="{278E167A-BACB-4DD3-B7B9-6600AAFB3440}">
      <formula1>"yes,no"</formula1>
    </dataValidation>
    <dataValidation type="list" allowBlank="1" showInputMessage="1" showErrorMessage="1" errorTitle="Invalid entry" error="Select yes or no for solar." sqref="T2:T63" xr:uid="{AA545B15-75FB-421E-ADAD-1B738625CE3B}">
      <formula1>"yes,no"</formula1>
    </dataValidation>
    <dataValidation type="list" allowBlank="1" showInputMessage="1" showErrorMessage="1" errorTitle="Invalid entry" error="Select yes or no for wind." sqref="U2:U65 U67 U70 U72:U80 U82:U91" xr:uid="{81C97875-DF54-4886-B4FB-D18A953536E2}">
      <formula1>"yes,no"</formula1>
    </dataValidation>
    <dataValidation type="list" allowBlank="1" showInputMessage="1" showErrorMessage="1" errorTitle="Invalid entry" error="Select yes or no for biomass." sqref="V2:V65 V67 V70 V72:V80 V82:V91" xr:uid="{04D12EE6-9B19-4CE4-A94C-8E888C1AC9B3}">
      <formula1>"yes,no"</formula1>
    </dataValidation>
    <dataValidation type="list" allowBlank="1" showInputMessage="1" showErrorMessage="1" errorTitle="Invalid entry" error="Select yes or no for nuclear." sqref="W2:W65 W67 W70 W72:W80 W82:W91" xr:uid="{E6C8DECE-709A-4CE2-B673-E6A69E0F933C}">
      <formula1>"yes,no"</formula1>
    </dataValidation>
    <dataValidation type="list" allowBlank="1" showInputMessage="1" showErrorMessage="1" errorTitle="Invalid entry" error="Select yes or no for geothermal." sqref="X2:X65 X67 X70 X72:X80 X82:X91" xr:uid="{34B03D38-4209-4E1B-B6AE-BD0EC8853211}">
      <formula1>"yes,no"</formula1>
    </dataValidation>
    <dataValidation type="list" allowBlank="1" showInputMessage="1" showErrorMessage="1" errorTitle="Invalid entry" error="Select yes or no for fossil." sqref="Y2:Y65 Y67 Y70 Y72:Y80 Y82:Y91" xr:uid="{D0AE1F58-8581-4684-8225-8FD74600DE61}">
      <formula1>"yes,no"</formula1>
    </dataValidation>
    <dataValidation type="list" allowBlank="1" showInputMessage="1" showErrorMessage="1" errorTitle="Invalid entry" error="Select: open, proprietary, or mixed." sqref="AC2:AC91" xr:uid="{7DCA1475-36C0-49DA-AE19-54BB0CE09CD4}">
      <formula1>"open,proprietary,mixed"</formula1>
    </dataValidation>
    <dataValidation allowBlank="1" showInputMessage="1" showErrorMessage="1" errorTitle="Invalid entry" error="Select yes, no, or partial for urbanization." sqref="AO2:AQ91" xr:uid="{C63269E9-971B-45FA-8D64-37ADA0E009E6}"/>
    <dataValidation type="list" allowBlank="1" showInputMessage="1" showErrorMessage="1" errorTitle="Invalid entry" error="Select yes or no for ndc_mention." sqref="AI2:AI91" xr:uid="{CA799CB8-4E5D-4DA7-A849-EAEA511B67AD}">
      <formula1>"powering_livelihoods,inclusive industrialisation,urban transitions,cross_cutting,none"</formula1>
    </dataValidation>
    <dataValidation type="list" allowBlank="1" showInputMessage="1" showErrorMessage="1" errorTitle="Invalid entry" error="Select yes, no, or partial for local_ownership." sqref="AU2:AU91 AS2:AS91" xr:uid="{F4F59E4A-2948-4638-A6D6-FA45670D2173}">
      <formula1>"yes,no,partial"</formula1>
    </dataValidation>
    <dataValidation type="list" allowBlank="1" showInputMessage="1" showErrorMessage="1" sqref="G2:G91" xr:uid="{09B59387-03C2-46B0-9148-843D396152AD}">
      <formula1>"long_term_planning,rural_electrification,microgrid,dispatch,nexus,economic,geospatial"</formula1>
    </dataValidation>
    <dataValidation type="list" allowBlank="1" showInputMessage="1" showErrorMessage="1" errorTitle="Invalid entry" error="Select: open, proprietary, or mixed." sqref="AD2:AD91" xr:uid="{B64B3898-15BD-4F5A-80C4-9BE703C32290}">
      <formula1>"routine,occasional,ad_hoc,unknown"</formula1>
    </dataValidation>
    <dataValidation type="list" allowBlank="1" showInputMessage="1" showErrorMessage="1" errorTitle="Invalid entry" error="Select: electricity, full_energy, or power_heat." sqref="AB40:AB91" xr:uid="{7123ADF4-0FC9-4849-8DBD-B91BEB42518F}">
      <formula1>"electricity,full_energy,power_heat,other"</formula1>
    </dataValidation>
    <dataValidation type="list" allowBlank="1" showInputMessage="1" showErrorMessage="1" sqref="F92:G1048576 F2:F91" xr:uid="{9F6877D2-E232-49C7-BE75-40CB54A6B8AB}">
      <formula1>"all,full,light,narrative"</formula1>
    </dataValidation>
    <dataValidation type="list" allowBlank="1" showInputMessage="1" showErrorMessage="1" sqref="T64 Q92:Q1048576 T67 T70 T72:T80 T82:T1048576" xr:uid="{3A8E473A-A0F6-4D6C-8755-582C043786D8}">
      <formula1>$P$2:$P$91</formula1>
    </dataValidation>
    <dataValidation type="list" allowBlank="1" showInputMessage="1" showErrorMessage="1" errorTitle="Invalid entry" error="Select: continental, regional, national, or subnational." sqref="H2:H91" xr:uid="{6182A77C-9401-448B-94EF-1D0EE2805FF4}">
      <formula1>"continental,regional,national,subnational"</formula1>
    </dataValidation>
  </dataValidations>
  <hyperlinks>
    <hyperlink ref="AY2" r:id="rId1" xr:uid="{4C1865E0-BE02-4792-A2F3-AB965C5EF027}"/>
    <hyperlink ref="AY8" r:id="rId2" xr:uid="{5EEDF025-E411-418A-B95A-5F51F5DA527E}"/>
    <hyperlink ref="AY11" r:id="rId3" xr:uid="{DBDB1203-5BCF-44CE-A551-D3A1F202632A}"/>
    <hyperlink ref="AY13" r:id="rId4" xr:uid="{611A7627-DCA1-405A-B19E-DE7B10F58F12}"/>
    <hyperlink ref="AY14" r:id="rId5" xr:uid="{E1D41B83-79A1-4E0B-BF23-C35951C3E14E}"/>
    <hyperlink ref="AY15" r:id="rId6" xr:uid="{F8833AA4-F3B9-4351-9024-3D81DA3CBD8D}"/>
    <hyperlink ref="AY16" r:id="rId7" xr:uid="{170C5E5F-4B3C-4F11-85CA-2BFA18B4CD82}"/>
    <hyperlink ref="AY17" r:id="rId8" xr:uid="{772B52D6-0109-4208-A5DB-932CCD49DAEF}"/>
    <hyperlink ref="AY18" r:id="rId9" xr:uid="{9C953ADB-8170-4CA4-AD60-86F95C972DE6}"/>
    <hyperlink ref="AY19" r:id="rId10" xr:uid="{5C476024-2B46-4370-8C3B-167304ADB986}"/>
    <hyperlink ref="AY20" r:id="rId11" xr:uid="{8574BEA9-20F7-4A9B-98F5-512707492155}"/>
    <hyperlink ref="AY21" r:id="rId12" xr:uid="{5D619EBB-EA02-48B0-A0B2-C9A7E0488C7E}"/>
    <hyperlink ref="AY22" r:id="rId13" xr:uid="{21A673D9-4F7F-4A90-857B-4A46346E56B8}"/>
    <hyperlink ref="AY23" r:id="rId14" xr:uid="{92C83A80-5CEE-4D75-8D3D-85D09122A366}"/>
    <hyperlink ref="AY24" r:id="rId15" xr:uid="{68F35B8A-26C2-4F4A-8EEE-6E8C01DA865A}"/>
    <hyperlink ref="AY25" r:id="rId16" xr:uid="{51E03E53-B923-4B9F-8DE9-004A2AB0BADF}"/>
    <hyperlink ref="AY26" r:id="rId17" xr:uid="{AE7A7B5F-3BCF-41BC-BBAC-0F53DDABCB2A}"/>
    <hyperlink ref="AY27" r:id="rId18" xr:uid="{54369B03-61D4-4AC9-9DC4-B972DB341FC8}"/>
    <hyperlink ref="AY28" r:id="rId19" xr:uid="{FF87ADE0-5B31-4A2E-AFA4-6CBC3F6C9C16}"/>
    <hyperlink ref="AY29" r:id="rId20" xr:uid="{F5C5691D-7517-4B4E-98BE-169F405A89FF}"/>
    <hyperlink ref="AY33" r:id="rId21" xr:uid="{21F08D49-FFD9-4DB1-8823-7E2C9348448D}"/>
    <hyperlink ref="AY41" r:id="rId22" xr:uid="{099603B1-F26E-4D9D-A6D0-992DE2EFC7F7}"/>
    <hyperlink ref="AY44" r:id="rId23" xr:uid="{543E1B3B-3C55-4260-AF1C-19D89E975150}"/>
    <hyperlink ref="AY53" r:id="rId24" xr:uid="{5F810248-F745-4D50-B4A5-CA81936BD8E6}"/>
    <hyperlink ref="AZ53" r:id="rId25" xr:uid="{19CF957D-561A-4B3A-8C5D-71F0FCB89753}"/>
    <hyperlink ref="AY55" r:id="rId26" xr:uid="{23A96C7E-AF80-4B18-939E-FC52B6D68625}"/>
    <hyperlink ref="AY59" r:id="rId27" xr:uid="{0D2A886C-2879-4242-87B0-25E7ADC3C077}"/>
    <hyperlink ref="AY3" r:id="rId28" xr:uid="{3A92912F-DE92-452E-8E17-BF0985DB15EA}"/>
    <hyperlink ref="AY4" r:id="rId29" xr:uid="{B258E632-2D6A-4E01-B701-FD64B44DF083}"/>
    <hyperlink ref="AY5" r:id="rId30" xr:uid="{8D7AFC7D-F359-4C8E-94BA-888644E306BC}"/>
    <hyperlink ref="AY6" r:id="rId31" xr:uid="{9F3D45EB-23C6-4DD7-BE56-F26747B48B51}"/>
    <hyperlink ref="AY7" r:id="rId32" xr:uid="{C9E117FE-EEA7-4E9F-BFE9-50737D1E1584}"/>
    <hyperlink ref="AY9" r:id="rId33" xr:uid="{7F85487C-7D3F-410D-BC43-E2CC289D93D5}"/>
    <hyperlink ref="AY10" r:id="rId34" xr:uid="{973720EE-138F-4335-BFF9-36F9106E3821}"/>
    <hyperlink ref="AY12" r:id="rId35" xr:uid="{72D8438D-BE94-4791-A55C-2B9FE6ED7808}"/>
    <hyperlink ref="AY30" r:id="rId36" xr:uid="{A1CAB826-323F-4BD4-9969-5D3BDB13E3B6}"/>
    <hyperlink ref="AY31" r:id="rId37" xr:uid="{2A472ABA-1D1F-4C22-8D79-817B69412479}"/>
    <hyperlink ref="AY32" r:id="rId38" xr:uid="{796EC063-4B1E-41B2-A42C-2C9CB8DFE169}"/>
    <hyperlink ref="AY35" r:id="rId39" xr:uid="{8EB07A29-83DF-4B70-BE23-0310A35B08DA}"/>
    <hyperlink ref="AY36" r:id="rId40" xr:uid="{CD618DDF-0CA0-4CEA-83E1-9810051B1747}"/>
    <hyperlink ref="AY37" r:id="rId41" xr:uid="{8E3A8824-295A-43D3-BD91-EA21DE46F0D3}"/>
    <hyperlink ref="AY38" r:id="rId42" xr:uid="{9E336D48-396A-4045-9DC2-B82BDF00E07B}"/>
    <hyperlink ref="AY39" r:id="rId43" xr:uid="{4EEDA3AC-69E3-48E8-A89D-02A0955DAEC3}"/>
    <hyperlink ref="AY40" r:id="rId44" xr:uid="{A9130D2F-174D-477C-9EEF-1980817D7416}"/>
    <hyperlink ref="AY42" r:id="rId45" xr:uid="{9D4EE56C-B7DF-416A-B08C-18189E43142A}"/>
    <hyperlink ref="AY43" r:id="rId46" xr:uid="{0B7153E9-FB93-4831-9D9D-9E94DF8DCAA5}"/>
    <hyperlink ref="AY45" r:id="rId47" xr:uid="{2AD0C606-E772-4D97-A858-97C777575510}"/>
    <hyperlink ref="AY46" r:id="rId48" xr:uid="{5664F720-1715-42BD-86C8-2A458AA08FB5}"/>
    <hyperlink ref="AY47" r:id="rId49" xr:uid="{F2134AE3-BFF5-4EC3-BC34-C5D0F71292FB}"/>
    <hyperlink ref="AY48" r:id="rId50" xr:uid="{E6035B80-57FA-4FCE-9900-B7F5552992EA}"/>
    <hyperlink ref="AY49" r:id="rId51" xr:uid="{43D33DB7-D0ED-49DA-8CFE-E8E3D0463967}"/>
    <hyperlink ref="AY50" r:id="rId52" xr:uid="{906F91E5-C90F-4655-9706-77641F21CB8B}"/>
    <hyperlink ref="AY51" r:id="rId53" xr:uid="{5541F6A0-A246-4620-B4F1-252F836DCC0D}"/>
    <hyperlink ref="AY54" r:id="rId54" xr:uid="{AAD9E986-D073-4C9C-9961-B70AFA442071}"/>
    <hyperlink ref="AY56" r:id="rId55" xr:uid="{CC4AC11E-C0A9-489E-AEF9-6BF45FF2FC27}"/>
    <hyperlink ref="AY57" r:id="rId56" location="d1e156" display="https://www.tandfonline.com/doi/full/10.1080/15567249.2024.2308843#d1e156" xr:uid="{06B271BB-C217-4CA6-A2FC-5CB972044E1D}"/>
    <hyperlink ref="AY58" r:id="rId57" xr:uid="{3737CD66-F4CE-40FB-9DA5-A4E803EC73FA}"/>
    <hyperlink ref="AY60" r:id="rId58" xr:uid="{72F84442-47FD-43E7-B156-AC3AFE0303BF}"/>
    <hyperlink ref="AY61" r:id="rId59" xr:uid="{B88B1965-28B0-4A0E-9D41-CCF55C9CAFE3}"/>
    <hyperlink ref="AY62" r:id="rId60" xr:uid="{719E0CBA-D30C-4C36-A36C-B5D7987147E7}"/>
    <hyperlink ref="AY63" r:id="rId61" xr:uid="{CA1E616E-61BE-412F-88A7-9345B90042B4}"/>
    <hyperlink ref="AY52" r:id="rId62" xr:uid="{9290C98E-FE57-4E6A-88D4-E2F9CEC35418}"/>
    <hyperlink ref="AY64" r:id="rId63" xr:uid="{157DD13B-18C3-4C87-A5C0-7DC68B7D9ADA}"/>
    <hyperlink ref="AY65" r:id="rId64" xr:uid="{01CDC92C-FBAB-41E2-BDF2-039710949F50}"/>
    <hyperlink ref="AZ65" r:id="rId65" xr:uid="{AF79F475-47E1-433A-BE48-374712EC2C40}"/>
    <hyperlink ref="AY66" r:id="rId66" xr:uid="{5B4692A8-E259-4C79-AAEF-D1129D86222A}"/>
    <hyperlink ref="AZ66" r:id="rId67" xr:uid="{9E6E144C-B5F4-499A-8ED8-7EC6C9B797B8}"/>
    <hyperlink ref="AZ67" r:id="rId68" xr:uid="{44E8A23C-1F0B-4A06-A70E-C10FC25C37EB}"/>
    <hyperlink ref="AY67" r:id="rId69" xr:uid="{94A2F107-46CA-4E79-B2A2-BB9DF9D6E333}"/>
    <hyperlink ref="AY68" r:id="rId70" xr:uid="{93ABA5DF-FAE4-460B-B040-3405616DCE52}"/>
    <hyperlink ref="AZ68" r:id="rId71" xr:uid="{4375312F-CF0D-4EFE-8F10-3D974CAFCCF7}"/>
    <hyperlink ref="AY69" r:id="rId72" xr:uid="{45B7F2F5-3931-41DC-BD6E-087100534A0C}"/>
    <hyperlink ref="AZ69" r:id="rId73" xr:uid="{2B473DB0-A582-4EEA-A737-92A17063C9FD}"/>
    <hyperlink ref="AY70" r:id="rId74" xr:uid="{27FFE6F7-6E53-4D85-8AD2-6E096478B34B}"/>
    <hyperlink ref="AZ70" r:id="rId75" xr:uid="{0006B9AB-1F47-4B58-B656-F7314A572D1F}"/>
    <hyperlink ref="AY71" r:id="rId76" xr:uid="{C6E7BF4D-7671-4553-98BF-AF4ABED5793A}"/>
    <hyperlink ref="AY72" r:id="rId77" xr:uid="{9F4CD092-7544-4470-B98C-6D48317ADC35}"/>
    <hyperlink ref="AZ72" r:id="rId78" xr:uid="{C6C98C23-DA1E-4595-88B0-C6AFC29C89C6}"/>
    <hyperlink ref="AY73" r:id="rId79" xr:uid="{C019E8FA-E1AE-4ED0-9E93-E2D76309C5C9}"/>
    <hyperlink ref="AY74" r:id="rId80" xr:uid="{2469B459-B4DB-459C-BD31-AB1BF1430455}"/>
    <hyperlink ref="AZ74" r:id="rId81" xr:uid="{F4294176-E72D-4C26-B713-656FC3BC95CB}"/>
    <hyperlink ref="AY75" r:id="rId82" xr:uid="{74FE6A5C-D85B-4272-93D5-8295E06BEE10}"/>
    <hyperlink ref="AZ75" r:id="rId83" xr:uid="{57371B64-EFC4-461E-ACA5-44E57B8271B8}"/>
    <hyperlink ref="AY76" r:id="rId84" xr:uid="{C553A36F-3ECF-4EFD-B1A6-ADAB655E74D6}"/>
    <hyperlink ref="AZ76" r:id="rId85" xr:uid="{61316593-D021-4376-9BC0-11312A0BB687}"/>
    <hyperlink ref="AY77" r:id="rId86" xr:uid="{3D89AC44-10C5-49D6-95EC-20B7638CE5E8}"/>
    <hyperlink ref="AZ77" r:id="rId87" xr:uid="{AF812151-C30F-4423-B74F-C14B61741186}"/>
    <hyperlink ref="AY78" r:id="rId88" xr:uid="{203170B7-F75B-48B5-A6E1-B15764517C44}"/>
    <hyperlink ref="AZ78" r:id="rId89" xr:uid="{02E9368D-80D9-4F80-837A-0B477DBFB47F}"/>
    <hyperlink ref="AY79" r:id="rId90" xr:uid="{5562C09F-7794-4E93-9DE0-40177AC0D59A}"/>
    <hyperlink ref="AZ79" r:id="rId91" xr:uid="{A7631A29-58C7-47CC-942D-445FB1DC794A}"/>
    <hyperlink ref="AY80" r:id="rId92" display="https://www.diva-portal.org/smash/record.jsf?faces-redirect=true&amp;aq2=%5B%5B%5D%5D&amp;af=%5B%5D&amp;searchType=SIMPLE&amp;sortOrder2=title_sort_asc&amp;query=&amp;language=no&amp;pid=diva2%3A1372692%22&amp;aq=%5B%5B%5D%5D&amp;sf=all&amp;aqe=%5B%5D&amp;sortOrder=author_sort_asc&amp;onlyFullText=false&amp;noOfRows=50&amp;dswid=1325" xr:uid="{E4F379A6-D986-4B87-AFC8-5EEDAF8E5FB2}"/>
    <hyperlink ref="AY81" r:id="rId93" xr:uid="{633003AB-48AD-4A6F-8258-51FA07FD29CC}"/>
  </hyperlinks>
  <pageMargins left="0.7" right="0.7" top="0.75" bottom="0.75" header="0.3" footer="0.3"/>
  <pageSetup paperSize="9" orientation="portrait" r:id="rId94"/>
  <tableParts count="1">
    <tablePart r:id="rId9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347B-8B36-4DAD-A783-9541638E8405}">
  <sheetPr codeName="Feuil3">
    <tabColor rgb="FF00B050"/>
  </sheetPr>
  <dimension ref="A1:C115"/>
  <sheetViews>
    <sheetView topLeftCell="A99" workbookViewId="0">
      <selection activeCell="B119" sqref="B119"/>
    </sheetView>
  </sheetViews>
  <sheetFormatPr baseColWidth="10" defaultColWidth="9" defaultRowHeight="14.25"/>
  <cols>
    <col min="1" max="1" width="9.625" customWidth="1"/>
    <col min="2" max="2" width="43.375" customWidth="1"/>
    <col min="3" max="3" width="39" customWidth="1"/>
  </cols>
  <sheetData>
    <row r="1" spans="1:3">
      <c r="A1" t="s">
        <v>0</v>
      </c>
      <c r="B1" t="s">
        <v>776</v>
      </c>
      <c r="C1" t="s">
        <v>777</v>
      </c>
    </row>
    <row r="2" spans="1:3">
      <c r="A2">
        <v>1</v>
      </c>
      <c r="B2" t="s">
        <v>778</v>
      </c>
      <c r="C2" t="s">
        <v>779</v>
      </c>
    </row>
    <row r="3" spans="1:3">
      <c r="A3">
        <v>1</v>
      </c>
      <c r="B3" t="s">
        <v>780</v>
      </c>
      <c r="C3" t="s">
        <v>781</v>
      </c>
    </row>
    <row r="4" spans="1:3">
      <c r="A4">
        <v>2</v>
      </c>
      <c r="B4" t="s">
        <v>782</v>
      </c>
      <c r="C4" t="s">
        <v>783</v>
      </c>
    </row>
    <row r="5" spans="1:3">
      <c r="A5">
        <v>3</v>
      </c>
      <c r="B5" t="s">
        <v>784</v>
      </c>
      <c r="C5" t="s">
        <v>783</v>
      </c>
    </row>
    <row r="6" spans="1:3">
      <c r="A6">
        <v>4</v>
      </c>
      <c r="B6" t="s">
        <v>785</v>
      </c>
      <c r="C6" t="s">
        <v>783</v>
      </c>
    </row>
    <row r="7" spans="1:3">
      <c r="A7">
        <v>4</v>
      </c>
      <c r="B7" t="s">
        <v>786</v>
      </c>
      <c r="C7" t="s">
        <v>787</v>
      </c>
    </row>
    <row r="8" spans="1:3">
      <c r="A8">
        <v>4</v>
      </c>
      <c r="B8" t="s">
        <v>788</v>
      </c>
      <c r="C8" t="s">
        <v>781</v>
      </c>
    </row>
    <row r="9" spans="1:3">
      <c r="A9">
        <v>5</v>
      </c>
      <c r="B9" t="s">
        <v>269</v>
      </c>
      <c r="C9" t="s">
        <v>779</v>
      </c>
    </row>
    <row r="10" spans="1:3">
      <c r="A10">
        <v>6</v>
      </c>
      <c r="B10" t="s">
        <v>269</v>
      </c>
      <c r="C10" t="s">
        <v>789</v>
      </c>
    </row>
    <row r="11" spans="1:3">
      <c r="A11">
        <v>7</v>
      </c>
      <c r="B11" t="s">
        <v>374</v>
      </c>
      <c r="C11" t="s">
        <v>779</v>
      </c>
    </row>
    <row r="12" spans="1:3">
      <c r="A12">
        <v>7</v>
      </c>
      <c r="B12" t="s">
        <v>790</v>
      </c>
      <c r="C12" t="s">
        <v>787</v>
      </c>
    </row>
    <row r="13" spans="1:3">
      <c r="A13">
        <v>8</v>
      </c>
      <c r="B13" t="s">
        <v>374</v>
      </c>
      <c r="C13" t="s">
        <v>779</v>
      </c>
    </row>
    <row r="14" spans="1:3">
      <c r="A14">
        <v>9</v>
      </c>
      <c r="B14" t="s">
        <v>374</v>
      </c>
      <c r="C14" t="s">
        <v>779</v>
      </c>
    </row>
    <row r="15" spans="1:3">
      <c r="A15">
        <v>10</v>
      </c>
      <c r="B15" t="s">
        <v>386</v>
      </c>
      <c r="C15" t="s">
        <v>787</v>
      </c>
    </row>
    <row r="16" spans="1:3">
      <c r="A16">
        <v>11</v>
      </c>
      <c r="B16" t="s">
        <v>791</v>
      </c>
      <c r="C16" t="s">
        <v>792</v>
      </c>
    </row>
    <row r="17" spans="1:3">
      <c r="A17">
        <v>11</v>
      </c>
      <c r="B17" t="s">
        <v>793</v>
      </c>
      <c r="C17" t="s">
        <v>794</v>
      </c>
    </row>
    <row r="18" spans="1:3">
      <c r="A18">
        <v>12</v>
      </c>
      <c r="B18" t="s">
        <v>778</v>
      </c>
      <c r="C18" t="s">
        <v>795</v>
      </c>
    </row>
    <row r="19" spans="1:3">
      <c r="A19">
        <v>13</v>
      </c>
      <c r="B19" t="s">
        <v>796</v>
      </c>
      <c r="C19" t="s">
        <v>781</v>
      </c>
    </row>
    <row r="20" spans="1:3">
      <c r="A20">
        <v>14</v>
      </c>
      <c r="B20" t="s">
        <v>386</v>
      </c>
      <c r="C20" t="s">
        <v>787</v>
      </c>
    </row>
    <row r="21" spans="1:3">
      <c r="A21">
        <v>15</v>
      </c>
      <c r="B21" t="s">
        <v>295</v>
      </c>
      <c r="C21" t="s">
        <v>781</v>
      </c>
    </row>
    <row r="22" spans="1:3">
      <c r="A22">
        <v>16</v>
      </c>
      <c r="B22" t="s">
        <v>269</v>
      </c>
      <c r="C22" t="s">
        <v>779</v>
      </c>
    </row>
    <row r="23" spans="1:3">
      <c r="A23">
        <v>17</v>
      </c>
      <c r="B23" t="s">
        <v>797</v>
      </c>
      <c r="C23" t="s">
        <v>787</v>
      </c>
    </row>
    <row r="24" spans="1:3">
      <c r="A24">
        <v>17</v>
      </c>
      <c r="B24" t="s">
        <v>374</v>
      </c>
      <c r="C24" t="s">
        <v>783</v>
      </c>
    </row>
    <row r="25" spans="1:3">
      <c r="A25">
        <v>18</v>
      </c>
      <c r="B25" t="s">
        <v>295</v>
      </c>
      <c r="C25" t="s">
        <v>781</v>
      </c>
    </row>
    <row r="26" spans="1:3">
      <c r="A26">
        <v>19</v>
      </c>
      <c r="B26" t="s">
        <v>778</v>
      </c>
      <c r="C26" t="s">
        <v>779</v>
      </c>
    </row>
    <row r="27" spans="1:3">
      <c r="A27">
        <v>20</v>
      </c>
      <c r="B27" t="s">
        <v>269</v>
      </c>
      <c r="C27" t="s">
        <v>779</v>
      </c>
    </row>
    <row r="28" spans="1:3">
      <c r="A28">
        <v>21</v>
      </c>
      <c r="B28" t="s">
        <v>269</v>
      </c>
      <c r="C28" t="s">
        <v>779</v>
      </c>
    </row>
    <row r="29" spans="1:3">
      <c r="A29">
        <v>22</v>
      </c>
      <c r="B29" t="s">
        <v>778</v>
      </c>
      <c r="C29" t="s">
        <v>795</v>
      </c>
    </row>
    <row r="30" spans="1:3">
      <c r="A30">
        <v>23</v>
      </c>
      <c r="B30" t="s">
        <v>269</v>
      </c>
      <c r="C30" t="s">
        <v>779</v>
      </c>
    </row>
    <row r="31" spans="1:3">
      <c r="A31">
        <v>23</v>
      </c>
      <c r="B31" t="s">
        <v>386</v>
      </c>
      <c r="C31" t="s">
        <v>787</v>
      </c>
    </row>
    <row r="32" spans="1:3">
      <c r="A32">
        <v>24</v>
      </c>
      <c r="B32" t="s">
        <v>798</v>
      </c>
      <c r="C32" t="s">
        <v>779</v>
      </c>
    </row>
    <row r="33" spans="1:3">
      <c r="A33">
        <v>24</v>
      </c>
      <c r="B33" t="s">
        <v>386</v>
      </c>
      <c r="C33" t="s">
        <v>787</v>
      </c>
    </row>
    <row r="34" spans="1:3">
      <c r="A34">
        <v>25</v>
      </c>
      <c r="B34" t="s">
        <v>374</v>
      </c>
      <c r="C34" t="s">
        <v>779</v>
      </c>
    </row>
    <row r="35" spans="1:3">
      <c r="A35">
        <v>26</v>
      </c>
      <c r="B35" t="s">
        <v>386</v>
      </c>
      <c r="C35" t="s">
        <v>799</v>
      </c>
    </row>
    <row r="36" spans="1:3">
      <c r="A36">
        <v>27</v>
      </c>
      <c r="B36" t="s">
        <v>374</v>
      </c>
      <c r="C36" t="s">
        <v>779</v>
      </c>
    </row>
    <row r="37" spans="1:3">
      <c r="A37">
        <v>27</v>
      </c>
      <c r="B37" t="s">
        <v>386</v>
      </c>
      <c r="C37" t="s">
        <v>787</v>
      </c>
    </row>
    <row r="38" spans="1:3">
      <c r="A38">
        <v>28</v>
      </c>
      <c r="B38" t="s">
        <v>269</v>
      </c>
      <c r="C38" t="s">
        <v>779</v>
      </c>
    </row>
    <row r="39" spans="1:3">
      <c r="A39">
        <v>28</v>
      </c>
      <c r="B39" t="s">
        <v>386</v>
      </c>
      <c r="C39" t="s">
        <v>795</v>
      </c>
    </row>
    <row r="40" spans="1:3">
      <c r="A40">
        <v>29</v>
      </c>
      <c r="B40" t="s">
        <v>778</v>
      </c>
      <c r="C40" t="s">
        <v>779</v>
      </c>
    </row>
    <row r="41" spans="1:3">
      <c r="A41">
        <v>30</v>
      </c>
      <c r="B41" t="s">
        <v>386</v>
      </c>
      <c r="C41" t="s">
        <v>787</v>
      </c>
    </row>
    <row r="42" spans="1:3">
      <c r="A42">
        <v>30</v>
      </c>
      <c r="B42" t="s">
        <v>800</v>
      </c>
      <c r="C42" t="s">
        <v>779</v>
      </c>
    </row>
    <row r="43" spans="1:3">
      <c r="A43">
        <v>31</v>
      </c>
      <c r="B43" t="s">
        <v>386</v>
      </c>
      <c r="C43" t="s">
        <v>779</v>
      </c>
    </row>
    <row r="44" spans="1:3">
      <c r="A44">
        <v>32</v>
      </c>
      <c r="B44" t="s">
        <v>801</v>
      </c>
      <c r="C44" t="s">
        <v>779</v>
      </c>
    </row>
    <row r="45" spans="1:3">
      <c r="A45">
        <v>33</v>
      </c>
      <c r="B45" t="s">
        <v>269</v>
      </c>
      <c r="C45" t="s">
        <v>779</v>
      </c>
    </row>
    <row r="46" spans="1:3">
      <c r="A46">
        <v>33</v>
      </c>
      <c r="B46" t="s">
        <v>802</v>
      </c>
      <c r="C46" t="s">
        <v>803</v>
      </c>
    </row>
    <row r="47" spans="1:3">
      <c r="A47">
        <v>34</v>
      </c>
      <c r="B47" t="s">
        <v>295</v>
      </c>
      <c r="C47" t="s">
        <v>781</v>
      </c>
    </row>
    <row r="48" spans="1:3">
      <c r="A48">
        <v>34</v>
      </c>
      <c r="B48" t="s">
        <v>269</v>
      </c>
      <c r="C48" t="s">
        <v>779</v>
      </c>
    </row>
    <row r="49" spans="1:3">
      <c r="A49">
        <v>35</v>
      </c>
      <c r="B49" t="s">
        <v>804</v>
      </c>
      <c r="C49" t="s">
        <v>779</v>
      </c>
    </row>
    <row r="50" spans="1:3">
      <c r="A50">
        <v>36</v>
      </c>
      <c r="B50" t="s">
        <v>386</v>
      </c>
      <c r="C50" t="s">
        <v>787</v>
      </c>
    </row>
    <row r="51" spans="1:3">
      <c r="A51">
        <v>36</v>
      </c>
      <c r="B51" t="s">
        <v>805</v>
      </c>
      <c r="C51" t="s">
        <v>781</v>
      </c>
    </row>
    <row r="52" spans="1:3">
      <c r="A52">
        <v>37</v>
      </c>
      <c r="B52" t="s">
        <v>386</v>
      </c>
      <c r="C52" t="s">
        <v>806</v>
      </c>
    </row>
    <row r="53" spans="1:3">
      <c r="A53">
        <v>37</v>
      </c>
      <c r="B53" t="s">
        <v>807</v>
      </c>
      <c r="C53" t="s">
        <v>194</v>
      </c>
    </row>
    <row r="54" spans="1:3">
      <c r="A54">
        <v>37</v>
      </c>
      <c r="B54" t="s">
        <v>808</v>
      </c>
      <c r="C54" t="s">
        <v>194</v>
      </c>
    </row>
    <row r="55" spans="1:3">
      <c r="A55">
        <v>37</v>
      </c>
      <c r="B55" t="s">
        <v>809</v>
      </c>
      <c r="C55" t="s">
        <v>194</v>
      </c>
    </row>
    <row r="56" spans="1:3">
      <c r="A56">
        <v>38</v>
      </c>
      <c r="B56" t="s">
        <v>269</v>
      </c>
      <c r="C56" t="s">
        <v>779</v>
      </c>
    </row>
    <row r="57" spans="1:3">
      <c r="A57">
        <v>38</v>
      </c>
      <c r="B57" t="s">
        <v>810</v>
      </c>
      <c r="C57" t="s">
        <v>787</v>
      </c>
    </row>
    <row r="58" spans="1:3">
      <c r="A58">
        <v>39</v>
      </c>
      <c r="B58" t="s">
        <v>811</v>
      </c>
      <c r="C58" t="s">
        <v>781</v>
      </c>
    </row>
    <row r="59" spans="1:3">
      <c r="A59">
        <v>39</v>
      </c>
      <c r="B59" t="s">
        <v>812</v>
      </c>
      <c r="C59" t="s">
        <v>813</v>
      </c>
    </row>
    <row r="60" spans="1:3">
      <c r="A60">
        <v>40</v>
      </c>
      <c r="B60" t="s">
        <v>531</v>
      </c>
      <c r="C60" t="s">
        <v>779</v>
      </c>
    </row>
    <row r="61" spans="1:3">
      <c r="A61">
        <v>41</v>
      </c>
      <c r="B61" t="s">
        <v>386</v>
      </c>
      <c r="C61" t="s">
        <v>799</v>
      </c>
    </row>
    <row r="62" spans="1:3">
      <c r="A62">
        <v>42</v>
      </c>
      <c r="B62" t="s">
        <v>386</v>
      </c>
      <c r="C62" t="s">
        <v>799</v>
      </c>
    </row>
    <row r="63" spans="1:3">
      <c r="A63">
        <v>43</v>
      </c>
      <c r="B63" t="s">
        <v>374</v>
      </c>
      <c r="C63" t="s">
        <v>779</v>
      </c>
    </row>
    <row r="64" spans="1:3">
      <c r="A64">
        <v>43</v>
      </c>
      <c r="B64" t="s">
        <v>814</v>
      </c>
      <c r="C64" t="s">
        <v>440</v>
      </c>
    </row>
    <row r="65" spans="1:3">
      <c r="A65">
        <v>44</v>
      </c>
      <c r="B65" t="s">
        <v>815</v>
      </c>
      <c r="C65" t="s">
        <v>816</v>
      </c>
    </row>
    <row r="66" spans="1:3">
      <c r="A66">
        <v>45</v>
      </c>
      <c r="B66" t="s">
        <v>386</v>
      </c>
      <c r="C66" t="s">
        <v>799</v>
      </c>
    </row>
    <row r="67" spans="1:3">
      <c r="A67">
        <v>46</v>
      </c>
      <c r="B67" t="s">
        <v>295</v>
      </c>
      <c r="C67" t="s">
        <v>781</v>
      </c>
    </row>
    <row r="68" spans="1:3">
      <c r="A68">
        <v>46</v>
      </c>
      <c r="B68" t="s">
        <v>805</v>
      </c>
      <c r="C68" t="s">
        <v>237</v>
      </c>
    </row>
    <row r="69" spans="1:3">
      <c r="A69">
        <v>47</v>
      </c>
      <c r="B69" t="s">
        <v>269</v>
      </c>
      <c r="C69" t="s">
        <v>779</v>
      </c>
    </row>
    <row r="70" spans="1:3">
      <c r="A70">
        <v>48</v>
      </c>
      <c r="B70" t="s">
        <v>760</v>
      </c>
      <c r="C70" t="s">
        <v>817</v>
      </c>
    </row>
    <row r="71" spans="1:3">
      <c r="A71">
        <v>49</v>
      </c>
      <c r="B71" t="s">
        <v>778</v>
      </c>
      <c r="C71" t="s">
        <v>779</v>
      </c>
    </row>
    <row r="72" spans="1:3">
      <c r="A72">
        <v>49</v>
      </c>
      <c r="B72" t="s">
        <v>818</v>
      </c>
      <c r="C72" t="s">
        <v>819</v>
      </c>
    </row>
    <row r="73" spans="1:3">
      <c r="A73">
        <v>50</v>
      </c>
      <c r="B73" t="s">
        <v>820</v>
      </c>
      <c r="C73" t="s">
        <v>819</v>
      </c>
    </row>
    <row r="74" spans="1:3">
      <c r="A74">
        <v>51</v>
      </c>
      <c r="B74" t="s">
        <v>386</v>
      </c>
      <c r="C74" t="s">
        <v>787</v>
      </c>
    </row>
    <row r="75" spans="1:3">
      <c r="A75">
        <v>52</v>
      </c>
      <c r="B75" t="s">
        <v>649</v>
      </c>
      <c r="C75" t="s">
        <v>779</v>
      </c>
    </row>
    <row r="76" spans="1:3">
      <c r="A76">
        <v>53</v>
      </c>
      <c r="B76" t="s">
        <v>295</v>
      </c>
      <c r="C76" t="s">
        <v>781</v>
      </c>
    </row>
    <row r="77" spans="1:3">
      <c r="A77">
        <v>54</v>
      </c>
      <c r="B77" t="s">
        <v>269</v>
      </c>
      <c r="C77" t="s">
        <v>779</v>
      </c>
    </row>
    <row r="78" spans="1:3">
      <c r="A78">
        <v>54</v>
      </c>
      <c r="B78" t="s">
        <v>295</v>
      </c>
      <c r="C78" t="s">
        <v>781</v>
      </c>
    </row>
    <row r="79" spans="1:3">
      <c r="A79">
        <v>55</v>
      </c>
      <c r="B79" t="s">
        <v>269</v>
      </c>
      <c r="C79" t="s">
        <v>779</v>
      </c>
    </row>
    <row r="80" spans="1:3">
      <c r="A80">
        <v>56</v>
      </c>
      <c r="B80" t="s">
        <v>760</v>
      </c>
      <c r="C80" t="s">
        <v>817</v>
      </c>
    </row>
    <row r="81" spans="1:3">
      <c r="A81">
        <v>57</v>
      </c>
      <c r="B81" t="s">
        <v>269</v>
      </c>
      <c r="C81" t="s">
        <v>779</v>
      </c>
    </row>
    <row r="82" spans="1:3">
      <c r="A82">
        <v>58</v>
      </c>
      <c r="B82" t="s">
        <v>269</v>
      </c>
      <c r="C82" t="s">
        <v>779</v>
      </c>
    </row>
    <row r="83" spans="1:3">
      <c r="A83">
        <v>59</v>
      </c>
      <c r="B83" t="s">
        <v>531</v>
      </c>
      <c r="C83" t="s">
        <v>821</v>
      </c>
    </row>
    <row r="84" spans="1:3">
      <c r="A84">
        <v>60</v>
      </c>
      <c r="B84" t="s">
        <v>730</v>
      </c>
      <c r="C84" t="s">
        <v>779</v>
      </c>
    </row>
    <row r="85" spans="1:3">
      <c r="A85">
        <v>61</v>
      </c>
      <c r="B85" t="s">
        <v>785</v>
      </c>
      <c r="C85" t="s">
        <v>779</v>
      </c>
    </row>
    <row r="86" spans="1:3">
      <c r="A86">
        <v>61</v>
      </c>
      <c r="B86" t="s">
        <v>295</v>
      </c>
      <c r="C86" t="s">
        <v>781</v>
      </c>
    </row>
    <row r="87" spans="1:3">
      <c r="A87">
        <v>62</v>
      </c>
      <c r="B87" t="s">
        <v>269</v>
      </c>
      <c r="C87" t="s">
        <v>779</v>
      </c>
    </row>
    <row r="88" spans="1:3">
      <c r="A88">
        <v>62</v>
      </c>
      <c r="B88" t="s">
        <v>802</v>
      </c>
      <c r="C88" t="s">
        <v>803</v>
      </c>
    </row>
    <row r="89" spans="1:3">
      <c r="A89">
        <v>63</v>
      </c>
      <c r="B89" t="s">
        <v>760</v>
      </c>
      <c r="C89" t="s">
        <v>817</v>
      </c>
    </row>
    <row r="90" spans="1:3">
      <c r="A90">
        <v>63</v>
      </c>
      <c r="B90" t="s">
        <v>822</v>
      </c>
      <c r="C90" t="s">
        <v>440</v>
      </c>
    </row>
    <row r="91" spans="1:3">
      <c r="A91">
        <v>64</v>
      </c>
      <c r="B91" t="s">
        <v>769</v>
      </c>
      <c r="C91" t="s">
        <v>817</v>
      </c>
    </row>
    <row r="92" spans="1:3">
      <c r="A92">
        <v>64</v>
      </c>
      <c r="B92" t="s">
        <v>796</v>
      </c>
      <c r="C92" t="s">
        <v>781</v>
      </c>
    </row>
    <row r="93" spans="1:3">
      <c r="A93">
        <v>65</v>
      </c>
      <c r="B93" t="s">
        <v>295</v>
      </c>
      <c r="C93" t="s">
        <v>781</v>
      </c>
    </row>
    <row r="94" spans="1:3">
      <c r="A94">
        <v>65</v>
      </c>
      <c r="B94" t="s">
        <v>269</v>
      </c>
      <c r="C94" t="s">
        <v>779</v>
      </c>
    </row>
    <row r="95" spans="1:3">
      <c r="A95">
        <v>66</v>
      </c>
      <c r="B95" t="s">
        <v>2936</v>
      </c>
      <c r="C95" t="s">
        <v>787</v>
      </c>
    </row>
    <row r="96" spans="1:3">
      <c r="A96">
        <v>67</v>
      </c>
      <c r="B96" t="s">
        <v>269</v>
      </c>
      <c r="C96" t="s">
        <v>779</v>
      </c>
    </row>
    <row r="97" spans="1:3">
      <c r="A97">
        <v>67</v>
      </c>
      <c r="B97" t="s">
        <v>802</v>
      </c>
      <c r="C97" t="s">
        <v>2946</v>
      </c>
    </row>
    <row r="98" spans="1:3">
      <c r="A98">
        <v>67</v>
      </c>
      <c r="B98" t="s">
        <v>2945</v>
      </c>
      <c r="C98" t="s">
        <v>2946</v>
      </c>
    </row>
    <row r="99" spans="1:3">
      <c r="A99">
        <v>68</v>
      </c>
      <c r="B99" t="s">
        <v>778</v>
      </c>
      <c r="C99" t="s">
        <v>779</v>
      </c>
    </row>
    <row r="100" spans="1:3">
      <c r="A100">
        <v>69</v>
      </c>
      <c r="B100" t="s">
        <v>805</v>
      </c>
      <c r="C100" t="s">
        <v>781</v>
      </c>
    </row>
    <row r="101" spans="1:3">
      <c r="A101">
        <v>69</v>
      </c>
      <c r="B101" t="s">
        <v>2970</v>
      </c>
      <c r="C101" t="s">
        <v>787</v>
      </c>
    </row>
    <row r="102" spans="1:3">
      <c r="A102">
        <v>70</v>
      </c>
      <c r="B102" t="s">
        <v>269</v>
      </c>
      <c r="C102" t="s">
        <v>779</v>
      </c>
    </row>
    <row r="103" spans="1:3">
      <c r="A103">
        <v>70</v>
      </c>
      <c r="B103" t="s">
        <v>295</v>
      </c>
      <c r="C103" t="s">
        <v>781</v>
      </c>
    </row>
    <row r="104" spans="1:3">
      <c r="A104">
        <v>71</v>
      </c>
      <c r="B104" t="s">
        <v>760</v>
      </c>
      <c r="C104" t="s">
        <v>817</v>
      </c>
    </row>
    <row r="105" spans="1:3">
      <c r="A105">
        <v>72</v>
      </c>
      <c r="B105" t="s">
        <v>2993</v>
      </c>
      <c r="C105" t="s">
        <v>817</v>
      </c>
    </row>
    <row r="106" spans="1:3">
      <c r="A106">
        <v>73</v>
      </c>
      <c r="B106" t="s">
        <v>760</v>
      </c>
      <c r="C106" t="s">
        <v>817</v>
      </c>
    </row>
    <row r="107" spans="1:3">
      <c r="A107">
        <v>73</v>
      </c>
      <c r="B107" t="s">
        <v>3002</v>
      </c>
      <c r="C107" t="s">
        <v>819</v>
      </c>
    </row>
    <row r="108" spans="1:3">
      <c r="A108">
        <v>74</v>
      </c>
      <c r="B108" t="s">
        <v>3007</v>
      </c>
      <c r="C108" t="s">
        <v>819</v>
      </c>
    </row>
    <row r="109" spans="1:3">
      <c r="A109">
        <v>75</v>
      </c>
      <c r="B109" t="s">
        <v>760</v>
      </c>
      <c r="C109" t="s">
        <v>817</v>
      </c>
    </row>
    <row r="110" spans="1:3">
      <c r="A110">
        <v>76</v>
      </c>
      <c r="B110" t="s">
        <v>785</v>
      </c>
      <c r="C110" t="s">
        <v>779</v>
      </c>
    </row>
    <row r="111" spans="1:3">
      <c r="A111">
        <v>77</v>
      </c>
      <c r="B111" t="s">
        <v>760</v>
      </c>
      <c r="C111" t="s">
        <v>817</v>
      </c>
    </row>
    <row r="112" spans="1:3">
      <c r="A112">
        <v>78</v>
      </c>
      <c r="B112" t="s">
        <v>822</v>
      </c>
      <c r="C112" t="s">
        <v>803</v>
      </c>
    </row>
    <row r="113" spans="1:3">
      <c r="A113">
        <v>79</v>
      </c>
      <c r="B113" t="s">
        <v>760</v>
      </c>
      <c r="C113" t="s">
        <v>3048</v>
      </c>
    </row>
    <row r="114" spans="1:3">
      <c r="A114">
        <v>80</v>
      </c>
      <c r="B114" t="s">
        <v>269</v>
      </c>
      <c r="C114" t="s">
        <v>779</v>
      </c>
    </row>
    <row r="115" spans="1:3">
      <c r="A115">
        <v>80</v>
      </c>
      <c r="B115" t="s">
        <v>295</v>
      </c>
      <c r="C115" t="s">
        <v>781</v>
      </c>
    </row>
  </sheetData>
  <dataValidations count="7">
    <dataValidation type="list" allowBlank="1" showInputMessage="1" showErrorMessage="1" sqref="C2:C3" xr:uid="{B2722D7E-0D33-4370-A738-55036F1EAFA6}">
      <formula1>"capacity_expansion,production_cost,geospatial_electrification,reliability,nexus,demand_forecast,system_dynamics,hybrid_optimization"</formula1>
    </dataValidation>
    <dataValidation type="list" allowBlank="1" showInputMessage="1" showErrorMessage="1" sqref="C4:C9 C11:C15 C33:C51" xr:uid="{5356633E-CE6F-4D7C-B6D5-2286695F86E3}">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x12ac:list>
        </mc:Choice>
        <mc:Fallback>
          <formula1>"capacity_expansion,production_cost,geospatial_electrification,reliability,nexus,demand_forecast,system_dynamics,hybrid_optimization,capacity_expansion,production_cost"</formula1>
        </mc:Fallback>
      </mc:AlternateContent>
    </dataValidation>
    <dataValidation type="list" allowBlank="1" showInputMessage="1" showErrorMessage="1" sqref="C10" xr:uid="{AF61FCDE-D2A3-48C2-A0F9-87F7123975C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capacity_expansion,production_cost,geospatial_electrification,reliability,nexus,demand_forecast,system_dynamics,hybrid_optimization,"capacity_expansion,production_cost","capacity expansion, nexus"</x12ac:list>
        </mc:Choice>
        <mc:Fallback>
          <formula1>"capacity_expansion,production_cost,geospatial_electrification,reliability,nexus,demand_forecast,system_dynamics,hybrid_optimization,capacity_expansion,production_cost,capacity expansion, nexus"</formula1>
        </mc:Fallback>
      </mc:AlternateContent>
    </dataValidation>
    <dataValidation type="list" allowBlank="1" showInputMessage="1" showErrorMessage="1" sqref="C16:C32" xr:uid="{F257664E-DCA0-4B4A-BAD6-1200E25831C5}">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capacity_expansion,production_cost,geospatial_electrification,reliability,nexus,demand_forecast,system_dynamics,hybrid_optimization,"capacity_expansion,production_cost",unit_commitment,hydrological,"production_cost,unit_commitment"</x12ac:list>
        </mc:Choice>
        <mc:Fallback>
          <formula1>"capacity_expansion,production_cost,geospatial_electrification,reliability,nexus,demand_forecast,system_dynamics,hybrid_optimization,capacity_expansion,production_cost,unit_commitment,hydrological,production_cost,unit_commitment"</formula1>
        </mc:Fallback>
      </mc:AlternateContent>
    </dataValidation>
    <dataValidation type="list" allowBlank="1" showInputMessage="1" showErrorMessage="1" sqref="C52:C63" xr:uid="{6D5BAAFE-110E-4648-AB6F-E025A951A84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capacity_expansion,production_cost,geospatial_electrification,reliability,nexus,demand_forecast,system_dynamics,hybrid_optimization,"capacity_expansion,production_cost",other</x12ac:list>
        </mc:Choice>
        <mc:Fallback>
          <formula1>"capacity_expansion,production_cost,geospatial_electrification,reliability,nexus,demand_forecast,system_dynamics,hybrid_optimization,capacity_expansion,production_cost,other"</formula1>
        </mc:Fallback>
      </mc:AlternateContent>
    </dataValidation>
    <dataValidation type="list" allowBlank="1" showInputMessage="1" showErrorMessage="1" sqref="C64:C67" xr:uid="{F2B896F5-441C-4F51-87AD-664CC359FF5A}">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capacity_expansion,production_cost,geospatial_electrification,reliability,nexus,demand_forecast,system_dynamics,hybrid_optimization,"capacity_expansion,production_cost",simulation,other</x12ac:list>
        </mc:Choice>
        <mc:Fallback>
          <formula1>"capacity_expansion,production_cost,geospatial_electrification,reliability,nexus,demand_forecast,system_dynamics,hybrid_optimization,capacity_expansion,production_cost,simulation,other"</formula1>
        </mc:Fallback>
      </mc:AlternateContent>
    </dataValidation>
    <dataValidation type="list" allowBlank="1" showInputMessage="1" showErrorMessage="1" sqref="C68:C922" xr:uid="{1F6C0913-9CEC-4549-8EF8-89519AF1B64B}">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capacity_expansion,production_cost,geospatial_electrification,reliability,nexus,demand_forecast,system_dynamics,hybrid_optimization,"capacity_expansion,production_cost",simulation,geospatial,other</x12ac:list>
        </mc:Choice>
        <mc:Fallback>
          <formula1>"capacity_expansion,production_cost,geospatial_electrification,reliability,nexus,demand_forecast,system_dynamics,hybrid_optimization,capacity_expansion,production_cost,simulation,geospatial,other"</formula1>
        </mc:Fallback>
      </mc:AlternateContent>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12018-B49F-4534-A70F-30C4F15D8899}">
  <sheetPr codeName="Feuil4">
    <tabColor rgb="FF00B050"/>
  </sheetPr>
  <dimension ref="A1:E670"/>
  <sheetViews>
    <sheetView topLeftCell="A649" workbookViewId="0">
      <selection activeCell="B671" sqref="B671"/>
    </sheetView>
  </sheetViews>
  <sheetFormatPr baseColWidth="10" defaultColWidth="9" defaultRowHeight="14.25"/>
  <cols>
    <col min="1" max="1" width="10.875" style="18" bestFit="1" customWidth="1"/>
    <col min="2" max="2" width="11.375" style="62" bestFit="1" customWidth="1"/>
    <col min="3" max="3" width="23.375" customWidth="1"/>
    <col min="4" max="4" width="36.375" customWidth="1"/>
    <col min="5" max="5" width="25.375" style="62" customWidth="1"/>
  </cols>
  <sheetData>
    <row r="1" spans="1:5">
      <c r="A1" s="18" t="s">
        <v>0</v>
      </c>
      <c r="B1" s="62" t="s">
        <v>823</v>
      </c>
      <c r="C1" s="18" t="s">
        <v>7</v>
      </c>
      <c r="D1" s="62" t="s">
        <v>824</v>
      </c>
      <c r="E1" s="18" t="s">
        <v>825</v>
      </c>
    </row>
    <row r="2" spans="1:5">
      <c r="A2" s="18">
        <v>1</v>
      </c>
      <c r="B2" s="70" t="s">
        <v>826</v>
      </c>
      <c r="C2" s="18" t="s">
        <v>57</v>
      </c>
      <c r="D2" s="69" t="str">
        <f>VLOOKUP(Table4[[#This Row],[iso_code]],iso_code!B:C,2,"FAUX")</f>
        <v>DZA</v>
      </c>
      <c r="E2" s="18" t="str">
        <f>VLOOKUP(Table4[[#This Row],[iso_code]],iso_code!G:H,2,FALSE)</f>
        <v>Algeria</v>
      </c>
    </row>
    <row r="3" spans="1:5">
      <c r="A3" s="18">
        <v>1</v>
      </c>
      <c r="B3" s="70" t="s">
        <v>827</v>
      </c>
      <c r="C3" s="18" t="s">
        <v>57</v>
      </c>
      <c r="D3" s="69" t="str">
        <f>VLOOKUP(Table4[[#This Row],[iso_code]],iso_code!B:C,2,"FAUX")</f>
        <v>AGO</v>
      </c>
      <c r="E3" s="18" t="str">
        <f>VLOOKUP(Table4[[#This Row],[iso_code]],iso_code!G:H,2,FALSE)</f>
        <v>Angola</v>
      </c>
    </row>
    <row r="4" spans="1:5">
      <c r="A4" s="18">
        <v>1</v>
      </c>
      <c r="B4" s="70" t="s">
        <v>828</v>
      </c>
      <c r="C4" s="18" t="s">
        <v>57</v>
      </c>
      <c r="D4" s="69" t="str">
        <f>VLOOKUP(Table4[[#This Row],[iso_code]],iso_code!B:C,2,"FAUX")</f>
        <v>BEN</v>
      </c>
      <c r="E4" s="18" t="str">
        <f>VLOOKUP(Table4[[#This Row],[iso_code]],iso_code!G:H,2,FALSE)</f>
        <v>Benin</v>
      </c>
    </row>
    <row r="5" spans="1:5">
      <c r="A5" s="18">
        <v>1</v>
      </c>
      <c r="B5" s="70" t="s">
        <v>829</v>
      </c>
      <c r="C5" s="18" t="s">
        <v>57</v>
      </c>
      <c r="D5" s="69" t="str">
        <f>VLOOKUP(Table4[[#This Row],[iso_code]],iso_code!B:C,2,"FAUX")</f>
        <v>BWA</v>
      </c>
      <c r="E5" s="18" t="str">
        <f>VLOOKUP(Table4[[#This Row],[iso_code]],iso_code!G:H,2,FALSE)</f>
        <v>Botswana</v>
      </c>
    </row>
    <row r="6" spans="1:5">
      <c r="A6" s="18">
        <v>1</v>
      </c>
      <c r="B6" s="70" t="s">
        <v>830</v>
      </c>
      <c r="C6" s="18" t="s">
        <v>57</v>
      </c>
      <c r="D6" s="69" t="str">
        <f>VLOOKUP(Table4[[#This Row],[iso_code]],iso_code!B:C,2,"FAUX")</f>
        <v>BFA</v>
      </c>
      <c r="E6" s="18" t="str">
        <f>VLOOKUP(Table4[[#This Row],[iso_code]],iso_code!G:H,2,FALSE)</f>
        <v>Burkina Faso</v>
      </c>
    </row>
    <row r="7" spans="1:5">
      <c r="A7" s="18">
        <v>1</v>
      </c>
      <c r="B7" s="70" t="s">
        <v>831</v>
      </c>
      <c r="C7" s="18" t="s">
        <v>57</v>
      </c>
      <c r="D7" s="69" t="str">
        <f>VLOOKUP(Table4[[#This Row],[iso_code]],iso_code!B:C,2,"FAUX")</f>
        <v>BDI</v>
      </c>
      <c r="E7" s="18" t="str">
        <f>VLOOKUP(Table4[[#This Row],[iso_code]],iso_code!G:H,2,FALSE)</f>
        <v>Burundi</v>
      </c>
    </row>
    <row r="8" spans="1:5">
      <c r="A8" s="18">
        <v>1</v>
      </c>
      <c r="B8" s="70" t="s">
        <v>290</v>
      </c>
      <c r="C8" s="18" t="s">
        <v>57</v>
      </c>
      <c r="D8" s="69" t="str">
        <f>VLOOKUP(Table4[[#This Row],[iso_code]],iso_code!B:C,2,"FAUX")</f>
        <v>CMR</v>
      </c>
      <c r="E8" s="18" t="str">
        <f>VLOOKUP(Table4[[#This Row],[iso_code]],iso_code!G:H,2,FALSE)</f>
        <v>Cameroon</v>
      </c>
    </row>
    <row r="9" spans="1:5">
      <c r="A9" s="18">
        <v>1</v>
      </c>
      <c r="B9" s="70" t="s">
        <v>832</v>
      </c>
      <c r="C9" s="18" t="s">
        <v>57</v>
      </c>
      <c r="D9" s="69" t="str">
        <f>VLOOKUP(Table4[[#This Row],[iso_code]],iso_code!B:C,2,"FAUX")</f>
        <v>CAF</v>
      </c>
      <c r="E9" s="18" t="str">
        <f>VLOOKUP(Table4[[#This Row],[iso_code]],iso_code!G:H,2,FALSE)</f>
        <v>Central African Republic (the)</v>
      </c>
    </row>
    <row r="10" spans="1:5">
      <c r="A10" s="18">
        <v>1</v>
      </c>
      <c r="B10" s="70" t="s">
        <v>833</v>
      </c>
      <c r="C10" s="18" t="s">
        <v>57</v>
      </c>
      <c r="D10" s="69" t="str">
        <f>VLOOKUP(Table4[[#This Row],[iso_code]],iso_code!B:C,2,"FAUX")</f>
        <v>TCD</v>
      </c>
      <c r="E10" s="18" t="str">
        <f>VLOOKUP(Table4[[#This Row],[iso_code]],iso_code!G:H,2,FALSE)</f>
        <v>Chad</v>
      </c>
    </row>
    <row r="11" spans="1:5">
      <c r="A11" s="18">
        <v>1</v>
      </c>
      <c r="B11" s="70" t="s">
        <v>834</v>
      </c>
      <c r="C11" s="18" t="s">
        <v>57</v>
      </c>
      <c r="D11" s="69" t="str">
        <f>VLOOKUP(Table4[[#This Row],[iso_code]],iso_code!B:C,2,"FAUX")</f>
        <v>COM</v>
      </c>
      <c r="E11" s="18" t="str">
        <f>VLOOKUP(Table4[[#This Row],[iso_code]],iso_code!G:H,2,FALSE)</f>
        <v>Comoros (the)</v>
      </c>
    </row>
    <row r="12" spans="1:5">
      <c r="A12" s="18">
        <v>1</v>
      </c>
      <c r="B12" s="70" t="s">
        <v>835</v>
      </c>
      <c r="C12" s="18" t="s">
        <v>57</v>
      </c>
      <c r="D12" s="69" t="str">
        <f>VLOOKUP(Table4[[#This Row],[iso_code]],iso_code!B:C,2,"FAUX")</f>
        <v>COG</v>
      </c>
      <c r="E12" s="18" t="str">
        <f>VLOOKUP(Table4[[#This Row],[iso_code]],iso_code!G:H,2,FALSE)</f>
        <v>Congo (the)</v>
      </c>
    </row>
    <row r="13" spans="1:5">
      <c r="A13" s="18">
        <v>1</v>
      </c>
      <c r="B13" s="70" t="s">
        <v>836</v>
      </c>
      <c r="C13" s="18" t="s">
        <v>57</v>
      </c>
      <c r="D13" s="69" t="str">
        <f>VLOOKUP(Table4[[#This Row],[iso_code]],iso_code!B:C,2,"FAUX")</f>
        <v>COD</v>
      </c>
      <c r="E13" s="18" t="str">
        <f>VLOOKUP(Table4[[#This Row],[iso_code]],iso_code!G:H,2,FALSE)</f>
        <v>Congo (the Democratic Republic of the)</v>
      </c>
    </row>
    <row r="14" spans="1:5">
      <c r="A14" s="18">
        <v>1</v>
      </c>
      <c r="B14" s="70" t="s">
        <v>837</v>
      </c>
      <c r="C14" s="18" t="s">
        <v>57</v>
      </c>
      <c r="D14" s="69" t="str">
        <f>VLOOKUP(Table4[[#This Row],[iso_code]],iso_code!B:C,2,"FAUX")</f>
        <v>DJI</v>
      </c>
      <c r="E14" s="18" t="str">
        <f>VLOOKUP(Table4[[#This Row],[iso_code]],iso_code!G:H,2,FALSE)</f>
        <v>Djibouti</v>
      </c>
    </row>
    <row r="15" spans="1:5">
      <c r="A15" s="18">
        <v>1</v>
      </c>
      <c r="B15" s="70" t="s">
        <v>838</v>
      </c>
      <c r="C15" s="18" t="s">
        <v>57</v>
      </c>
      <c r="D15" s="69" t="str">
        <f>VLOOKUP(Table4[[#This Row],[iso_code]],iso_code!B:C,2,"FAUX")</f>
        <v>EGY</v>
      </c>
      <c r="E15" s="18" t="str">
        <f>VLOOKUP(Table4[[#This Row],[iso_code]],iso_code!G:H,2,FALSE)</f>
        <v>Egypt</v>
      </c>
    </row>
    <row r="16" spans="1:5">
      <c r="A16" s="18">
        <v>1</v>
      </c>
      <c r="B16" s="70" t="s">
        <v>839</v>
      </c>
      <c r="C16" s="18" t="s">
        <v>57</v>
      </c>
      <c r="D16" s="69" t="str">
        <f>VLOOKUP(Table4[[#This Row],[iso_code]],iso_code!B:C,2,"FAUX")</f>
        <v>GNQ</v>
      </c>
      <c r="E16" s="18" t="str">
        <f>VLOOKUP(Table4[[#This Row],[iso_code]],iso_code!G:H,2,FALSE)</f>
        <v>Equatorial Guinea</v>
      </c>
    </row>
    <row r="17" spans="1:5">
      <c r="A17" s="18">
        <v>1</v>
      </c>
      <c r="B17" s="70" t="s">
        <v>840</v>
      </c>
      <c r="C17" s="18" t="s">
        <v>57</v>
      </c>
      <c r="D17" s="69" t="str">
        <f>VLOOKUP(Table4[[#This Row],[iso_code]],iso_code!B:C,2,"FAUX")</f>
        <v>ERI</v>
      </c>
      <c r="E17" s="18" t="str">
        <f>VLOOKUP(Table4[[#This Row],[iso_code]],iso_code!G:H,2,FALSE)</f>
        <v>Eritrea</v>
      </c>
    </row>
    <row r="18" spans="1:5">
      <c r="A18" s="18">
        <v>1</v>
      </c>
      <c r="B18" s="70" t="s">
        <v>199</v>
      </c>
      <c r="C18" s="18" t="s">
        <v>57</v>
      </c>
      <c r="D18" s="69" t="str">
        <f>VLOOKUP(Table4[[#This Row],[iso_code]],iso_code!B:C,2,"FAUX")</f>
        <v>ETH</v>
      </c>
      <c r="E18" s="18" t="str">
        <f>VLOOKUP(Table4[[#This Row],[iso_code]],iso_code!G:H,2,FALSE)</f>
        <v>Ethiopia</v>
      </c>
    </row>
    <row r="19" spans="1:5">
      <c r="A19" s="18">
        <v>1</v>
      </c>
      <c r="B19" s="70" t="s">
        <v>841</v>
      </c>
      <c r="C19" s="18" t="s">
        <v>57</v>
      </c>
      <c r="D19" s="69" t="str">
        <f>VLOOKUP(Table4[[#This Row],[iso_code]],iso_code!B:C,2,"FAUX")</f>
        <v>GAB</v>
      </c>
      <c r="E19" s="18" t="str">
        <f>VLOOKUP(Table4[[#This Row],[iso_code]],iso_code!G:H,2,FALSE)</f>
        <v>Gabon</v>
      </c>
    </row>
    <row r="20" spans="1:5">
      <c r="A20" s="18">
        <v>1</v>
      </c>
      <c r="B20" s="70" t="s">
        <v>842</v>
      </c>
      <c r="C20" s="18" t="s">
        <v>57</v>
      </c>
      <c r="D20" s="69" t="str">
        <f>VLOOKUP(Table4[[#This Row],[iso_code]],iso_code!B:C,2,"FAUX")</f>
        <v>GMB</v>
      </c>
      <c r="E20" s="18" t="str">
        <f>VLOOKUP(Table4[[#This Row],[iso_code]],iso_code!G:H,2,FALSE)</f>
        <v>Gambia (the)</v>
      </c>
    </row>
    <row r="21" spans="1:5">
      <c r="A21" s="18">
        <v>1</v>
      </c>
      <c r="B21" s="70" t="s">
        <v>255</v>
      </c>
      <c r="C21" s="18" t="s">
        <v>57</v>
      </c>
      <c r="D21" s="69" t="str">
        <f>VLOOKUP(Table4[[#This Row],[iso_code]],iso_code!B:C,2,"FAUX")</f>
        <v>GHA</v>
      </c>
      <c r="E21" s="18" t="str">
        <f>VLOOKUP(Table4[[#This Row],[iso_code]],iso_code!G:H,2,FALSE)</f>
        <v>Ghana</v>
      </c>
    </row>
    <row r="22" spans="1:5">
      <c r="A22" s="18">
        <v>1</v>
      </c>
      <c r="B22" s="70" t="s">
        <v>843</v>
      </c>
      <c r="C22" s="18" t="s">
        <v>57</v>
      </c>
      <c r="D22" s="69" t="str">
        <f>VLOOKUP(Table4[[#This Row],[iso_code]],iso_code!B:C,2,"FAUX")</f>
        <v>GIN</v>
      </c>
      <c r="E22" s="18" t="str">
        <f>VLOOKUP(Table4[[#This Row],[iso_code]],iso_code!G:H,2,FALSE)</f>
        <v>Guinea</v>
      </c>
    </row>
    <row r="23" spans="1:5">
      <c r="A23" s="18">
        <v>1</v>
      </c>
      <c r="B23" s="70" t="s">
        <v>844</v>
      </c>
      <c r="C23" s="18" t="s">
        <v>57</v>
      </c>
      <c r="D23" s="69" t="str">
        <f>VLOOKUP(Table4[[#This Row],[iso_code]],iso_code!B:C,2,"FAUX")</f>
        <v>GNB</v>
      </c>
      <c r="E23" s="18" t="str">
        <f>VLOOKUP(Table4[[#This Row],[iso_code]],iso_code!G:H,2,FALSE)</f>
        <v>Guinea-Bissau</v>
      </c>
    </row>
    <row r="24" spans="1:5">
      <c r="A24" s="18">
        <v>1</v>
      </c>
      <c r="B24" s="70" t="s">
        <v>845</v>
      </c>
      <c r="C24" s="18" t="s">
        <v>57</v>
      </c>
      <c r="D24" s="69" t="str">
        <f>VLOOKUP(Table4[[#This Row],[iso_code]],iso_code!B:C,2,"FAUX")</f>
        <v>CIV</v>
      </c>
      <c r="E24" s="18" t="str">
        <f>VLOOKUP(Table4[[#This Row],[iso_code]],iso_code!G:H,2,FALSE)</f>
        <v>Côte d'Ivoire</v>
      </c>
    </row>
    <row r="25" spans="1:5">
      <c r="A25" s="18">
        <v>1</v>
      </c>
      <c r="B25" s="70" t="s">
        <v>433</v>
      </c>
      <c r="C25" s="18" t="s">
        <v>57</v>
      </c>
      <c r="D25" s="69" t="str">
        <f>VLOOKUP(Table4[[#This Row],[iso_code]],iso_code!B:C,2,"FAUX")</f>
        <v>KEN</v>
      </c>
      <c r="E25" s="18" t="str">
        <f>VLOOKUP(Table4[[#This Row],[iso_code]],iso_code!G:H,2,FALSE)</f>
        <v>Kenya</v>
      </c>
    </row>
    <row r="26" spans="1:5">
      <c r="A26" s="18">
        <v>1</v>
      </c>
      <c r="B26" s="70" t="s">
        <v>846</v>
      </c>
      <c r="C26" s="18" t="s">
        <v>57</v>
      </c>
      <c r="D26" s="69" t="str">
        <f>VLOOKUP(Table4[[#This Row],[iso_code]],iso_code!B:C,2,"FAUX")</f>
        <v>LSO</v>
      </c>
      <c r="E26" s="18" t="str">
        <f>VLOOKUP(Table4[[#This Row],[iso_code]],iso_code!G:H,2,FALSE)</f>
        <v>Lesotho</v>
      </c>
    </row>
    <row r="27" spans="1:5">
      <c r="A27" s="18">
        <v>1</v>
      </c>
      <c r="B27" s="70" t="s">
        <v>847</v>
      </c>
      <c r="C27" s="18" t="s">
        <v>57</v>
      </c>
      <c r="D27" s="69" t="str">
        <f>VLOOKUP(Table4[[#This Row],[iso_code]],iso_code!B:C,2,"FAUX")</f>
        <v>LBR</v>
      </c>
      <c r="E27" s="18" t="str">
        <f>VLOOKUP(Table4[[#This Row],[iso_code]],iso_code!G:H,2,FALSE)</f>
        <v>Liberia</v>
      </c>
    </row>
    <row r="28" spans="1:5">
      <c r="A28" s="18">
        <v>1</v>
      </c>
      <c r="B28" s="70" t="s">
        <v>848</v>
      </c>
      <c r="C28" s="18" t="s">
        <v>57</v>
      </c>
      <c r="D28" s="69" t="str">
        <f>VLOOKUP(Table4[[#This Row],[iso_code]],iso_code!B:C,2,"FAUX")</f>
        <v>LBY</v>
      </c>
      <c r="E28" s="18" t="str">
        <f>VLOOKUP(Table4[[#This Row],[iso_code]],iso_code!G:H,2,FALSE)</f>
        <v>Libya</v>
      </c>
    </row>
    <row r="29" spans="1:5">
      <c r="A29" s="18">
        <v>1</v>
      </c>
      <c r="B29" s="70" t="s">
        <v>849</v>
      </c>
      <c r="C29" s="18" t="s">
        <v>57</v>
      </c>
      <c r="D29" s="69" t="str">
        <f>VLOOKUP(Table4[[#This Row],[iso_code]],iso_code!B:C,2,"FAUX")</f>
        <v>MDG</v>
      </c>
      <c r="E29" s="18" t="str">
        <f>VLOOKUP(Table4[[#This Row],[iso_code]],iso_code!G:H,2,FALSE)</f>
        <v>Madagascar</v>
      </c>
    </row>
    <row r="30" spans="1:5">
      <c r="A30" s="18">
        <v>1</v>
      </c>
      <c r="B30" s="70" t="s">
        <v>850</v>
      </c>
      <c r="C30" s="18" t="s">
        <v>57</v>
      </c>
      <c r="D30" s="69" t="str">
        <f>VLOOKUP(Table4[[#This Row],[iso_code]],iso_code!B:C,2,"FAUX")</f>
        <v>MWI</v>
      </c>
      <c r="E30" s="18" t="str">
        <f>VLOOKUP(Table4[[#This Row],[iso_code]],iso_code!G:H,2,FALSE)</f>
        <v>Malawi</v>
      </c>
    </row>
    <row r="31" spans="1:5">
      <c r="A31" s="18">
        <v>1</v>
      </c>
      <c r="B31" s="70" t="s">
        <v>851</v>
      </c>
      <c r="C31" s="18" t="s">
        <v>57</v>
      </c>
      <c r="D31" s="69" t="str">
        <f>VLOOKUP(Table4[[#This Row],[iso_code]],iso_code!B:C,2,"FAUX")</f>
        <v>MLI</v>
      </c>
      <c r="E31" s="18" t="str">
        <f>VLOOKUP(Table4[[#This Row],[iso_code]],iso_code!G:H,2,FALSE)</f>
        <v>Mali</v>
      </c>
    </row>
    <row r="32" spans="1:5">
      <c r="A32" s="18">
        <v>1</v>
      </c>
      <c r="B32" s="70" t="s">
        <v>852</v>
      </c>
      <c r="C32" s="18" t="s">
        <v>57</v>
      </c>
      <c r="D32" s="69" t="str">
        <f>VLOOKUP(Table4[[#This Row],[iso_code]],iso_code!B:C,2,"FAUX")</f>
        <v>MRT</v>
      </c>
      <c r="E32" s="18" t="str">
        <f>VLOOKUP(Table4[[#This Row],[iso_code]],iso_code!G:H,2,FALSE)</f>
        <v>Mauritania</v>
      </c>
    </row>
    <row r="33" spans="1:5">
      <c r="A33" s="18">
        <v>1</v>
      </c>
      <c r="B33" s="70" t="s">
        <v>853</v>
      </c>
      <c r="C33" s="18" t="s">
        <v>57</v>
      </c>
      <c r="D33" s="69" t="str">
        <f>VLOOKUP(Table4[[#This Row],[iso_code]],iso_code!B:C,2,"FAUX")</f>
        <v>MUS</v>
      </c>
      <c r="E33" s="18" t="str">
        <f>VLOOKUP(Table4[[#This Row],[iso_code]],iso_code!G:H,2,FALSE)</f>
        <v>Mauritius</v>
      </c>
    </row>
    <row r="34" spans="1:5">
      <c r="A34" s="18">
        <v>1</v>
      </c>
      <c r="B34" s="70" t="s">
        <v>518</v>
      </c>
      <c r="C34" s="18" t="s">
        <v>57</v>
      </c>
      <c r="D34" s="69" t="str">
        <f>VLOOKUP(Table4[[#This Row],[iso_code]],iso_code!B:C,2,"FAUX")</f>
        <v>MAR</v>
      </c>
      <c r="E34" s="18" t="str">
        <f>VLOOKUP(Table4[[#This Row],[iso_code]],iso_code!G:H,2,FALSE)</f>
        <v>Morocco</v>
      </c>
    </row>
    <row r="35" spans="1:5">
      <c r="A35" s="18">
        <v>1</v>
      </c>
      <c r="B35" s="70" t="s">
        <v>854</v>
      </c>
      <c r="C35" s="18" t="s">
        <v>57</v>
      </c>
      <c r="D35" s="69" t="str">
        <f>VLOOKUP(Table4[[#This Row],[iso_code]],iso_code!B:C,2,"FAUX")</f>
        <v>MOZ</v>
      </c>
      <c r="E35" s="18" t="str">
        <f>VLOOKUP(Table4[[#This Row],[iso_code]],iso_code!G:H,2,FALSE)</f>
        <v>Mozambique</v>
      </c>
    </row>
    <row r="36" spans="1:5">
      <c r="A36" s="18">
        <v>1</v>
      </c>
      <c r="B36" s="70" t="s">
        <v>855</v>
      </c>
      <c r="C36" s="18" t="s">
        <v>57</v>
      </c>
      <c r="D36" s="69" t="str">
        <f>VLOOKUP(Table4[[#This Row],[iso_code]],iso_code!B:C,2,"FAUX")</f>
        <v>NAM</v>
      </c>
      <c r="E36" s="18" t="str">
        <f>VLOOKUP(Table4[[#This Row],[iso_code]],iso_code!G:H,2,FALSE)</f>
        <v>Namibia</v>
      </c>
    </row>
    <row r="37" spans="1:5">
      <c r="A37" s="18">
        <v>1</v>
      </c>
      <c r="B37" s="70" t="s">
        <v>856</v>
      </c>
      <c r="C37" s="18" t="s">
        <v>57</v>
      </c>
      <c r="D37" s="69" t="str">
        <f>VLOOKUP(Table4[[#This Row],[iso_code]],iso_code!B:C,2,"FAUX")</f>
        <v>NER</v>
      </c>
      <c r="E37" s="18" t="str">
        <f>VLOOKUP(Table4[[#This Row],[iso_code]],iso_code!G:H,2,FALSE)</f>
        <v>Niger (the)</v>
      </c>
    </row>
    <row r="38" spans="1:5">
      <c r="A38" s="18">
        <v>1</v>
      </c>
      <c r="B38" s="70" t="s">
        <v>857</v>
      </c>
      <c r="C38" s="18" t="s">
        <v>57</v>
      </c>
      <c r="D38" s="69" t="str">
        <f>VLOOKUP(Table4[[#This Row],[iso_code]],iso_code!B:C,2,"FAUX")</f>
        <v>NGA</v>
      </c>
      <c r="E38" s="18" t="str">
        <f>VLOOKUP(Table4[[#This Row],[iso_code]],iso_code!G:H,2,FALSE)</f>
        <v>Nigeria</v>
      </c>
    </row>
    <row r="39" spans="1:5">
      <c r="A39" s="18">
        <v>1</v>
      </c>
      <c r="B39" s="70" t="s">
        <v>858</v>
      </c>
      <c r="C39" s="18" t="s">
        <v>57</v>
      </c>
      <c r="D39" s="69" t="str">
        <f>VLOOKUP(Table4[[#This Row],[iso_code]],iso_code!B:C,2,"FAUX")</f>
        <v>RWA</v>
      </c>
      <c r="E39" s="18" t="str">
        <f>VLOOKUP(Table4[[#This Row],[iso_code]],iso_code!G:H,2,FALSE)</f>
        <v>Rwanda</v>
      </c>
    </row>
    <row r="40" spans="1:5">
      <c r="A40" s="18">
        <v>1</v>
      </c>
      <c r="B40" s="70" t="s">
        <v>859</v>
      </c>
      <c r="C40" s="18" t="s">
        <v>57</v>
      </c>
      <c r="D40" s="69" t="str">
        <f>VLOOKUP(Table4[[#This Row],[iso_code]],iso_code!B:C,2,"FAUX")</f>
        <v>STP</v>
      </c>
      <c r="E40" s="18" t="str">
        <f>VLOOKUP(Table4[[#This Row],[iso_code]],iso_code!G:H,2,FALSE)</f>
        <v>Sao Tome and Principe</v>
      </c>
    </row>
    <row r="41" spans="1:5">
      <c r="A41" s="18">
        <v>1</v>
      </c>
      <c r="B41" s="70" t="s">
        <v>860</v>
      </c>
      <c r="C41" s="18" t="s">
        <v>57</v>
      </c>
      <c r="D41" s="69" t="str">
        <f>VLOOKUP(Table4[[#This Row],[iso_code]],iso_code!B:C,2,"FAUX")</f>
        <v>SEN</v>
      </c>
      <c r="E41" s="18" t="str">
        <f>VLOOKUP(Table4[[#This Row],[iso_code]],iso_code!G:H,2,FALSE)</f>
        <v>Senegal</v>
      </c>
    </row>
    <row r="42" spans="1:5">
      <c r="A42" s="18">
        <v>1</v>
      </c>
      <c r="B42" s="70" t="s">
        <v>861</v>
      </c>
      <c r="C42" s="18" t="s">
        <v>57</v>
      </c>
      <c r="D42" s="69" t="str">
        <f>VLOOKUP(Table4[[#This Row],[iso_code]],iso_code!B:C,2,"FAUX")</f>
        <v>SYC</v>
      </c>
      <c r="E42" s="18" t="str">
        <f>VLOOKUP(Table4[[#This Row],[iso_code]],iso_code!G:H,2,FALSE)</f>
        <v>Seychelles</v>
      </c>
    </row>
    <row r="43" spans="1:5">
      <c r="A43" s="18">
        <v>1</v>
      </c>
      <c r="B43" s="70" t="s">
        <v>862</v>
      </c>
      <c r="C43" s="18" t="s">
        <v>57</v>
      </c>
      <c r="D43" s="69" t="str">
        <f>VLOOKUP(Table4[[#This Row],[iso_code]],iso_code!B:C,2,"FAUX")</f>
        <v>SLE</v>
      </c>
      <c r="E43" s="18" t="str">
        <f>VLOOKUP(Table4[[#This Row],[iso_code]],iso_code!G:H,2,FALSE)</f>
        <v>Sierra Leone</v>
      </c>
    </row>
    <row r="44" spans="1:5">
      <c r="A44" s="18">
        <v>1</v>
      </c>
      <c r="B44" s="70" t="s">
        <v>863</v>
      </c>
      <c r="C44" s="18" t="s">
        <v>57</v>
      </c>
      <c r="D44" s="69" t="str">
        <f>VLOOKUP(Table4[[#This Row],[iso_code]],iso_code!B:C,2,"FAUX")</f>
        <v>SOM</v>
      </c>
      <c r="E44" s="18" t="str">
        <f>VLOOKUP(Table4[[#This Row],[iso_code]],iso_code!G:H,2,FALSE)</f>
        <v>Somalia</v>
      </c>
    </row>
    <row r="45" spans="1:5">
      <c r="A45" s="18">
        <v>1</v>
      </c>
      <c r="B45" s="70" t="s">
        <v>626</v>
      </c>
      <c r="C45" s="18" t="s">
        <v>57</v>
      </c>
      <c r="D45" s="69" t="str">
        <f>VLOOKUP(Table4[[#This Row],[iso_code]],iso_code!B:C,2,"FAUX")</f>
        <v>ZAF</v>
      </c>
      <c r="E45" s="18" t="str">
        <f>VLOOKUP(Table4[[#This Row],[iso_code]],iso_code!G:H,2,FALSE)</f>
        <v>South Africa</v>
      </c>
    </row>
    <row r="46" spans="1:5">
      <c r="A46" s="18">
        <v>1</v>
      </c>
      <c r="B46" s="70" t="s">
        <v>864</v>
      </c>
      <c r="C46" s="18" t="s">
        <v>57</v>
      </c>
      <c r="D46" s="69" t="str">
        <f>VLOOKUP(Table4[[#This Row],[iso_code]],iso_code!B:C,2,"FAUX")</f>
        <v>SSD</v>
      </c>
      <c r="E46" s="18" t="str">
        <f>VLOOKUP(Table4[[#This Row],[iso_code]],iso_code!G:H,2,FALSE)</f>
        <v>South Sudan</v>
      </c>
    </row>
    <row r="47" spans="1:5">
      <c r="A47" s="18">
        <v>1</v>
      </c>
      <c r="B47" s="70" t="s">
        <v>865</v>
      </c>
      <c r="C47" s="18" t="s">
        <v>57</v>
      </c>
      <c r="D47" s="69" t="str">
        <f>VLOOKUP(Table4[[#This Row],[iso_code]],iso_code!B:C,2,"FAUX")</f>
        <v>SDN</v>
      </c>
      <c r="E47" s="18" t="str">
        <f>VLOOKUP(Table4[[#This Row],[iso_code]],iso_code!G:H,2,FALSE)</f>
        <v>Sudan (the)</v>
      </c>
    </row>
    <row r="48" spans="1:5">
      <c r="A48" s="18">
        <v>1</v>
      </c>
      <c r="B48" s="70" t="s">
        <v>866</v>
      </c>
      <c r="C48" s="18" t="s">
        <v>57</v>
      </c>
      <c r="D48" s="69" t="str">
        <f>VLOOKUP(Table4[[#This Row],[iso_code]],iso_code!B:C,2,"FAUX")</f>
        <v>SWZ</v>
      </c>
      <c r="E48" s="18" t="str">
        <f>VLOOKUP(Table4[[#This Row],[iso_code]],iso_code!G:H,2,FALSE)</f>
        <v>Eswatini</v>
      </c>
    </row>
    <row r="49" spans="1:5">
      <c r="A49" s="18">
        <v>1</v>
      </c>
      <c r="B49" s="70" t="s">
        <v>867</v>
      </c>
      <c r="C49" s="18" t="s">
        <v>57</v>
      </c>
      <c r="D49" s="69" t="str">
        <f>VLOOKUP(Table4[[#This Row],[iso_code]],iso_code!B:C,2,"FAUX")</f>
        <v>TZA</v>
      </c>
      <c r="E49" s="18" t="str">
        <f>VLOOKUP(Table4[[#This Row],[iso_code]],iso_code!G:H,2,FALSE)</f>
        <v>Tanzania, United Republic of</v>
      </c>
    </row>
    <row r="50" spans="1:5">
      <c r="A50" s="18">
        <v>1</v>
      </c>
      <c r="B50" s="70" t="s">
        <v>868</v>
      </c>
      <c r="C50" s="18" t="s">
        <v>57</v>
      </c>
      <c r="D50" s="69" t="str">
        <f>VLOOKUP(Table4[[#This Row],[iso_code]],iso_code!B:C,2,"FAUX")</f>
        <v>TGO</v>
      </c>
      <c r="E50" s="18" t="str">
        <f>VLOOKUP(Table4[[#This Row],[iso_code]],iso_code!G:H,2,FALSE)</f>
        <v>Togo</v>
      </c>
    </row>
    <row r="51" spans="1:5">
      <c r="A51" s="18">
        <v>1</v>
      </c>
      <c r="B51" s="70" t="s">
        <v>869</v>
      </c>
      <c r="C51" s="18" t="s">
        <v>57</v>
      </c>
      <c r="D51" s="69" t="str">
        <f>VLOOKUP(Table4[[#This Row],[iso_code]],iso_code!B:C,2,"FAUX")</f>
        <v>TUN</v>
      </c>
      <c r="E51" s="18" t="str">
        <f>VLOOKUP(Table4[[#This Row],[iso_code]],iso_code!G:H,2,FALSE)</f>
        <v>Tunisia</v>
      </c>
    </row>
    <row r="52" spans="1:5">
      <c r="A52" s="18">
        <v>1</v>
      </c>
      <c r="B52" s="70" t="s">
        <v>870</v>
      </c>
      <c r="C52" s="18" t="s">
        <v>57</v>
      </c>
      <c r="D52" s="69" t="str">
        <f>VLOOKUP(Table4[[#This Row],[iso_code]],iso_code!B:C,2,"FAUX")</f>
        <v>UGA</v>
      </c>
      <c r="E52" s="18" t="str">
        <f>VLOOKUP(Table4[[#This Row],[iso_code]],iso_code!G:H,2,FALSE)</f>
        <v>Uganda</v>
      </c>
    </row>
    <row r="53" spans="1:5">
      <c r="A53" s="18">
        <v>1</v>
      </c>
      <c r="B53" s="70" t="s">
        <v>766</v>
      </c>
      <c r="C53" s="18" t="s">
        <v>57</v>
      </c>
      <c r="D53" s="69" t="str">
        <f>VLOOKUP(Table4[[#This Row],[iso_code]],iso_code!B:C,2,"FAUX")</f>
        <v>ZMB</v>
      </c>
      <c r="E53" s="18" t="str">
        <f>VLOOKUP(Table4[[#This Row],[iso_code]],iso_code!G:H,2,FALSE)</f>
        <v>Zambia</v>
      </c>
    </row>
    <row r="54" spans="1:5">
      <c r="A54" s="18">
        <v>1</v>
      </c>
      <c r="B54" s="70" t="s">
        <v>871</v>
      </c>
      <c r="C54" s="18" t="s">
        <v>57</v>
      </c>
      <c r="D54" s="69" t="str">
        <f>VLOOKUP(Table4[[#This Row],[iso_code]],iso_code!B:C,2,"FAUX")</f>
        <v>ZWE</v>
      </c>
      <c r="E54" s="18" t="str">
        <f>VLOOKUP(Table4[[#This Row],[iso_code]],iso_code!G:H,2,FALSE)</f>
        <v>Zimbabwe</v>
      </c>
    </row>
    <row r="55" spans="1:5">
      <c r="A55" s="18">
        <v>2</v>
      </c>
      <c r="B55" s="62" t="s">
        <v>826</v>
      </c>
      <c r="C55" s="18" t="s">
        <v>57</v>
      </c>
      <c r="D55" s="69" t="str">
        <f>VLOOKUP(Table4[[#This Row],[iso_code]],iso_code!B:C,2,"FAUX")</f>
        <v>DZA</v>
      </c>
      <c r="E55" s="18" t="str">
        <f>VLOOKUP(Table4[[#This Row],[iso_code]],iso_code!G:H,2,FALSE)</f>
        <v>Algeria</v>
      </c>
    </row>
    <row r="56" spans="1:5">
      <c r="A56" s="18">
        <v>2</v>
      </c>
      <c r="B56" s="62" t="s">
        <v>827</v>
      </c>
      <c r="C56" s="18" t="s">
        <v>57</v>
      </c>
      <c r="D56" s="69" t="str">
        <f>VLOOKUP(Table4[[#This Row],[iso_code]],iso_code!B:C,2,"FAUX")</f>
        <v>AGO</v>
      </c>
      <c r="E56" s="18" t="str">
        <f>VLOOKUP(Table4[[#This Row],[iso_code]],iso_code!G:H,2,FALSE)</f>
        <v>Angola</v>
      </c>
    </row>
    <row r="57" spans="1:5">
      <c r="A57" s="18">
        <v>2</v>
      </c>
      <c r="B57" s="62" t="s">
        <v>828</v>
      </c>
      <c r="C57" s="18" t="s">
        <v>57</v>
      </c>
      <c r="D57" s="69" t="str">
        <f>VLOOKUP(Table4[[#This Row],[iso_code]],iso_code!B:C,2,"FAUX")</f>
        <v>BEN</v>
      </c>
      <c r="E57" s="18" t="str">
        <f>VLOOKUP(Table4[[#This Row],[iso_code]],iso_code!G:H,2,FALSE)</f>
        <v>Benin</v>
      </c>
    </row>
    <row r="58" spans="1:5">
      <c r="A58" s="18">
        <v>2</v>
      </c>
      <c r="B58" s="62" t="s">
        <v>829</v>
      </c>
      <c r="C58" s="18" t="s">
        <v>57</v>
      </c>
      <c r="D58" s="69" t="str">
        <f>VLOOKUP(Table4[[#This Row],[iso_code]],iso_code!B:C,2,"FAUX")</f>
        <v>BWA</v>
      </c>
      <c r="E58" s="18" t="str">
        <f>VLOOKUP(Table4[[#This Row],[iso_code]],iso_code!G:H,2,FALSE)</f>
        <v>Botswana</v>
      </c>
    </row>
    <row r="59" spans="1:5">
      <c r="A59" s="18">
        <v>2</v>
      </c>
      <c r="B59" s="62" t="s">
        <v>830</v>
      </c>
      <c r="C59" s="18" t="s">
        <v>57</v>
      </c>
      <c r="D59" s="69" t="str">
        <f>VLOOKUP(Table4[[#This Row],[iso_code]],iso_code!B:C,2,"FAUX")</f>
        <v>BFA</v>
      </c>
      <c r="E59" s="18" t="str">
        <f>VLOOKUP(Table4[[#This Row],[iso_code]],iso_code!G:H,2,FALSE)</f>
        <v>Burkina Faso</v>
      </c>
    </row>
    <row r="60" spans="1:5">
      <c r="A60" s="18">
        <v>2</v>
      </c>
      <c r="B60" s="62" t="s">
        <v>831</v>
      </c>
      <c r="C60" s="18" t="s">
        <v>57</v>
      </c>
      <c r="D60" s="69" t="str">
        <f>VLOOKUP(Table4[[#This Row],[iso_code]],iso_code!B:C,2,"FAUX")</f>
        <v>BDI</v>
      </c>
      <c r="E60" s="18" t="str">
        <f>VLOOKUP(Table4[[#This Row],[iso_code]],iso_code!G:H,2,FALSE)</f>
        <v>Burundi</v>
      </c>
    </row>
    <row r="61" spans="1:5">
      <c r="A61" s="18">
        <v>2</v>
      </c>
      <c r="B61" s="62" t="s">
        <v>872</v>
      </c>
      <c r="C61" s="18" t="s">
        <v>57</v>
      </c>
      <c r="D61" s="69" t="str">
        <f>VLOOKUP(Table4[[#This Row],[iso_code]],iso_code!B:C,2,"FAUX")</f>
        <v>CPV</v>
      </c>
      <c r="E61" s="18" t="str">
        <f>VLOOKUP(Table4[[#This Row],[iso_code]],iso_code!G:H,2,FALSE)</f>
        <v>Cabo Verde</v>
      </c>
    </row>
    <row r="62" spans="1:5">
      <c r="A62" s="18">
        <v>2</v>
      </c>
      <c r="B62" s="62" t="s">
        <v>290</v>
      </c>
      <c r="C62" s="18" t="s">
        <v>57</v>
      </c>
      <c r="D62" s="69" t="str">
        <f>VLOOKUP(Table4[[#This Row],[iso_code]],iso_code!B:C,2,"FAUX")</f>
        <v>CMR</v>
      </c>
      <c r="E62" s="18" t="str">
        <f>VLOOKUP(Table4[[#This Row],[iso_code]],iso_code!G:H,2,FALSE)</f>
        <v>Cameroon</v>
      </c>
    </row>
    <row r="63" spans="1:5">
      <c r="A63" s="18">
        <v>2</v>
      </c>
      <c r="B63" s="62" t="s">
        <v>832</v>
      </c>
      <c r="C63" s="18" t="s">
        <v>57</v>
      </c>
      <c r="D63" s="69" t="str">
        <f>VLOOKUP(Table4[[#This Row],[iso_code]],iso_code!B:C,2,"FAUX")</f>
        <v>CAF</v>
      </c>
      <c r="E63" s="18" t="str">
        <f>VLOOKUP(Table4[[#This Row],[iso_code]],iso_code!G:H,2,FALSE)</f>
        <v>Central African Republic (the)</v>
      </c>
    </row>
    <row r="64" spans="1:5">
      <c r="A64" s="18">
        <v>2</v>
      </c>
      <c r="B64" s="62" t="s">
        <v>833</v>
      </c>
      <c r="C64" s="18" t="s">
        <v>57</v>
      </c>
      <c r="D64" s="69" t="str">
        <f>VLOOKUP(Table4[[#This Row],[iso_code]],iso_code!B:C,2,"FAUX")</f>
        <v>TCD</v>
      </c>
      <c r="E64" s="18" t="str">
        <f>VLOOKUP(Table4[[#This Row],[iso_code]],iso_code!G:H,2,FALSE)</f>
        <v>Chad</v>
      </c>
    </row>
    <row r="65" spans="1:5">
      <c r="A65" s="18">
        <v>2</v>
      </c>
      <c r="B65" s="62" t="s">
        <v>834</v>
      </c>
      <c r="C65" s="18" t="s">
        <v>57</v>
      </c>
      <c r="D65" s="69" t="str">
        <f>VLOOKUP(Table4[[#This Row],[iso_code]],iso_code!B:C,2,"FAUX")</f>
        <v>COM</v>
      </c>
      <c r="E65" s="18" t="str">
        <f>VLOOKUP(Table4[[#This Row],[iso_code]],iso_code!G:H,2,FALSE)</f>
        <v>Comoros (the)</v>
      </c>
    </row>
    <row r="66" spans="1:5">
      <c r="A66" s="18">
        <v>2</v>
      </c>
      <c r="B66" s="62" t="s">
        <v>836</v>
      </c>
      <c r="C66" s="18" t="s">
        <v>57</v>
      </c>
      <c r="D66" s="69" t="str">
        <f>VLOOKUP(Table4[[#This Row],[iso_code]],iso_code!B:C,2,"FAUX")</f>
        <v>COD</v>
      </c>
      <c r="E66" s="18" t="str">
        <f>VLOOKUP(Table4[[#This Row],[iso_code]],iso_code!G:H,2,FALSE)</f>
        <v>Congo (the Democratic Republic of the)</v>
      </c>
    </row>
    <row r="67" spans="1:5">
      <c r="A67" s="18">
        <v>2</v>
      </c>
      <c r="B67" s="62" t="s">
        <v>835</v>
      </c>
      <c r="C67" s="18" t="s">
        <v>57</v>
      </c>
      <c r="D67" s="69" t="str">
        <f>VLOOKUP(Table4[[#This Row],[iso_code]],iso_code!B:C,2,"FAUX")</f>
        <v>COG</v>
      </c>
      <c r="E67" s="18" t="str">
        <f>VLOOKUP(Table4[[#This Row],[iso_code]],iso_code!G:H,2,FALSE)</f>
        <v>Congo (the)</v>
      </c>
    </row>
    <row r="68" spans="1:5">
      <c r="A68" s="18">
        <v>2</v>
      </c>
      <c r="B68" s="62" t="s">
        <v>837</v>
      </c>
      <c r="C68" s="18" t="s">
        <v>57</v>
      </c>
      <c r="D68" s="69" t="str">
        <f>VLOOKUP(Table4[[#This Row],[iso_code]],iso_code!B:C,2,"FAUX")</f>
        <v>DJI</v>
      </c>
      <c r="E68" s="18" t="str">
        <f>VLOOKUP(Table4[[#This Row],[iso_code]],iso_code!G:H,2,FALSE)</f>
        <v>Djibouti</v>
      </c>
    </row>
    <row r="69" spans="1:5">
      <c r="A69" s="18">
        <v>2</v>
      </c>
      <c r="B69" s="62" t="s">
        <v>838</v>
      </c>
      <c r="C69" s="18" t="s">
        <v>57</v>
      </c>
      <c r="D69" s="69" t="str">
        <f>VLOOKUP(Table4[[#This Row],[iso_code]],iso_code!B:C,2,"FAUX")</f>
        <v>EGY</v>
      </c>
      <c r="E69" s="18" t="str">
        <f>VLOOKUP(Table4[[#This Row],[iso_code]],iso_code!G:H,2,FALSE)</f>
        <v>Egypt</v>
      </c>
    </row>
    <row r="70" spans="1:5">
      <c r="A70" s="18">
        <v>2</v>
      </c>
      <c r="B70" s="62" t="s">
        <v>839</v>
      </c>
      <c r="C70" s="18" t="s">
        <v>57</v>
      </c>
      <c r="D70" s="69" t="str">
        <f>VLOOKUP(Table4[[#This Row],[iso_code]],iso_code!B:C,2,"FAUX")</f>
        <v>GNQ</v>
      </c>
      <c r="E70" s="18" t="str">
        <f>VLOOKUP(Table4[[#This Row],[iso_code]],iso_code!G:H,2,FALSE)</f>
        <v>Equatorial Guinea</v>
      </c>
    </row>
    <row r="71" spans="1:5">
      <c r="A71" s="18">
        <v>2</v>
      </c>
      <c r="B71" s="62" t="s">
        <v>840</v>
      </c>
      <c r="C71" s="18" t="s">
        <v>57</v>
      </c>
      <c r="D71" s="69" t="str">
        <f>VLOOKUP(Table4[[#This Row],[iso_code]],iso_code!B:C,2,"FAUX")</f>
        <v>ERI</v>
      </c>
      <c r="E71" s="18" t="str">
        <f>VLOOKUP(Table4[[#This Row],[iso_code]],iso_code!G:H,2,FALSE)</f>
        <v>Eritrea</v>
      </c>
    </row>
    <row r="72" spans="1:5">
      <c r="A72" s="18">
        <v>2</v>
      </c>
      <c r="B72" s="62" t="s">
        <v>866</v>
      </c>
      <c r="C72" s="18" t="s">
        <v>57</v>
      </c>
      <c r="D72" s="69" t="str">
        <f>VLOOKUP(Table4[[#This Row],[iso_code]],iso_code!B:C,2,"FAUX")</f>
        <v>SWZ</v>
      </c>
      <c r="E72" s="18" t="str">
        <f>VLOOKUP(Table4[[#This Row],[iso_code]],iso_code!G:H,2,FALSE)</f>
        <v>Eswatini</v>
      </c>
    </row>
    <row r="73" spans="1:5">
      <c r="A73" s="18">
        <v>2</v>
      </c>
      <c r="B73" s="62" t="s">
        <v>199</v>
      </c>
      <c r="C73" s="18" t="s">
        <v>57</v>
      </c>
      <c r="D73" s="69" t="str">
        <f>VLOOKUP(Table4[[#This Row],[iso_code]],iso_code!B:C,2,"FAUX")</f>
        <v>ETH</v>
      </c>
      <c r="E73" s="18" t="str">
        <f>VLOOKUP(Table4[[#This Row],[iso_code]],iso_code!G:H,2,FALSE)</f>
        <v>Ethiopia</v>
      </c>
    </row>
    <row r="74" spans="1:5">
      <c r="A74" s="18">
        <v>2</v>
      </c>
      <c r="B74" s="62" t="s">
        <v>841</v>
      </c>
      <c r="C74" s="18" t="s">
        <v>57</v>
      </c>
      <c r="D74" s="69" t="str">
        <f>VLOOKUP(Table4[[#This Row],[iso_code]],iso_code!B:C,2,"FAUX")</f>
        <v>GAB</v>
      </c>
      <c r="E74" s="18" t="str">
        <f>VLOOKUP(Table4[[#This Row],[iso_code]],iso_code!G:H,2,FALSE)</f>
        <v>Gabon</v>
      </c>
    </row>
    <row r="75" spans="1:5">
      <c r="A75" s="18">
        <v>2</v>
      </c>
      <c r="B75" s="62" t="s">
        <v>842</v>
      </c>
      <c r="C75" s="18" t="s">
        <v>57</v>
      </c>
      <c r="D75" s="69" t="str">
        <f>VLOOKUP(Table4[[#This Row],[iso_code]],iso_code!B:C,2,"FAUX")</f>
        <v>GMB</v>
      </c>
      <c r="E75" s="18" t="str">
        <f>VLOOKUP(Table4[[#This Row],[iso_code]],iso_code!G:H,2,FALSE)</f>
        <v>Gambia (the)</v>
      </c>
    </row>
    <row r="76" spans="1:5">
      <c r="A76" s="18">
        <v>2</v>
      </c>
      <c r="B76" s="62" t="s">
        <v>255</v>
      </c>
      <c r="C76" s="18" t="s">
        <v>57</v>
      </c>
      <c r="D76" s="69" t="str">
        <f>VLOOKUP(Table4[[#This Row],[iso_code]],iso_code!B:C,2,"FAUX")</f>
        <v>GHA</v>
      </c>
      <c r="E76" s="18" t="str">
        <f>VLOOKUP(Table4[[#This Row],[iso_code]],iso_code!G:H,2,FALSE)</f>
        <v>Ghana</v>
      </c>
    </row>
    <row r="77" spans="1:5">
      <c r="A77" s="18">
        <v>2</v>
      </c>
      <c r="B77" s="62" t="s">
        <v>843</v>
      </c>
      <c r="C77" s="18" t="s">
        <v>57</v>
      </c>
      <c r="D77" s="69" t="str">
        <f>VLOOKUP(Table4[[#This Row],[iso_code]],iso_code!B:C,2,"FAUX")</f>
        <v>GIN</v>
      </c>
      <c r="E77" s="18" t="str">
        <f>VLOOKUP(Table4[[#This Row],[iso_code]],iso_code!G:H,2,FALSE)</f>
        <v>Guinea</v>
      </c>
    </row>
    <row r="78" spans="1:5">
      <c r="A78" s="18">
        <v>2</v>
      </c>
      <c r="B78" s="62" t="s">
        <v>844</v>
      </c>
      <c r="C78" s="18" t="s">
        <v>57</v>
      </c>
      <c r="D78" s="69" t="str">
        <f>VLOOKUP(Table4[[#This Row],[iso_code]],iso_code!B:C,2,"FAUX")</f>
        <v>GNB</v>
      </c>
      <c r="E78" s="18" t="str">
        <f>VLOOKUP(Table4[[#This Row],[iso_code]],iso_code!G:H,2,FALSE)</f>
        <v>Guinea-Bissau</v>
      </c>
    </row>
    <row r="79" spans="1:5">
      <c r="A79" s="18">
        <v>2</v>
      </c>
      <c r="B79" s="62" t="s">
        <v>845</v>
      </c>
      <c r="C79" s="18" t="s">
        <v>57</v>
      </c>
      <c r="D79" s="69" t="str">
        <f>VLOOKUP(Table4[[#This Row],[iso_code]],iso_code!B:C,2,"FAUX")</f>
        <v>CIV</v>
      </c>
      <c r="E79" s="18" t="str">
        <f>VLOOKUP(Table4[[#This Row],[iso_code]],iso_code!G:H,2,FALSE)</f>
        <v>Côte d'Ivoire</v>
      </c>
    </row>
    <row r="80" spans="1:5">
      <c r="A80" s="18">
        <v>2</v>
      </c>
      <c r="B80" s="62" t="s">
        <v>433</v>
      </c>
      <c r="C80" s="18" t="s">
        <v>57</v>
      </c>
      <c r="D80" s="69" t="str">
        <f>VLOOKUP(Table4[[#This Row],[iso_code]],iso_code!B:C,2,"FAUX")</f>
        <v>KEN</v>
      </c>
      <c r="E80" s="18" t="str">
        <f>VLOOKUP(Table4[[#This Row],[iso_code]],iso_code!G:H,2,FALSE)</f>
        <v>Kenya</v>
      </c>
    </row>
    <row r="81" spans="1:5">
      <c r="A81" s="18">
        <v>2</v>
      </c>
      <c r="B81" s="62" t="s">
        <v>846</v>
      </c>
      <c r="C81" s="18" t="s">
        <v>57</v>
      </c>
      <c r="D81" s="69" t="str">
        <f>VLOOKUP(Table4[[#This Row],[iso_code]],iso_code!B:C,2,"FAUX")</f>
        <v>LSO</v>
      </c>
      <c r="E81" s="18" t="str">
        <f>VLOOKUP(Table4[[#This Row],[iso_code]],iso_code!G:H,2,FALSE)</f>
        <v>Lesotho</v>
      </c>
    </row>
    <row r="82" spans="1:5">
      <c r="A82" s="18">
        <v>2</v>
      </c>
      <c r="B82" s="62" t="s">
        <v>847</v>
      </c>
      <c r="C82" s="18" t="s">
        <v>57</v>
      </c>
      <c r="D82" s="69" t="str">
        <f>VLOOKUP(Table4[[#This Row],[iso_code]],iso_code!B:C,2,"FAUX")</f>
        <v>LBR</v>
      </c>
      <c r="E82" s="18" t="str">
        <f>VLOOKUP(Table4[[#This Row],[iso_code]],iso_code!G:H,2,FALSE)</f>
        <v>Liberia</v>
      </c>
    </row>
    <row r="83" spans="1:5">
      <c r="A83" s="18">
        <v>2</v>
      </c>
      <c r="B83" s="62" t="s">
        <v>848</v>
      </c>
      <c r="C83" s="18" t="s">
        <v>57</v>
      </c>
      <c r="D83" s="69" t="str">
        <f>VLOOKUP(Table4[[#This Row],[iso_code]],iso_code!B:C,2,"FAUX")</f>
        <v>LBY</v>
      </c>
      <c r="E83" s="18" t="str">
        <f>VLOOKUP(Table4[[#This Row],[iso_code]],iso_code!G:H,2,FALSE)</f>
        <v>Libya</v>
      </c>
    </row>
    <row r="84" spans="1:5">
      <c r="A84" s="18">
        <v>2</v>
      </c>
      <c r="B84" s="62" t="s">
        <v>849</v>
      </c>
      <c r="C84" s="18" t="s">
        <v>57</v>
      </c>
      <c r="D84" s="69" t="str">
        <f>VLOOKUP(Table4[[#This Row],[iso_code]],iso_code!B:C,2,"FAUX")</f>
        <v>MDG</v>
      </c>
      <c r="E84" s="18" t="str">
        <f>VLOOKUP(Table4[[#This Row],[iso_code]],iso_code!G:H,2,FALSE)</f>
        <v>Madagascar</v>
      </c>
    </row>
    <row r="85" spans="1:5">
      <c r="A85" s="18">
        <v>2</v>
      </c>
      <c r="B85" s="62" t="s">
        <v>850</v>
      </c>
      <c r="C85" s="18" t="s">
        <v>57</v>
      </c>
      <c r="D85" s="69" t="str">
        <f>VLOOKUP(Table4[[#This Row],[iso_code]],iso_code!B:C,2,"FAUX")</f>
        <v>MWI</v>
      </c>
      <c r="E85" s="18" t="str">
        <f>VLOOKUP(Table4[[#This Row],[iso_code]],iso_code!G:H,2,FALSE)</f>
        <v>Malawi</v>
      </c>
    </row>
    <row r="86" spans="1:5">
      <c r="A86" s="18">
        <v>2</v>
      </c>
      <c r="B86" s="62" t="s">
        <v>851</v>
      </c>
      <c r="C86" s="18" t="s">
        <v>57</v>
      </c>
      <c r="D86" s="69" t="str">
        <f>VLOOKUP(Table4[[#This Row],[iso_code]],iso_code!B:C,2,"FAUX")</f>
        <v>MLI</v>
      </c>
      <c r="E86" s="18" t="str">
        <f>VLOOKUP(Table4[[#This Row],[iso_code]],iso_code!G:H,2,FALSE)</f>
        <v>Mali</v>
      </c>
    </row>
    <row r="87" spans="1:5">
      <c r="A87" s="18">
        <v>2</v>
      </c>
      <c r="B87" s="62" t="s">
        <v>852</v>
      </c>
      <c r="C87" s="18" t="s">
        <v>57</v>
      </c>
      <c r="D87" s="69" t="str">
        <f>VLOOKUP(Table4[[#This Row],[iso_code]],iso_code!B:C,2,"FAUX")</f>
        <v>MRT</v>
      </c>
      <c r="E87" s="18" t="str">
        <f>VLOOKUP(Table4[[#This Row],[iso_code]],iso_code!G:H,2,FALSE)</f>
        <v>Mauritania</v>
      </c>
    </row>
    <row r="88" spans="1:5">
      <c r="A88" s="18">
        <v>2</v>
      </c>
      <c r="B88" s="62" t="s">
        <v>853</v>
      </c>
      <c r="C88" s="18" t="s">
        <v>57</v>
      </c>
      <c r="D88" s="69" t="str">
        <f>VLOOKUP(Table4[[#This Row],[iso_code]],iso_code!B:C,2,"FAUX")</f>
        <v>MUS</v>
      </c>
      <c r="E88" s="18" t="str">
        <f>VLOOKUP(Table4[[#This Row],[iso_code]],iso_code!G:H,2,FALSE)</f>
        <v>Mauritius</v>
      </c>
    </row>
    <row r="89" spans="1:5">
      <c r="A89" s="18">
        <v>2</v>
      </c>
      <c r="B89" s="62" t="s">
        <v>518</v>
      </c>
      <c r="C89" s="18" t="s">
        <v>57</v>
      </c>
      <c r="D89" s="69" t="str">
        <f>VLOOKUP(Table4[[#This Row],[iso_code]],iso_code!B:C,2,"FAUX")</f>
        <v>MAR</v>
      </c>
      <c r="E89" s="18" t="str">
        <f>VLOOKUP(Table4[[#This Row],[iso_code]],iso_code!G:H,2,FALSE)</f>
        <v>Morocco</v>
      </c>
    </row>
    <row r="90" spans="1:5">
      <c r="A90" s="18">
        <v>2</v>
      </c>
      <c r="B90" s="62" t="s">
        <v>854</v>
      </c>
      <c r="C90" s="18" t="s">
        <v>57</v>
      </c>
      <c r="D90" s="69" t="str">
        <f>VLOOKUP(Table4[[#This Row],[iso_code]],iso_code!B:C,2,"FAUX")</f>
        <v>MOZ</v>
      </c>
      <c r="E90" s="18" t="str">
        <f>VLOOKUP(Table4[[#This Row],[iso_code]],iso_code!G:H,2,FALSE)</f>
        <v>Mozambique</v>
      </c>
    </row>
    <row r="91" spans="1:5">
      <c r="A91" s="18">
        <v>2</v>
      </c>
      <c r="B91" s="62" t="s">
        <v>855</v>
      </c>
      <c r="C91" s="18" t="s">
        <v>57</v>
      </c>
      <c r="D91" s="69" t="str">
        <f>VLOOKUP(Table4[[#This Row],[iso_code]],iso_code!B:C,2,"FAUX")</f>
        <v>NAM</v>
      </c>
      <c r="E91" s="18" t="str">
        <f>VLOOKUP(Table4[[#This Row],[iso_code]],iso_code!G:H,2,FALSE)</f>
        <v>Namibia</v>
      </c>
    </row>
    <row r="92" spans="1:5">
      <c r="A92" s="18">
        <v>2</v>
      </c>
      <c r="B92" s="62" t="s">
        <v>856</v>
      </c>
      <c r="C92" s="18" t="s">
        <v>57</v>
      </c>
      <c r="D92" s="69" t="str">
        <f>VLOOKUP(Table4[[#This Row],[iso_code]],iso_code!B:C,2,"FAUX")</f>
        <v>NER</v>
      </c>
      <c r="E92" s="18" t="str">
        <f>VLOOKUP(Table4[[#This Row],[iso_code]],iso_code!G:H,2,FALSE)</f>
        <v>Niger (the)</v>
      </c>
    </row>
    <row r="93" spans="1:5">
      <c r="A93" s="18">
        <v>2</v>
      </c>
      <c r="B93" s="62" t="s">
        <v>857</v>
      </c>
      <c r="C93" s="18" t="s">
        <v>57</v>
      </c>
      <c r="D93" s="69" t="str">
        <f>VLOOKUP(Table4[[#This Row],[iso_code]],iso_code!B:C,2,"FAUX")</f>
        <v>NGA</v>
      </c>
      <c r="E93" s="18" t="str">
        <f>VLOOKUP(Table4[[#This Row],[iso_code]],iso_code!G:H,2,FALSE)</f>
        <v>Nigeria</v>
      </c>
    </row>
    <row r="94" spans="1:5">
      <c r="A94" s="18">
        <v>2</v>
      </c>
      <c r="B94" s="62" t="s">
        <v>858</v>
      </c>
      <c r="C94" s="18" t="s">
        <v>57</v>
      </c>
      <c r="D94" s="69" t="str">
        <f>VLOOKUP(Table4[[#This Row],[iso_code]],iso_code!B:C,2,"FAUX")</f>
        <v>RWA</v>
      </c>
      <c r="E94" s="18" t="str">
        <f>VLOOKUP(Table4[[#This Row],[iso_code]],iso_code!G:H,2,FALSE)</f>
        <v>Rwanda</v>
      </c>
    </row>
    <row r="95" spans="1:5">
      <c r="A95" s="18">
        <v>2</v>
      </c>
      <c r="B95" s="62" t="s">
        <v>859</v>
      </c>
      <c r="C95" s="18" t="s">
        <v>57</v>
      </c>
      <c r="D95" s="69" t="str">
        <f>VLOOKUP(Table4[[#This Row],[iso_code]],iso_code!B:C,2,"FAUX")</f>
        <v>STP</v>
      </c>
      <c r="E95" s="18" t="str">
        <f>VLOOKUP(Table4[[#This Row],[iso_code]],iso_code!G:H,2,FALSE)</f>
        <v>Sao Tome and Principe</v>
      </c>
    </row>
    <row r="96" spans="1:5">
      <c r="A96" s="18">
        <v>2</v>
      </c>
      <c r="B96" s="62" t="s">
        <v>860</v>
      </c>
      <c r="C96" s="18" t="s">
        <v>57</v>
      </c>
      <c r="D96" s="69" t="str">
        <f>VLOOKUP(Table4[[#This Row],[iso_code]],iso_code!B:C,2,"FAUX")</f>
        <v>SEN</v>
      </c>
      <c r="E96" s="18" t="str">
        <f>VLOOKUP(Table4[[#This Row],[iso_code]],iso_code!G:H,2,FALSE)</f>
        <v>Senegal</v>
      </c>
    </row>
    <row r="97" spans="1:5">
      <c r="A97" s="18">
        <v>2</v>
      </c>
      <c r="B97" s="62" t="s">
        <v>861</v>
      </c>
      <c r="C97" s="18" t="s">
        <v>57</v>
      </c>
      <c r="D97" s="69" t="str">
        <f>VLOOKUP(Table4[[#This Row],[iso_code]],iso_code!B:C,2,"FAUX")</f>
        <v>SYC</v>
      </c>
      <c r="E97" s="18" t="str">
        <f>VLOOKUP(Table4[[#This Row],[iso_code]],iso_code!G:H,2,FALSE)</f>
        <v>Seychelles</v>
      </c>
    </row>
    <row r="98" spans="1:5">
      <c r="A98" s="18">
        <v>2</v>
      </c>
      <c r="B98" s="62" t="s">
        <v>862</v>
      </c>
      <c r="C98" s="18" t="s">
        <v>57</v>
      </c>
      <c r="D98" s="69" t="str">
        <f>VLOOKUP(Table4[[#This Row],[iso_code]],iso_code!B:C,2,"FAUX")</f>
        <v>SLE</v>
      </c>
      <c r="E98" s="18" t="str">
        <f>VLOOKUP(Table4[[#This Row],[iso_code]],iso_code!G:H,2,FALSE)</f>
        <v>Sierra Leone</v>
      </c>
    </row>
    <row r="99" spans="1:5">
      <c r="A99" s="18">
        <v>2</v>
      </c>
      <c r="B99" s="62" t="s">
        <v>863</v>
      </c>
      <c r="C99" s="18" t="s">
        <v>57</v>
      </c>
      <c r="D99" s="69" t="str">
        <f>VLOOKUP(Table4[[#This Row],[iso_code]],iso_code!B:C,2,"FAUX")</f>
        <v>SOM</v>
      </c>
      <c r="E99" s="18" t="str">
        <f>VLOOKUP(Table4[[#This Row],[iso_code]],iso_code!G:H,2,FALSE)</f>
        <v>Somalia</v>
      </c>
    </row>
    <row r="100" spans="1:5">
      <c r="A100" s="18">
        <v>2</v>
      </c>
      <c r="B100" s="62" t="s">
        <v>626</v>
      </c>
      <c r="C100" s="18" t="s">
        <v>57</v>
      </c>
      <c r="D100" s="69" t="str">
        <f>VLOOKUP(Table4[[#This Row],[iso_code]],iso_code!B:C,2,"FAUX")</f>
        <v>ZAF</v>
      </c>
      <c r="E100" s="18" t="str">
        <f>VLOOKUP(Table4[[#This Row],[iso_code]],iso_code!G:H,2,FALSE)</f>
        <v>South Africa</v>
      </c>
    </row>
    <row r="101" spans="1:5">
      <c r="A101" s="18">
        <v>2</v>
      </c>
      <c r="B101" s="62" t="s">
        <v>864</v>
      </c>
      <c r="C101" s="18" t="s">
        <v>57</v>
      </c>
      <c r="D101" s="69" t="str">
        <f>VLOOKUP(Table4[[#This Row],[iso_code]],iso_code!B:C,2,"FAUX")</f>
        <v>SSD</v>
      </c>
      <c r="E101" s="18" t="str">
        <f>VLOOKUP(Table4[[#This Row],[iso_code]],iso_code!G:H,2,FALSE)</f>
        <v>South Sudan</v>
      </c>
    </row>
    <row r="102" spans="1:5">
      <c r="A102" s="18">
        <v>2</v>
      </c>
      <c r="B102" s="62" t="s">
        <v>865</v>
      </c>
      <c r="C102" s="18" t="s">
        <v>57</v>
      </c>
      <c r="D102" s="69" t="str">
        <f>VLOOKUP(Table4[[#This Row],[iso_code]],iso_code!B:C,2,"FAUX")</f>
        <v>SDN</v>
      </c>
      <c r="E102" s="18" t="str">
        <f>VLOOKUP(Table4[[#This Row],[iso_code]],iso_code!G:H,2,FALSE)</f>
        <v>Sudan (the)</v>
      </c>
    </row>
    <row r="103" spans="1:5">
      <c r="A103" s="18">
        <v>2</v>
      </c>
      <c r="B103" s="62" t="s">
        <v>867</v>
      </c>
      <c r="C103" s="18" t="s">
        <v>57</v>
      </c>
      <c r="D103" s="69" t="str">
        <f>VLOOKUP(Table4[[#This Row],[iso_code]],iso_code!B:C,2,"FAUX")</f>
        <v>TZA</v>
      </c>
      <c r="E103" s="18" t="str">
        <f>VLOOKUP(Table4[[#This Row],[iso_code]],iso_code!G:H,2,FALSE)</f>
        <v>Tanzania, United Republic of</v>
      </c>
    </row>
    <row r="104" spans="1:5">
      <c r="A104" s="18">
        <v>2</v>
      </c>
      <c r="B104" s="62" t="s">
        <v>868</v>
      </c>
      <c r="C104" s="18" t="s">
        <v>57</v>
      </c>
      <c r="D104" s="69" t="str">
        <f>VLOOKUP(Table4[[#This Row],[iso_code]],iso_code!B:C,2,"FAUX")</f>
        <v>TGO</v>
      </c>
      <c r="E104" s="18" t="str">
        <f>VLOOKUP(Table4[[#This Row],[iso_code]],iso_code!G:H,2,FALSE)</f>
        <v>Togo</v>
      </c>
    </row>
    <row r="105" spans="1:5">
      <c r="A105" s="18">
        <v>2</v>
      </c>
      <c r="B105" s="18" t="s">
        <v>869</v>
      </c>
      <c r="C105" s="18" t="s">
        <v>57</v>
      </c>
      <c r="D105" s="69" t="str">
        <f>VLOOKUP(Table4[[#This Row],[iso_code]],iso_code!B:C,2,"FAUX")</f>
        <v>TUN</v>
      </c>
      <c r="E105" s="18" t="str">
        <f>VLOOKUP(Table4[[#This Row],[iso_code]],iso_code!G:H,2,FALSE)</f>
        <v>Tunisia</v>
      </c>
    </row>
    <row r="106" spans="1:5">
      <c r="A106" s="18">
        <v>2</v>
      </c>
      <c r="B106" s="18" t="s">
        <v>870</v>
      </c>
      <c r="C106" s="18" t="s">
        <v>57</v>
      </c>
      <c r="D106" s="69" t="str">
        <f>VLOOKUP(Table4[[#This Row],[iso_code]],iso_code!B:C,2,"FAUX")</f>
        <v>UGA</v>
      </c>
      <c r="E106" s="18" t="str">
        <f>VLOOKUP(Table4[[#This Row],[iso_code]],iso_code!G:H,2,FALSE)</f>
        <v>Uganda</v>
      </c>
    </row>
    <row r="107" spans="1:5">
      <c r="A107" s="18">
        <v>2</v>
      </c>
      <c r="B107" s="18" t="s">
        <v>766</v>
      </c>
      <c r="C107" s="18" t="s">
        <v>57</v>
      </c>
      <c r="D107" s="69" t="str">
        <f>VLOOKUP(Table4[[#This Row],[iso_code]],iso_code!B:C,2,"FAUX")</f>
        <v>ZMB</v>
      </c>
      <c r="E107" s="18" t="str">
        <f>VLOOKUP(Table4[[#This Row],[iso_code]],iso_code!G:H,2,FALSE)</f>
        <v>Zambia</v>
      </c>
    </row>
    <row r="108" spans="1:5">
      <c r="A108" s="18">
        <v>2</v>
      </c>
      <c r="B108" s="18" t="s">
        <v>871</v>
      </c>
      <c r="C108" s="18" t="s">
        <v>57</v>
      </c>
      <c r="D108" s="69" t="str">
        <f>VLOOKUP(Table4[[#This Row],[iso_code]],iso_code!B:C,2,"FAUX")</f>
        <v>ZWE</v>
      </c>
      <c r="E108" s="18" t="str">
        <f>VLOOKUP(Table4[[#This Row],[iso_code]],iso_code!G:H,2,FALSE)</f>
        <v>Zimbabwe</v>
      </c>
    </row>
    <row r="109" spans="1:5">
      <c r="A109" s="18">
        <v>3</v>
      </c>
      <c r="B109" s="62" t="s">
        <v>826</v>
      </c>
      <c r="C109" s="18" t="s">
        <v>57</v>
      </c>
      <c r="D109" s="69" t="str">
        <f>VLOOKUP(Table4[[#This Row],[iso_code]],iso_code!B:C,2,"FAUX")</f>
        <v>DZA</v>
      </c>
      <c r="E109" s="18" t="str">
        <f>VLOOKUP(Table4[[#This Row],[iso_code]],iso_code!G:H,2,FALSE)</f>
        <v>Algeria</v>
      </c>
    </row>
    <row r="110" spans="1:5">
      <c r="A110" s="18">
        <v>3</v>
      </c>
      <c r="B110" s="62" t="s">
        <v>827</v>
      </c>
      <c r="C110" s="18" t="s">
        <v>57</v>
      </c>
      <c r="D110" s="69" t="str">
        <f>VLOOKUP(Table4[[#This Row],[iso_code]],iso_code!B:C,2,"FAUX")</f>
        <v>AGO</v>
      </c>
      <c r="E110" s="18" t="str">
        <f>VLOOKUP(Table4[[#This Row],[iso_code]],iso_code!G:H,2,FALSE)</f>
        <v>Angola</v>
      </c>
    </row>
    <row r="111" spans="1:5">
      <c r="A111" s="18">
        <v>3</v>
      </c>
      <c r="B111" s="62" t="s">
        <v>828</v>
      </c>
      <c r="C111" s="18" t="s">
        <v>57</v>
      </c>
      <c r="D111" s="69" t="str">
        <f>VLOOKUP(Table4[[#This Row],[iso_code]],iso_code!B:C,2,"FAUX")</f>
        <v>BEN</v>
      </c>
      <c r="E111" s="18" t="str">
        <f>VLOOKUP(Table4[[#This Row],[iso_code]],iso_code!G:H,2,FALSE)</f>
        <v>Benin</v>
      </c>
    </row>
    <row r="112" spans="1:5">
      <c r="A112" s="18">
        <v>3</v>
      </c>
      <c r="B112" s="62" t="s">
        <v>829</v>
      </c>
      <c r="C112" s="18" t="s">
        <v>57</v>
      </c>
      <c r="D112" s="69" t="str">
        <f>VLOOKUP(Table4[[#This Row],[iso_code]],iso_code!B:C,2,"FAUX")</f>
        <v>BWA</v>
      </c>
      <c r="E112" s="18" t="str">
        <f>VLOOKUP(Table4[[#This Row],[iso_code]],iso_code!G:H,2,FALSE)</f>
        <v>Botswana</v>
      </c>
    </row>
    <row r="113" spans="1:5">
      <c r="A113" s="18">
        <v>3</v>
      </c>
      <c r="B113" s="62" t="s">
        <v>830</v>
      </c>
      <c r="C113" s="18" t="s">
        <v>57</v>
      </c>
      <c r="D113" s="69" t="str">
        <f>VLOOKUP(Table4[[#This Row],[iso_code]],iso_code!B:C,2,"FAUX")</f>
        <v>BFA</v>
      </c>
      <c r="E113" s="18" t="str">
        <f>VLOOKUP(Table4[[#This Row],[iso_code]],iso_code!G:H,2,FALSE)</f>
        <v>Burkina Faso</v>
      </c>
    </row>
    <row r="114" spans="1:5">
      <c r="A114" s="18">
        <v>3</v>
      </c>
      <c r="B114" s="62" t="s">
        <v>831</v>
      </c>
      <c r="C114" s="18" t="s">
        <v>57</v>
      </c>
      <c r="D114" s="69" t="str">
        <f>VLOOKUP(Table4[[#This Row],[iso_code]],iso_code!B:C,2,"FAUX")</f>
        <v>BDI</v>
      </c>
      <c r="E114" s="18" t="str">
        <f>VLOOKUP(Table4[[#This Row],[iso_code]],iso_code!G:H,2,FALSE)</f>
        <v>Burundi</v>
      </c>
    </row>
    <row r="115" spans="1:5">
      <c r="A115" s="18">
        <v>3</v>
      </c>
      <c r="B115" s="62" t="s">
        <v>290</v>
      </c>
      <c r="C115" s="18" t="s">
        <v>57</v>
      </c>
      <c r="D115" s="69" t="str">
        <f>VLOOKUP(Table4[[#This Row],[iso_code]],iso_code!B:C,2,"FAUX")</f>
        <v>CMR</v>
      </c>
      <c r="E115" s="18" t="str">
        <f>VLOOKUP(Table4[[#This Row],[iso_code]],iso_code!G:H,2,FALSE)</f>
        <v>Cameroon</v>
      </c>
    </row>
    <row r="116" spans="1:5">
      <c r="A116" s="18">
        <v>3</v>
      </c>
      <c r="B116" s="62" t="s">
        <v>832</v>
      </c>
      <c r="C116" s="18" t="s">
        <v>57</v>
      </c>
      <c r="D116" s="69" t="str">
        <f>VLOOKUP(Table4[[#This Row],[iso_code]],iso_code!B:C,2,"FAUX")</f>
        <v>CAF</v>
      </c>
      <c r="E116" s="18" t="str">
        <f>VLOOKUP(Table4[[#This Row],[iso_code]],iso_code!G:H,2,FALSE)</f>
        <v>Central African Republic (the)</v>
      </c>
    </row>
    <row r="117" spans="1:5">
      <c r="A117" s="18">
        <v>3</v>
      </c>
      <c r="B117" s="62" t="s">
        <v>833</v>
      </c>
      <c r="C117" s="18" t="s">
        <v>57</v>
      </c>
      <c r="D117" s="69" t="str">
        <f>VLOOKUP(Table4[[#This Row],[iso_code]],iso_code!B:C,2,"FAUX")</f>
        <v>TCD</v>
      </c>
      <c r="E117" s="18" t="str">
        <f>VLOOKUP(Table4[[#This Row],[iso_code]],iso_code!G:H,2,FALSE)</f>
        <v>Chad</v>
      </c>
    </row>
    <row r="118" spans="1:5">
      <c r="A118" s="18">
        <v>3</v>
      </c>
      <c r="B118" s="62" t="s">
        <v>836</v>
      </c>
      <c r="C118" s="18" t="s">
        <v>57</v>
      </c>
      <c r="D118" s="69" t="str">
        <f>VLOOKUP(Table4[[#This Row],[iso_code]],iso_code!B:C,2,"FAUX")</f>
        <v>COD</v>
      </c>
      <c r="E118" s="18" t="str">
        <f>VLOOKUP(Table4[[#This Row],[iso_code]],iso_code!G:H,2,FALSE)</f>
        <v>Congo (the Democratic Republic of the)</v>
      </c>
    </row>
    <row r="119" spans="1:5">
      <c r="A119" s="18">
        <v>3</v>
      </c>
      <c r="B119" s="62" t="s">
        <v>835</v>
      </c>
      <c r="C119" s="18" t="s">
        <v>57</v>
      </c>
      <c r="D119" s="69" t="str">
        <f>VLOOKUP(Table4[[#This Row],[iso_code]],iso_code!B:C,2,"FAUX")</f>
        <v>COG</v>
      </c>
      <c r="E119" s="18" t="str">
        <f>VLOOKUP(Table4[[#This Row],[iso_code]],iso_code!G:H,2,FALSE)</f>
        <v>Congo (the)</v>
      </c>
    </row>
    <row r="120" spans="1:5">
      <c r="A120" s="18">
        <v>3</v>
      </c>
      <c r="B120" s="62" t="s">
        <v>837</v>
      </c>
      <c r="C120" s="18" t="s">
        <v>57</v>
      </c>
      <c r="D120" s="69" t="str">
        <f>VLOOKUP(Table4[[#This Row],[iso_code]],iso_code!B:C,2,"FAUX")</f>
        <v>DJI</v>
      </c>
      <c r="E120" s="18" t="str">
        <f>VLOOKUP(Table4[[#This Row],[iso_code]],iso_code!G:H,2,FALSE)</f>
        <v>Djibouti</v>
      </c>
    </row>
    <row r="121" spans="1:5">
      <c r="A121" s="18">
        <v>3</v>
      </c>
      <c r="B121" s="62" t="s">
        <v>838</v>
      </c>
      <c r="C121" s="18" t="s">
        <v>57</v>
      </c>
      <c r="D121" s="69" t="str">
        <f>VLOOKUP(Table4[[#This Row],[iso_code]],iso_code!B:C,2,"FAUX")</f>
        <v>EGY</v>
      </c>
      <c r="E121" s="18" t="str">
        <f>VLOOKUP(Table4[[#This Row],[iso_code]],iso_code!G:H,2,FALSE)</f>
        <v>Egypt</v>
      </c>
    </row>
    <row r="122" spans="1:5">
      <c r="A122" s="18">
        <v>3</v>
      </c>
      <c r="B122" s="62" t="s">
        <v>839</v>
      </c>
      <c r="C122" s="18" t="s">
        <v>57</v>
      </c>
      <c r="D122" s="69" t="str">
        <f>VLOOKUP(Table4[[#This Row],[iso_code]],iso_code!B:C,2,"FAUX")</f>
        <v>GNQ</v>
      </c>
      <c r="E122" s="18" t="str">
        <f>VLOOKUP(Table4[[#This Row],[iso_code]],iso_code!G:H,2,FALSE)</f>
        <v>Equatorial Guinea</v>
      </c>
    </row>
    <row r="123" spans="1:5">
      <c r="A123" s="18">
        <v>3</v>
      </c>
      <c r="B123" s="62" t="s">
        <v>840</v>
      </c>
      <c r="C123" s="18" t="s">
        <v>57</v>
      </c>
      <c r="D123" s="69" t="str">
        <f>VLOOKUP(Table4[[#This Row],[iso_code]],iso_code!B:C,2,"FAUX")</f>
        <v>ERI</v>
      </c>
      <c r="E123" s="18" t="str">
        <f>VLOOKUP(Table4[[#This Row],[iso_code]],iso_code!G:H,2,FALSE)</f>
        <v>Eritrea</v>
      </c>
    </row>
    <row r="124" spans="1:5">
      <c r="A124" s="18">
        <v>3</v>
      </c>
      <c r="B124" s="62" t="s">
        <v>866</v>
      </c>
      <c r="C124" s="18" t="s">
        <v>57</v>
      </c>
      <c r="D124" s="69" t="str">
        <f>VLOOKUP(Table4[[#This Row],[iso_code]],iso_code!B:C,2,"FAUX")</f>
        <v>SWZ</v>
      </c>
      <c r="E124" s="18" t="str">
        <f>VLOOKUP(Table4[[#This Row],[iso_code]],iso_code!G:H,2,FALSE)</f>
        <v>Eswatini</v>
      </c>
    </row>
    <row r="125" spans="1:5">
      <c r="A125" s="18">
        <v>3</v>
      </c>
      <c r="B125" s="62" t="s">
        <v>199</v>
      </c>
      <c r="C125" s="18" t="s">
        <v>57</v>
      </c>
      <c r="D125" s="69" t="str">
        <f>VLOOKUP(Table4[[#This Row],[iso_code]],iso_code!B:C,2,"FAUX")</f>
        <v>ETH</v>
      </c>
      <c r="E125" s="18" t="str">
        <f>VLOOKUP(Table4[[#This Row],[iso_code]],iso_code!G:H,2,FALSE)</f>
        <v>Ethiopia</v>
      </c>
    </row>
    <row r="126" spans="1:5">
      <c r="A126" s="18">
        <v>3</v>
      </c>
      <c r="B126" s="62" t="s">
        <v>841</v>
      </c>
      <c r="C126" s="18" t="s">
        <v>57</v>
      </c>
      <c r="D126" s="69" t="str">
        <f>VLOOKUP(Table4[[#This Row],[iso_code]],iso_code!B:C,2,"FAUX")</f>
        <v>GAB</v>
      </c>
      <c r="E126" s="18" t="str">
        <f>VLOOKUP(Table4[[#This Row],[iso_code]],iso_code!G:H,2,FALSE)</f>
        <v>Gabon</v>
      </c>
    </row>
    <row r="127" spans="1:5">
      <c r="A127" s="18">
        <v>3</v>
      </c>
      <c r="B127" s="62" t="s">
        <v>842</v>
      </c>
      <c r="C127" s="18" t="s">
        <v>57</v>
      </c>
      <c r="D127" s="69" t="str">
        <f>VLOOKUP(Table4[[#This Row],[iso_code]],iso_code!B:C,2,"FAUX")</f>
        <v>GMB</v>
      </c>
      <c r="E127" s="18" t="str">
        <f>VLOOKUP(Table4[[#This Row],[iso_code]],iso_code!G:H,2,FALSE)</f>
        <v>Gambia (the)</v>
      </c>
    </row>
    <row r="128" spans="1:5">
      <c r="A128" s="18">
        <v>3</v>
      </c>
      <c r="B128" s="62" t="s">
        <v>255</v>
      </c>
      <c r="C128" s="18" t="s">
        <v>57</v>
      </c>
      <c r="D128" s="69" t="str">
        <f>VLOOKUP(Table4[[#This Row],[iso_code]],iso_code!B:C,2,"FAUX")</f>
        <v>GHA</v>
      </c>
      <c r="E128" s="18" t="str">
        <f>VLOOKUP(Table4[[#This Row],[iso_code]],iso_code!G:H,2,FALSE)</f>
        <v>Ghana</v>
      </c>
    </row>
    <row r="129" spans="1:5">
      <c r="A129" s="18">
        <v>3</v>
      </c>
      <c r="B129" s="62" t="s">
        <v>843</v>
      </c>
      <c r="C129" s="18" t="s">
        <v>57</v>
      </c>
      <c r="D129" s="69" t="str">
        <f>VLOOKUP(Table4[[#This Row],[iso_code]],iso_code!B:C,2,"FAUX")</f>
        <v>GIN</v>
      </c>
      <c r="E129" s="18" t="str">
        <f>VLOOKUP(Table4[[#This Row],[iso_code]],iso_code!G:H,2,FALSE)</f>
        <v>Guinea</v>
      </c>
    </row>
    <row r="130" spans="1:5">
      <c r="A130" s="18">
        <v>3</v>
      </c>
      <c r="B130" s="62" t="s">
        <v>844</v>
      </c>
      <c r="C130" s="18" t="s">
        <v>57</v>
      </c>
      <c r="D130" s="69" t="str">
        <f>VLOOKUP(Table4[[#This Row],[iso_code]],iso_code!B:C,2,"FAUX")</f>
        <v>GNB</v>
      </c>
      <c r="E130" s="18" t="str">
        <f>VLOOKUP(Table4[[#This Row],[iso_code]],iso_code!G:H,2,FALSE)</f>
        <v>Guinea-Bissau</v>
      </c>
    </row>
    <row r="131" spans="1:5">
      <c r="A131" s="18">
        <v>3</v>
      </c>
      <c r="B131" s="62" t="s">
        <v>845</v>
      </c>
      <c r="C131" s="18" t="s">
        <v>57</v>
      </c>
      <c r="D131" s="69" t="str">
        <f>VLOOKUP(Table4[[#This Row],[iso_code]],iso_code!B:C,2,"FAUX")</f>
        <v>CIV</v>
      </c>
      <c r="E131" s="18" t="str">
        <f>VLOOKUP(Table4[[#This Row],[iso_code]],iso_code!G:H,2,FALSE)</f>
        <v>Côte d'Ivoire</v>
      </c>
    </row>
    <row r="132" spans="1:5">
      <c r="A132" s="18">
        <v>3</v>
      </c>
      <c r="B132" s="62" t="s">
        <v>433</v>
      </c>
      <c r="C132" s="18" t="s">
        <v>57</v>
      </c>
      <c r="D132" s="69" t="str">
        <f>VLOOKUP(Table4[[#This Row],[iso_code]],iso_code!B:C,2,"FAUX")</f>
        <v>KEN</v>
      </c>
      <c r="E132" s="18" t="str">
        <f>VLOOKUP(Table4[[#This Row],[iso_code]],iso_code!G:H,2,FALSE)</f>
        <v>Kenya</v>
      </c>
    </row>
    <row r="133" spans="1:5">
      <c r="A133" s="18">
        <v>3</v>
      </c>
      <c r="B133" s="62" t="s">
        <v>846</v>
      </c>
      <c r="C133" s="18" t="s">
        <v>57</v>
      </c>
      <c r="D133" s="69" t="str">
        <f>VLOOKUP(Table4[[#This Row],[iso_code]],iso_code!B:C,2,"FAUX")</f>
        <v>LSO</v>
      </c>
      <c r="E133" s="18" t="str">
        <f>VLOOKUP(Table4[[#This Row],[iso_code]],iso_code!G:H,2,FALSE)</f>
        <v>Lesotho</v>
      </c>
    </row>
    <row r="134" spans="1:5">
      <c r="A134" s="18">
        <v>3</v>
      </c>
      <c r="B134" s="62" t="s">
        <v>847</v>
      </c>
      <c r="C134" s="18" t="s">
        <v>57</v>
      </c>
      <c r="D134" s="69" t="str">
        <f>VLOOKUP(Table4[[#This Row],[iso_code]],iso_code!B:C,2,"FAUX")</f>
        <v>LBR</v>
      </c>
      <c r="E134" s="18" t="str">
        <f>VLOOKUP(Table4[[#This Row],[iso_code]],iso_code!G:H,2,FALSE)</f>
        <v>Liberia</v>
      </c>
    </row>
    <row r="135" spans="1:5">
      <c r="A135" s="18">
        <v>3</v>
      </c>
      <c r="B135" s="62" t="s">
        <v>848</v>
      </c>
      <c r="C135" s="18" t="s">
        <v>57</v>
      </c>
      <c r="D135" s="69" t="str">
        <f>VLOOKUP(Table4[[#This Row],[iso_code]],iso_code!B:C,2,"FAUX")</f>
        <v>LBY</v>
      </c>
      <c r="E135" s="18" t="str">
        <f>VLOOKUP(Table4[[#This Row],[iso_code]],iso_code!G:H,2,FALSE)</f>
        <v>Libya</v>
      </c>
    </row>
    <row r="136" spans="1:5">
      <c r="A136" s="18">
        <v>3</v>
      </c>
      <c r="B136" s="62" t="s">
        <v>850</v>
      </c>
      <c r="C136" s="18" t="s">
        <v>57</v>
      </c>
      <c r="D136" s="69" t="str">
        <f>VLOOKUP(Table4[[#This Row],[iso_code]],iso_code!B:C,2,"FAUX")</f>
        <v>MWI</v>
      </c>
      <c r="E136" s="18" t="str">
        <f>VLOOKUP(Table4[[#This Row],[iso_code]],iso_code!G:H,2,FALSE)</f>
        <v>Malawi</v>
      </c>
    </row>
    <row r="137" spans="1:5">
      <c r="A137" s="18">
        <v>3</v>
      </c>
      <c r="B137" s="62" t="s">
        <v>851</v>
      </c>
      <c r="C137" s="18" t="s">
        <v>57</v>
      </c>
      <c r="D137" s="69" t="str">
        <f>VLOOKUP(Table4[[#This Row],[iso_code]],iso_code!B:C,2,"FAUX")</f>
        <v>MLI</v>
      </c>
      <c r="E137" s="18" t="str">
        <f>VLOOKUP(Table4[[#This Row],[iso_code]],iso_code!G:H,2,FALSE)</f>
        <v>Mali</v>
      </c>
    </row>
    <row r="138" spans="1:5">
      <c r="A138" s="18">
        <v>3</v>
      </c>
      <c r="B138" s="62" t="s">
        <v>852</v>
      </c>
      <c r="C138" s="18" t="s">
        <v>57</v>
      </c>
      <c r="D138" s="69" t="str">
        <f>VLOOKUP(Table4[[#This Row],[iso_code]],iso_code!B:C,2,"FAUX")</f>
        <v>MRT</v>
      </c>
      <c r="E138" s="18" t="str">
        <f>VLOOKUP(Table4[[#This Row],[iso_code]],iso_code!G:H,2,FALSE)</f>
        <v>Mauritania</v>
      </c>
    </row>
    <row r="139" spans="1:5">
      <c r="A139" s="18">
        <v>3</v>
      </c>
      <c r="B139" s="62" t="s">
        <v>518</v>
      </c>
      <c r="C139" s="18" t="s">
        <v>57</v>
      </c>
      <c r="D139" s="69" t="str">
        <f>VLOOKUP(Table4[[#This Row],[iso_code]],iso_code!B:C,2,"FAUX")</f>
        <v>MAR</v>
      </c>
      <c r="E139" s="18" t="str">
        <f>VLOOKUP(Table4[[#This Row],[iso_code]],iso_code!G:H,2,FALSE)</f>
        <v>Morocco</v>
      </c>
    </row>
    <row r="140" spans="1:5">
      <c r="A140" s="18">
        <v>3</v>
      </c>
      <c r="B140" s="62" t="s">
        <v>854</v>
      </c>
      <c r="C140" s="18" t="s">
        <v>57</v>
      </c>
      <c r="D140" s="69" t="str">
        <f>VLOOKUP(Table4[[#This Row],[iso_code]],iso_code!B:C,2,"FAUX")</f>
        <v>MOZ</v>
      </c>
      <c r="E140" s="18" t="str">
        <f>VLOOKUP(Table4[[#This Row],[iso_code]],iso_code!G:H,2,FALSE)</f>
        <v>Mozambique</v>
      </c>
    </row>
    <row r="141" spans="1:5">
      <c r="A141" s="18">
        <v>3</v>
      </c>
      <c r="B141" s="62" t="s">
        <v>855</v>
      </c>
      <c r="C141" s="18" t="s">
        <v>57</v>
      </c>
      <c r="D141" s="69" t="str">
        <f>VLOOKUP(Table4[[#This Row],[iso_code]],iso_code!B:C,2,"FAUX")</f>
        <v>NAM</v>
      </c>
      <c r="E141" s="18" t="str">
        <f>VLOOKUP(Table4[[#This Row],[iso_code]],iso_code!G:H,2,FALSE)</f>
        <v>Namibia</v>
      </c>
    </row>
    <row r="142" spans="1:5">
      <c r="A142" s="18">
        <v>3</v>
      </c>
      <c r="B142" s="62" t="s">
        <v>856</v>
      </c>
      <c r="C142" s="18" t="s">
        <v>57</v>
      </c>
      <c r="D142" s="69" t="str">
        <f>VLOOKUP(Table4[[#This Row],[iso_code]],iso_code!B:C,2,"FAUX")</f>
        <v>NER</v>
      </c>
      <c r="E142" s="18" t="str">
        <f>VLOOKUP(Table4[[#This Row],[iso_code]],iso_code!G:H,2,FALSE)</f>
        <v>Niger (the)</v>
      </c>
    </row>
    <row r="143" spans="1:5">
      <c r="A143" s="18">
        <v>3</v>
      </c>
      <c r="B143" s="62" t="s">
        <v>857</v>
      </c>
      <c r="C143" s="18" t="s">
        <v>57</v>
      </c>
      <c r="D143" s="69" t="str">
        <f>VLOOKUP(Table4[[#This Row],[iso_code]],iso_code!B:C,2,"FAUX")</f>
        <v>NGA</v>
      </c>
      <c r="E143" s="18" t="str">
        <f>VLOOKUP(Table4[[#This Row],[iso_code]],iso_code!G:H,2,FALSE)</f>
        <v>Nigeria</v>
      </c>
    </row>
    <row r="144" spans="1:5">
      <c r="A144" s="18">
        <v>3</v>
      </c>
      <c r="B144" s="62" t="s">
        <v>858</v>
      </c>
      <c r="C144" s="18" t="s">
        <v>57</v>
      </c>
      <c r="D144" s="69" t="str">
        <f>VLOOKUP(Table4[[#This Row],[iso_code]],iso_code!B:C,2,"FAUX")</f>
        <v>RWA</v>
      </c>
      <c r="E144" s="18" t="str">
        <f>VLOOKUP(Table4[[#This Row],[iso_code]],iso_code!G:H,2,FALSE)</f>
        <v>Rwanda</v>
      </c>
    </row>
    <row r="145" spans="1:5">
      <c r="A145" s="18">
        <v>3</v>
      </c>
      <c r="B145" s="62" t="s">
        <v>860</v>
      </c>
      <c r="C145" s="18" t="s">
        <v>57</v>
      </c>
      <c r="D145" s="69" t="str">
        <f>VLOOKUP(Table4[[#This Row],[iso_code]],iso_code!B:C,2,"FAUX")</f>
        <v>SEN</v>
      </c>
      <c r="E145" s="18" t="str">
        <f>VLOOKUP(Table4[[#This Row],[iso_code]],iso_code!G:H,2,FALSE)</f>
        <v>Senegal</v>
      </c>
    </row>
    <row r="146" spans="1:5">
      <c r="A146" s="18">
        <v>3</v>
      </c>
      <c r="B146" s="62" t="s">
        <v>862</v>
      </c>
      <c r="C146" s="18" t="s">
        <v>57</v>
      </c>
      <c r="D146" s="69" t="str">
        <f>VLOOKUP(Table4[[#This Row],[iso_code]],iso_code!B:C,2,"FAUX")</f>
        <v>SLE</v>
      </c>
      <c r="E146" s="18" t="str">
        <f>VLOOKUP(Table4[[#This Row],[iso_code]],iso_code!G:H,2,FALSE)</f>
        <v>Sierra Leone</v>
      </c>
    </row>
    <row r="147" spans="1:5">
      <c r="A147" s="18">
        <v>3</v>
      </c>
      <c r="B147" s="62" t="s">
        <v>863</v>
      </c>
      <c r="C147" s="18" t="s">
        <v>57</v>
      </c>
      <c r="D147" s="69" t="str">
        <f>VLOOKUP(Table4[[#This Row],[iso_code]],iso_code!B:C,2,"FAUX")</f>
        <v>SOM</v>
      </c>
      <c r="E147" s="18" t="str">
        <f>VLOOKUP(Table4[[#This Row],[iso_code]],iso_code!G:H,2,FALSE)</f>
        <v>Somalia</v>
      </c>
    </row>
    <row r="148" spans="1:5">
      <c r="A148" s="18">
        <v>3</v>
      </c>
      <c r="B148" s="62" t="s">
        <v>626</v>
      </c>
      <c r="C148" s="18" t="s">
        <v>57</v>
      </c>
      <c r="D148" s="69" t="str">
        <f>VLOOKUP(Table4[[#This Row],[iso_code]],iso_code!B:C,2,"FAUX")</f>
        <v>ZAF</v>
      </c>
      <c r="E148" s="18" t="str">
        <f>VLOOKUP(Table4[[#This Row],[iso_code]],iso_code!G:H,2,FALSE)</f>
        <v>South Africa</v>
      </c>
    </row>
    <row r="149" spans="1:5">
      <c r="A149" s="18">
        <v>3</v>
      </c>
      <c r="B149" s="62" t="s">
        <v>864</v>
      </c>
      <c r="C149" s="18" t="s">
        <v>57</v>
      </c>
      <c r="D149" s="69" t="str">
        <f>VLOOKUP(Table4[[#This Row],[iso_code]],iso_code!B:C,2,"FAUX")</f>
        <v>SSD</v>
      </c>
      <c r="E149" s="18" t="str">
        <f>VLOOKUP(Table4[[#This Row],[iso_code]],iso_code!G:H,2,FALSE)</f>
        <v>South Sudan</v>
      </c>
    </row>
    <row r="150" spans="1:5">
      <c r="A150" s="18">
        <v>3</v>
      </c>
      <c r="B150" s="62" t="s">
        <v>865</v>
      </c>
      <c r="C150" s="18" t="s">
        <v>57</v>
      </c>
      <c r="D150" s="69" t="str">
        <f>VLOOKUP(Table4[[#This Row],[iso_code]],iso_code!B:C,2,"FAUX")</f>
        <v>SDN</v>
      </c>
      <c r="E150" s="18" t="str">
        <f>VLOOKUP(Table4[[#This Row],[iso_code]],iso_code!G:H,2,FALSE)</f>
        <v>Sudan (the)</v>
      </c>
    </row>
    <row r="151" spans="1:5">
      <c r="A151" s="18">
        <v>3</v>
      </c>
      <c r="B151" s="62" t="s">
        <v>867</v>
      </c>
      <c r="C151" s="18" t="s">
        <v>57</v>
      </c>
      <c r="D151" s="69" t="str">
        <f>VLOOKUP(Table4[[#This Row],[iso_code]],iso_code!B:C,2,"FAUX")</f>
        <v>TZA</v>
      </c>
      <c r="E151" s="18" t="str">
        <f>VLOOKUP(Table4[[#This Row],[iso_code]],iso_code!G:H,2,FALSE)</f>
        <v>Tanzania, United Republic of</v>
      </c>
    </row>
    <row r="152" spans="1:5">
      <c r="A152" s="18">
        <v>3</v>
      </c>
      <c r="B152" s="62" t="s">
        <v>868</v>
      </c>
      <c r="C152" s="18" t="s">
        <v>57</v>
      </c>
      <c r="D152" s="69" t="str">
        <f>VLOOKUP(Table4[[#This Row],[iso_code]],iso_code!B:C,2,"FAUX")</f>
        <v>TGO</v>
      </c>
      <c r="E152" s="18" t="str">
        <f>VLOOKUP(Table4[[#This Row],[iso_code]],iso_code!G:H,2,FALSE)</f>
        <v>Togo</v>
      </c>
    </row>
    <row r="153" spans="1:5">
      <c r="A153" s="18">
        <v>3</v>
      </c>
      <c r="B153" s="18" t="s">
        <v>869</v>
      </c>
      <c r="C153" s="18" t="s">
        <v>57</v>
      </c>
      <c r="D153" s="69" t="str">
        <f>VLOOKUP(Table4[[#This Row],[iso_code]],iso_code!B:C,2,"FAUX")</f>
        <v>TUN</v>
      </c>
      <c r="E153" s="18" t="str">
        <f>VLOOKUP(Table4[[#This Row],[iso_code]],iso_code!G:H,2,FALSE)</f>
        <v>Tunisia</v>
      </c>
    </row>
    <row r="154" spans="1:5">
      <c r="A154" s="18">
        <v>3</v>
      </c>
      <c r="B154" s="18" t="s">
        <v>870</v>
      </c>
      <c r="C154" s="18" t="s">
        <v>57</v>
      </c>
      <c r="D154" s="69" t="str">
        <f>VLOOKUP(Table4[[#This Row],[iso_code]],iso_code!B:C,2,"FAUX")</f>
        <v>UGA</v>
      </c>
      <c r="E154" s="18" t="str">
        <f>VLOOKUP(Table4[[#This Row],[iso_code]],iso_code!G:H,2,FALSE)</f>
        <v>Uganda</v>
      </c>
    </row>
    <row r="155" spans="1:5">
      <c r="A155" s="18">
        <v>3</v>
      </c>
      <c r="B155" s="18" t="s">
        <v>766</v>
      </c>
      <c r="C155" s="18" t="s">
        <v>57</v>
      </c>
      <c r="D155" s="69" t="str">
        <f>VLOOKUP(Table4[[#This Row],[iso_code]],iso_code!B:C,2,"FAUX")</f>
        <v>ZMB</v>
      </c>
      <c r="E155" s="18" t="str">
        <f>VLOOKUP(Table4[[#This Row],[iso_code]],iso_code!G:H,2,FALSE)</f>
        <v>Zambia</v>
      </c>
    </row>
    <row r="156" spans="1:5">
      <c r="A156" s="18">
        <v>3</v>
      </c>
      <c r="B156" s="18" t="s">
        <v>871</v>
      </c>
      <c r="C156" s="18" t="s">
        <v>57</v>
      </c>
      <c r="D156" s="69" t="str">
        <f>VLOOKUP(Table4[[#This Row],[iso_code]],iso_code!B:C,2,"FAUX")</f>
        <v>ZWE</v>
      </c>
      <c r="E156" s="18" t="str">
        <f>VLOOKUP(Table4[[#This Row],[iso_code]],iso_code!G:H,2,FALSE)</f>
        <v>Zimbabwe</v>
      </c>
    </row>
    <row r="157" spans="1:5">
      <c r="A157" s="18">
        <v>4</v>
      </c>
      <c r="B157" s="62" t="s">
        <v>826</v>
      </c>
      <c r="C157" s="18" t="s">
        <v>57</v>
      </c>
      <c r="D157" s="69" t="str">
        <f>VLOOKUP(Table4[[#This Row],[iso_code]],iso_code!B:C,2,"FAUX")</f>
        <v>DZA</v>
      </c>
      <c r="E157" s="18" t="str">
        <f>VLOOKUP(Table4[[#This Row],[iso_code]],iso_code!G:H,2,FALSE)</f>
        <v>Algeria</v>
      </c>
    </row>
    <row r="158" spans="1:5">
      <c r="A158" s="18">
        <v>4</v>
      </c>
      <c r="B158" s="62" t="s">
        <v>827</v>
      </c>
      <c r="C158" s="18" t="s">
        <v>57</v>
      </c>
      <c r="D158" s="69" t="str">
        <f>VLOOKUP(Table4[[#This Row],[iso_code]],iso_code!B:C,2,"FAUX")</f>
        <v>AGO</v>
      </c>
      <c r="E158" s="18" t="str">
        <f>VLOOKUP(Table4[[#This Row],[iso_code]],iso_code!G:H,2,FALSE)</f>
        <v>Angola</v>
      </c>
    </row>
    <row r="159" spans="1:5">
      <c r="A159" s="18">
        <v>4</v>
      </c>
      <c r="B159" s="62" t="s">
        <v>828</v>
      </c>
      <c r="C159" s="18" t="s">
        <v>57</v>
      </c>
      <c r="D159" s="69" t="str">
        <f>VLOOKUP(Table4[[#This Row],[iso_code]],iso_code!B:C,2,"FAUX")</f>
        <v>BEN</v>
      </c>
      <c r="E159" s="18" t="str">
        <f>VLOOKUP(Table4[[#This Row],[iso_code]],iso_code!G:H,2,FALSE)</f>
        <v>Benin</v>
      </c>
    </row>
    <row r="160" spans="1:5">
      <c r="A160" s="18">
        <v>4</v>
      </c>
      <c r="B160" s="62" t="s">
        <v>829</v>
      </c>
      <c r="C160" s="18" t="s">
        <v>57</v>
      </c>
      <c r="D160" s="69" t="str">
        <f>VLOOKUP(Table4[[#This Row],[iso_code]],iso_code!B:C,2,"FAUX")</f>
        <v>BWA</v>
      </c>
      <c r="E160" s="18" t="str">
        <f>VLOOKUP(Table4[[#This Row],[iso_code]],iso_code!G:H,2,FALSE)</f>
        <v>Botswana</v>
      </c>
    </row>
    <row r="161" spans="1:5">
      <c r="A161" s="18">
        <v>4</v>
      </c>
      <c r="B161" s="62" t="s">
        <v>830</v>
      </c>
      <c r="C161" s="18" t="s">
        <v>57</v>
      </c>
      <c r="D161" s="69" t="str">
        <f>VLOOKUP(Table4[[#This Row],[iso_code]],iso_code!B:C,2,"FAUX")</f>
        <v>BFA</v>
      </c>
      <c r="E161" s="18" t="str">
        <f>VLOOKUP(Table4[[#This Row],[iso_code]],iso_code!G:H,2,FALSE)</f>
        <v>Burkina Faso</v>
      </c>
    </row>
    <row r="162" spans="1:5">
      <c r="A162" s="18">
        <v>4</v>
      </c>
      <c r="B162" s="62" t="s">
        <v>831</v>
      </c>
      <c r="C162" s="18" t="s">
        <v>57</v>
      </c>
      <c r="D162" s="69" t="str">
        <f>VLOOKUP(Table4[[#This Row],[iso_code]],iso_code!B:C,2,"FAUX")</f>
        <v>BDI</v>
      </c>
      <c r="E162" s="18" t="str">
        <f>VLOOKUP(Table4[[#This Row],[iso_code]],iso_code!G:H,2,FALSE)</f>
        <v>Burundi</v>
      </c>
    </row>
    <row r="163" spans="1:5">
      <c r="A163" s="18">
        <v>4</v>
      </c>
      <c r="B163" s="62" t="s">
        <v>872</v>
      </c>
      <c r="C163" s="18" t="s">
        <v>57</v>
      </c>
      <c r="D163" s="69" t="str">
        <f>VLOOKUP(Table4[[#This Row],[iso_code]],iso_code!B:C,2,"FAUX")</f>
        <v>CPV</v>
      </c>
      <c r="E163" s="18" t="str">
        <f>VLOOKUP(Table4[[#This Row],[iso_code]],iso_code!G:H,2,FALSE)</f>
        <v>Cabo Verde</v>
      </c>
    </row>
    <row r="164" spans="1:5">
      <c r="A164" s="18">
        <v>4</v>
      </c>
      <c r="B164" s="62" t="s">
        <v>290</v>
      </c>
      <c r="C164" s="18" t="s">
        <v>57</v>
      </c>
      <c r="D164" s="69" t="str">
        <f>VLOOKUP(Table4[[#This Row],[iso_code]],iso_code!B:C,2,"FAUX")</f>
        <v>CMR</v>
      </c>
      <c r="E164" s="18" t="str">
        <f>VLOOKUP(Table4[[#This Row],[iso_code]],iso_code!G:H,2,FALSE)</f>
        <v>Cameroon</v>
      </c>
    </row>
    <row r="165" spans="1:5">
      <c r="A165" s="18">
        <v>4</v>
      </c>
      <c r="B165" s="62" t="s">
        <v>832</v>
      </c>
      <c r="C165" s="18" t="s">
        <v>57</v>
      </c>
      <c r="D165" s="69" t="str">
        <f>VLOOKUP(Table4[[#This Row],[iso_code]],iso_code!B:C,2,"FAUX")</f>
        <v>CAF</v>
      </c>
      <c r="E165" s="18" t="str">
        <f>VLOOKUP(Table4[[#This Row],[iso_code]],iso_code!G:H,2,FALSE)</f>
        <v>Central African Republic (the)</v>
      </c>
    </row>
    <row r="166" spans="1:5">
      <c r="A166" s="18">
        <v>4</v>
      </c>
      <c r="B166" s="62" t="s">
        <v>833</v>
      </c>
      <c r="C166" s="18" t="s">
        <v>57</v>
      </c>
      <c r="D166" s="69" t="str">
        <f>VLOOKUP(Table4[[#This Row],[iso_code]],iso_code!B:C,2,"FAUX")</f>
        <v>TCD</v>
      </c>
      <c r="E166" s="18" t="str">
        <f>VLOOKUP(Table4[[#This Row],[iso_code]],iso_code!G:H,2,FALSE)</f>
        <v>Chad</v>
      </c>
    </row>
    <row r="167" spans="1:5">
      <c r="A167" s="18">
        <v>4</v>
      </c>
      <c r="B167" s="62" t="s">
        <v>834</v>
      </c>
      <c r="C167" s="18" t="s">
        <v>57</v>
      </c>
      <c r="D167" s="69" t="str">
        <f>VLOOKUP(Table4[[#This Row],[iso_code]],iso_code!B:C,2,"FAUX")</f>
        <v>COM</v>
      </c>
      <c r="E167" s="18" t="str">
        <f>VLOOKUP(Table4[[#This Row],[iso_code]],iso_code!G:H,2,FALSE)</f>
        <v>Comoros (the)</v>
      </c>
    </row>
    <row r="168" spans="1:5">
      <c r="A168" s="18">
        <v>4</v>
      </c>
      <c r="B168" s="62" t="s">
        <v>836</v>
      </c>
      <c r="C168" s="18" t="s">
        <v>57</v>
      </c>
      <c r="D168" s="69" t="str">
        <f>VLOOKUP(Table4[[#This Row],[iso_code]],iso_code!B:C,2,"FAUX")</f>
        <v>COD</v>
      </c>
      <c r="E168" s="18" t="str">
        <f>VLOOKUP(Table4[[#This Row],[iso_code]],iso_code!G:H,2,FALSE)</f>
        <v>Congo (the Democratic Republic of the)</v>
      </c>
    </row>
    <row r="169" spans="1:5">
      <c r="A169" s="18">
        <v>4</v>
      </c>
      <c r="B169" s="62" t="s">
        <v>835</v>
      </c>
      <c r="C169" s="18" t="s">
        <v>57</v>
      </c>
      <c r="D169" s="69" t="str">
        <f>VLOOKUP(Table4[[#This Row],[iso_code]],iso_code!B:C,2,"FAUX")</f>
        <v>COG</v>
      </c>
      <c r="E169" s="18" t="str">
        <f>VLOOKUP(Table4[[#This Row],[iso_code]],iso_code!G:H,2,FALSE)</f>
        <v>Congo (the)</v>
      </c>
    </row>
    <row r="170" spans="1:5">
      <c r="A170" s="18">
        <v>4</v>
      </c>
      <c r="B170" s="62" t="s">
        <v>837</v>
      </c>
      <c r="C170" s="18" t="s">
        <v>57</v>
      </c>
      <c r="D170" s="69" t="str">
        <f>VLOOKUP(Table4[[#This Row],[iso_code]],iso_code!B:C,2,"FAUX")</f>
        <v>DJI</v>
      </c>
      <c r="E170" s="18" t="str">
        <f>VLOOKUP(Table4[[#This Row],[iso_code]],iso_code!G:H,2,FALSE)</f>
        <v>Djibouti</v>
      </c>
    </row>
    <row r="171" spans="1:5">
      <c r="A171" s="18">
        <v>4</v>
      </c>
      <c r="B171" s="62" t="s">
        <v>838</v>
      </c>
      <c r="C171" s="18" t="s">
        <v>57</v>
      </c>
      <c r="D171" s="69" t="str">
        <f>VLOOKUP(Table4[[#This Row],[iso_code]],iso_code!B:C,2,"FAUX")</f>
        <v>EGY</v>
      </c>
      <c r="E171" s="18" t="str">
        <f>VLOOKUP(Table4[[#This Row],[iso_code]],iso_code!G:H,2,FALSE)</f>
        <v>Egypt</v>
      </c>
    </row>
    <row r="172" spans="1:5">
      <c r="A172" s="18">
        <v>4</v>
      </c>
      <c r="B172" s="62" t="s">
        <v>839</v>
      </c>
      <c r="C172" s="18" t="s">
        <v>57</v>
      </c>
      <c r="D172" s="69" t="str">
        <f>VLOOKUP(Table4[[#This Row],[iso_code]],iso_code!B:C,2,"FAUX")</f>
        <v>GNQ</v>
      </c>
      <c r="E172" s="18" t="str">
        <f>VLOOKUP(Table4[[#This Row],[iso_code]],iso_code!G:H,2,FALSE)</f>
        <v>Equatorial Guinea</v>
      </c>
    </row>
    <row r="173" spans="1:5">
      <c r="A173" s="18">
        <v>4</v>
      </c>
      <c r="B173" s="62" t="s">
        <v>840</v>
      </c>
      <c r="C173" s="18" t="s">
        <v>57</v>
      </c>
      <c r="D173" s="69" t="str">
        <f>VLOOKUP(Table4[[#This Row],[iso_code]],iso_code!B:C,2,"FAUX")</f>
        <v>ERI</v>
      </c>
      <c r="E173" s="18" t="str">
        <f>VLOOKUP(Table4[[#This Row],[iso_code]],iso_code!G:H,2,FALSE)</f>
        <v>Eritrea</v>
      </c>
    </row>
    <row r="174" spans="1:5">
      <c r="A174" s="18">
        <v>4</v>
      </c>
      <c r="B174" s="62" t="s">
        <v>866</v>
      </c>
      <c r="C174" s="18" t="s">
        <v>57</v>
      </c>
      <c r="D174" s="69" t="str">
        <f>VLOOKUP(Table4[[#This Row],[iso_code]],iso_code!B:C,2,"FAUX")</f>
        <v>SWZ</v>
      </c>
      <c r="E174" s="18" t="str">
        <f>VLOOKUP(Table4[[#This Row],[iso_code]],iso_code!G:H,2,FALSE)</f>
        <v>Eswatini</v>
      </c>
    </row>
    <row r="175" spans="1:5">
      <c r="A175" s="18">
        <v>4</v>
      </c>
      <c r="B175" s="62" t="s">
        <v>199</v>
      </c>
      <c r="C175" s="18" t="s">
        <v>57</v>
      </c>
      <c r="D175" s="69" t="str">
        <f>VLOOKUP(Table4[[#This Row],[iso_code]],iso_code!B:C,2,"FAUX")</f>
        <v>ETH</v>
      </c>
      <c r="E175" s="18" t="str">
        <f>VLOOKUP(Table4[[#This Row],[iso_code]],iso_code!G:H,2,FALSE)</f>
        <v>Ethiopia</v>
      </c>
    </row>
    <row r="176" spans="1:5">
      <c r="A176" s="18">
        <v>4</v>
      </c>
      <c r="B176" s="62" t="s">
        <v>841</v>
      </c>
      <c r="C176" s="18" t="s">
        <v>57</v>
      </c>
      <c r="D176" s="69" t="str">
        <f>VLOOKUP(Table4[[#This Row],[iso_code]],iso_code!B:C,2,"FAUX")</f>
        <v>GAB</v>
      </c>
      <c r="E176" s="18" t="str">
        <f>VLOOKUP(Table4[[#This Row],[iso_code]],iso_code!G:H,2,FALSE)</f>
        <v>Gabon</v>
      </c>
    </row>
    <row r="177" spans="1:5">
      <c r="A177" s="18">
        <v>4</v>
      </c>
      <c r="B177" s="62" t="s">
        <v>842</v>
      </c>
      <c r="C177" s="18" t="s">
        <v>57</v>
      </c>
      <c r="D177" s="69" t="str">
        <f>VLOOKUP(Table4[[#This Row],[iso_code]],iso_code!B:C,2,"FAUX")</f>
        <v>GMB</v>
      </c>
      <c r="E177" s="18" t="str">
        <f>VLOOKUP(Table4[[#This Row],[iso_code]],iso_code!G:H,2,FALSE)</f>
        <v>Gambia (the)</v>
      </c>
    </row>
    <row r="178" spans="1:5">
      <c r="A178" s="18">
        <v>4</v>
      </c>
      <c r="B178" s="62" t="s">
        <v>255</v>
      </c>
      <c r="C178" s="18" t="s">
        <v>57</v>
      </c>
      <c r="D178" s="69" t="str">
        <f>VLOOKUP(Table4[[#This Row],[iso_code]],iso_code!B:C,2,"FAUX")</f>
        <v>GHA</v>
      </c>
      <c r="E178" s="18" t="str">
        <f>VLOOKUP(Table4[[#This Row],[iso_code]],iso_code!G:H,2,FALSE)</f>
        <v>Ghana</v>
      </c>
    </row>
    <row r="179" spans="1:5">
      <c r="A179" s="18">
        <v>4</v>
      </c>
      <c r="B179" s="62" t="s">
        <v>843</v>
      </c>
      <c r="C179" s="18" t="s">
        <v>57</v>
      </c>
      <c r="D179" s="69" t="str">
        <f>VLOOKUP(Table4[[#This Row],[iso_code]],iso_code!B:C,2,"FAUX")</f>
        <v>GIN</v>
      </c>
      <c r="E179" s="18" t="str">
        <f>VLOOKUP(Table4[[#This Row],[iso_code]],iso_code!G:H,2,FALSE)</f>
        <v>Guinea</v>
      </c>
    </row>
    <row r="180" spans="1:5">
      <c r="A180" s="18">
        <v>4</v>
      </c>
      <c r="B180" s="62" t="s">
        <v>844</v>
      </c>
      <c r="C180" s="18" t="s">
        <v>57</v>
      </c>
      <c r="D180" s="69" t="str">
        <f>VLOOKUP(Table4[[#This Row],[iso_code]],iso_code!B:C,2,"FAUX")</f>
        <v>GNB</v>
      </c>
      <c r="E180" s="18" t="str">
        <f>VLOOKUP(Table4[[#This Row],[iso_code]],iso_code!G:H,2,FALSE)</f>
        <v>Guinea-Bissau</v>
      </c>
    </row>
    <row r="181" spans="1:5">
      <c r="A181" s="18">
        <v>4</v>
      </c>
      <c r="B181" s="62" t="s">
        <v>845</v>
      </c>
      <c r="C181" s="18" t="s">
        <v>57</v>
      </c>
      <c r="D181" s="69" t="str">
        <f>VLOOKUP(Table4[[#This Row],[iso_code]],iso_code!B:C,2,"FAUX")</f>
        <v>CIV</v>
      </c>
      <c r="E181" s="18" t="str">
        <f>VLOOKUP(Table4[[#This Row],[iso_code]],iso_code!G:H,2,FALSE)</f>
        <v>Côte d'Ivoire</v>
      </c>
    </row>
    <row r="182" spans="1:5">
      <c r="A182" s="18">
        <v>4</v>
      </c>
      <c r="B182" s="62" t="s">
        <v>433</v>
      </c>
      <c r="C182" s="18" t="s">
        <v>57</v>
      </c>
      <c r="D182" s="69" t="str">
        <f>VLOOKUP(Table4[[#This Row],[iso_code]],iso_code!B:C,2,"FAUX")</f>
        <v>KEN</v>
      </c>
      <c r="E182" s="18" t="str">
        <f>VLOOKUP(Table4[[#This Row],[iso_code]],iso_code!G:H,2,FALSE)</f>
        <v>Kenya</v>
      </c>
    </row>
    <row r="183" spans="1:5">
      <c r="A183" s="18">
        <v>4</v>
      </c>
      <c r="B183" s="62" t="s">
        <v>846</v>
      </c>
      <c r="C183" s="18" t="s">
        <v>57</v>
      </c>
      <c r="D183" s="69" t="str">
        <f>VLOOKUP(Table4[[#This Row],[iso_code]],iso_code!B:C,2,"FAUX")</f>
        <v>LSO</v>
      </c>
      <c r="E183" s="18" t="str">
        <f>VLOOKUP(Table4[[#This Row],[iso_code]],iso_code!G:H,2,FALSE)</f>
        <v>Lesotho</v>
      </c>
    </row>
    <row r="184" spans="1:5">
      <c r="A184" s="18">
        <v>4</v>
      </c>
      <c r="B184" s="62" t="s">
        <v>847</v>
      </c>
      <c r="C184" s="18" t="s">
        <v>57</v>
      </c>
      <c r="D184" s="69" t="str">
        <f>VLOOKUP(Table4[[#This Row],[iso_code]],iso_code!B:C,2,"FAUX")</f>
        <v>LBR</v>
      </c>
      <c r="E184" s="18" t="str">
        <f>VLOOKUP(Table4[[#This Row],[iso_code]],iso_code!G:H,2,FALSE)</f>
        <v>Liberia</v>
      </c>
    </row>
    <row r="185" spans="1:5">
      <c r="A185" s="18">
        <v>4</v>
      </c>
      <c r="B185" s="62" t="s">
        <v>848</v>
      </c>
      <c r="C185" s="18" t="s">
        <v>57</v>
      </c>
      <c r="D185" s="69" t="str">
        <f>VLOOKUP(Table4[[#This Row],[iso_code]],iso_code!B:C,2,"FAUX")</f>
        <v>LBY</v>
      </c>
      <c r="E185" s="18" t="str">
        <f>VLOOKUP(Table4[[#This Row],[iso_code]],iso_code!G:H,2,FALSE)</f>
        <v>Libya</v>
      </c>
    </row>
    <row r="186" spans="1:5">
      <c r="A186" s="18">
        <v>4</v>
      </c>
      <c r="B186" s="62" t="s">
        <v>849</v>
      </c>
      <c r="C186" s="18" t="s">
        <v>57</v>
      </c>
      <c r="D186" s="69" t="str">
        <f>VLOOKUP(Table4[[#This Row],[iso_code]],iso_code!B:C,2,"FAUX")</f>
        <v>MDG</v>
      </c>
      <c r="E186" s="18" t="str">
        <f>VLOOKUP(Table4[[#This Row],[iso_code]],iso_code!G:H,2,FALSE)</f>
        <v>Madagascar</v>
      </c>
    </row>
    <row r="187" spans="1:5">
      <c r="A187" s="18">
        <v>4</v>
      </c>
      <c r="B187" s="62" t="s">
        <v>850</v>
      </c>
      <c r="C187" s="18" t="s">
        <v>57</v>
      </c>
      <c r="D187" s="69" t="str">
        <f>VLOOKUP(Table4[[#This Row],[iso_code]],iso_code!B:C,2,"FAUX")</f>
        <v>MWI</v>
      </c>
      <c r="E187" s="18" t="str">
        <f>VLOOKUP(Table4[[#This Row],[iso_code]],iso_code!G:H,2,FALSE)</f>
        <v>Malawi</v>
      </c>
    </row>
    <row r="188" spans="1:5">
      <c r="A188" s="18">
        <v>4</v>
      </c>
      <c r="B188" s="62" t="s">
        <v>851</v>
      </c>
      <c r="C188" s="18" t="s">
        <v>57</v>
      </c>
      <c r="D188" s="69" t="str">
        <f>VLOOKUP(Table4[[#This Row],[iso_code]],iso_code!B:C,2,"FAUX")</f>
        <v>MLI</v>
      </c>
      <c r="E188" s="18" t="str">
        <f>VLOOKUP(Table4[[#This Row],[iso_code]],iso_code!G:H,2,FALSE)</f>
        <v>Mali</v>
      </c>
    </row>
    <row r="189" spans="1:5">
      <c r="A189" s="18">
        <v>4</v>
      </c>
      <c r="B189" s="62" t="s">
        <v>852</v>
      </c>
      <c r="C189" s="18" t="s">
        <v>57</v>
      </c>
      <c r="D189" s="69" t="str">
        <f>VLOOKUP(Table4[[#This Row],[iso_code]],iso_code!B:C,2,"FAUX")</f>
        <v>MRT</v>
      </c>
      <c r="E189" s="18" t="str">
        <f>VLOOKUP(Table4[[#This Row],[iso_code]],iso_code!G:H,2,FALSE)</f>
        <v>Mauritania</v>
      </c>
    </row>
    <row r="190" spans="1:5">
      <c r="A190" s="18">
        <v>4</v>
      </c>
      <c r="B190" s="62" t="s">
        <v>853</v>
      </c>
      <c r="C190" s="18" t="s">
        <v>57</v>
      </c>
      <c r="D190" s="69" t="str">
        <f>VLOOKUP(Table4[[#This Row],[iso_code]],iso_code!B:C,2,"FAUX")</f>
        <v>MUS</v>
      </c>
      <c r="E190" s="18" t="str">
        <f>VLOOKUP(Table4[[#This Row],[iso_code]],iso_code!G:H,2,FALSE)</f>
        <v>Mauritius</v>
      </c>
    </row>
    <row r="191" spans="1:5">
      <c r="A191" s="18">
        <v>4</v>
      </c>
      <c r="B191" s="62" t="s">
        <v>518</v>
      </c>
      <c r="C191" s="18" t="s">
        <v>57</v>
      </c>
      <c r="D191" s="69" t="str">
        <f>VLOOKUP(Table4[[#This Row],[iso_code]],iso_code!B:C,2,"FAUX")</f>
        <v>MAR</v>
      </c>
      <c r="E191" s="18" t="str">
        <f>VLOOKUP(Table4[[#This Row],[iso_code]],iso_code!G:H,2,FALSE)</f>
        <v>Morocco</v>
      </c>
    </row>
    <row r="192" spans="1:5">
      <c r="A192" s="18">
        <v>4</v>
      </c>
      <c r="B192" s="62" t="s">
        <v>854</v>
      </c>
      <c r="C192" s="18" t="s">
        <v>57</v>
      </c>
      <c r="D192" s="69" t="str">
        <f>VLOOKUP(Table4[[#This Row],[iso_code]],iso_code!B:C,2,"FAUX")</f>
        <v>MOZ</v>
      </c>
      <c r="E192" s="18" t="str">
        <f>VLOOKUP(Table4[[#This Row],[iso_code]],iso_code!G:H,2,FALSE)</f>
        <v>Mozambique</v>
      </c>
    </row>
    <row r="193" spans="1:5">
      <c r="A193" s="18">
        <v>4</v>
      </c>
      <c r="B193" s="62" t="s">
        <v>855</v>
      </c>
      <c r="C193" s="18" t="s">
        <v>57</v>
      </c>
      <c r="D193" s="69" t="str">
        <f>VLOOKUP(Table4[[#This Row],[iso_code]],iso_code!B:C,2,"FAUX")</f>
        <v>NAM</v>
      </c>
      <c r="E193" s="18" t="str">
        <f>VLOOKUP(Table4[[#This Row],[iso_code]],iso_code!G:H,2,FALSE)</f>
        <v>Namibia</v>
      </c>
    </row>
    <row r="194" spans="1:5">
      <c r="A194" s="18">
        <v>4</v>
      </c>
      <c r="B194" s="62" t="s">
        <v>856</v>
      </c>
      <c r="C194" s="18" t="s">
        <v>57</v>
      </c>
      <c r="D194" s="69" t="str">
        <f>VLOOKUP(Table4[[#This Row],[iso_code]],iso_code!B:C,2,"FAUX")</f>
        <v>NER</v>
      </c>
      <c r="E194" s="18" t="str">
        <f>VLOOKUP(Table4[[#This Row],[iso_code]],iso_code!G:H,2,FALSE)</f>
        <v>Niger (the)</v>
      </c>
    </row>
    <row r="195" spans="1:5">
      <c r="A195" s="18">
        <v>4</v>
      </c>
      <c r="B195" s="62" t="s">
        <v>857</v>
      </c>
      <c r="C195" s="18" t="s">
        <v>57</v>
      </c>
      <c r="D195" s="69" t="str">
        <f>VLOOKUP(Table4[[#This Row],[iso_code]],iso_code!B:C,2,"FAUX")</f>
        <v>NGA</v>
      </c>
      <c r="E195" s="18" t="str">
        <f>VLOOKUP(Table4[[#This Row],[iso_code]],iso_code!G:H,2,FALSE)</f>
        <v>Nigeria</v>
      </c>
    </row>
    <row r="196" spans="1:5">
      <c r="A196" s="18">
        <v>4</v>
      </c>
      <c r="B196" s="62" t="s">
        <v>858</v>
      </c>
      <c r="C196" s="18" t="s">
        <v>57</v>
      </c>
      <c r="D196" s="69" t="str">
        <f>VLOOKUP(Table4[[#This Row],[iso_code]],iso_code!B:C,2,"FAUX")</f>
        <v>RWA</v>
      </c>
      <c r="E196" s="18" t="str">
        <f>VLOOKUP(Table4[[#This Row],[iso_code]],iso_code!G:H,2,FALSE)</f>
        <v>Rwanda</v>
      </c>
    </row>
    <row r="197" spans="1:5">
      <c r="A197" s="18">
        <v>4</v>
      </c>
      <c r="B197" s="62" t="s">
        <v>859</v>
      </c>
      <c r="C197" s="18" t="s">
        <v>57</v>
      </c>
      <c r="D197" s="69" t="str">
        <f>VLOOKUP(Table4[[#This Row],[iso_code]],iso_code!B:C,2,"FAUX")</f>
        <v>STP</v>
      </c>
      <c r="E197" s="18" t="str">
        <f>VLOOKUP(Table4[[#This Row],[iso_code]],iso_code!G:H,2,FALSE)</f>
        <v>Sao Tome and Principe</v>
      </c>
    </row>
    <row r="198" spans="1:5">
      <c r="A198" s="18">
        <v>4</v>
      </c>
      <c r="B198" s="62" t="s">
        <v>860</v>
      </c>
      <c r="C198" s="18" t="s">
        <v>57</v>
      </c>
      <c r="D198" s="69" t="str">
        <f>VLOOKUP(Table4[[#This Row],[iso_code]],iso_code!B:C,2,"FAUX")</f>
        <v>SEN</v>
      </c>
      <c r="E198" s="18" t="str">
        <f>VLOOKUP(Table4[[#This Row],[iso_code]],iso_code!G:H,2,FALSE)</f>
        <v>Senegal</v>
      </c>
    </row>
    <row r="199" spans="1:5">
      <c r="A199" s="18">
        <v>4</v>
      </c>
      <c r="B199" s="62" t="s">
        <v>861</v>
      </c>
      <c r="C199" s="18" t="s">
        <v>57</v>
      </c>
      <c r="D199" s="69" t="str">
        <f>VLOOKUP(Table4[[#This Row],[iso_code]],iso_code!B:C,2,"FAUX")</f>
        <v>SYC</v>
      </c>
      <c r="E199" s="18" t="str">
        <f>VLOOKUP(Table4[[#This Row],[iso_code]],iso_code!G:H,2,FALSE)</f>
        <v>Seychelles</v>
      </c>
    </row>
    <row r="200" spans="1:5">
      <c r="A200" s="18">
        <v>4</v>
      </c>
      <c r="B200" s="62" t="s">
        <v>862</v>
      </c>
      <c r="C200" s="18" t="s">
        <v>57</v>
      </c>
      <c r="D200" s="69" t="str">
        <f>VLOOKUP(Table4[[#This Row],[iso_code]],iso_code!B:C,2,"FAUX")</f>
        <v>SLE</v>
      </c>
      <c r="E200" s="18" t="str">
        <f>VLOOKUP(Table4[[#This Row],[iso_code]],iso_code!G:H,2,FALSE)</f>
        <v>Sierra Leone</v>
      </c>
    </row>
    <row r="201" spans="1:5">
      <c r="A201" s="18">
        <v>4</v>
      </c>
      <c r="B201" s="62" t="s">
        <v>863</v>
      </c>
      <c r="C201" s="18" t="s">
        <v>57</v>
      </c>
      <c r="D201" s="69" t="str">
        <f>VLOOKUP(Table4[[#This Row],[iso_code]],iso_code!B:C,2,"FAUX")</f>
        <v>SOM</v>
      </c>
      <c r="E201" s="18" t="str">
        <f>VLOOKUP(Table4[[#This Row],[iso_code]],iso_code!G:H,2,FALSE)</f>
        <v>Somalia</v>
      </c>
    </row>
    <row r="202" spans="1:5">
      <c r="A202" s="18">
        <v>4</v>
      </c>
      <c r="B202" s="62" t="s">
        <v>626</v>
      </c>
      <c r="C202" s="18" t="s">
        <v>57</v>
      </c>
      <c r="D202" s="69" t="str">
        <f>VLOOKUP(Table4[[#This Row],[iso_code]],iso_code!B:C,2,"FAUX")</f>
        <v>ZAF</v>
      </c>
      <c r="E202" s="18" t="str">
        <f>VLOOKUP(Table4[[#This Row],[iso_code]],iso_code!G:H,2,FALSE)</f>
        <v>South Africa</v>
      </c>
    </row>
    <row r="203" spans="1:5">
      <c r="A203" s="18">
        <v>4</v>
      </c>
      <c r="B203" s="62" t="s">
        <v>864</v>
      </c>
      <c r="C203" s="18" t="s">
        <v>57</v>
      </c>
      <c r="D203" s="69" t="str">
        <f>VLOOKUP(Table4[[#This Row],[iso_code]],iso_code!B:C,2,"FAUX")</f>
        <v>SSD</v>
      </c>
      <c r="E203" s="18" t="str">
        <f>VLOOKUP(Table4[[#This Row],[iso_code]],iso_code!G:H,2,FALSE)</f>
        <v>South Sudan</v>
      </c>
    </row>
    <row r="204" spans="1:5">
      <c r="A204" s="18">
        <v>4</v>
      </c>
      <c r="B204" s="62" t="s">
        <v>865</v>
      </c>
      <c r="C204" s="18" t="s">
        <v>57</v>
      </c>
      <c r="D204" s="69" t="str">
        <f>VLOOKUP(Table4[[#This Row],[iso_code]],iso_code!B:C,2,"FAUX")</f>
        <v>SDN</v>
      </c>
      <c r="E204" s="18" t="str">
        <f>VLOOKUP(Table4[[#This Row],[iso_code]],iso_code!G:H,2,FALSE)</f>
        <v>Sudan (the)</v>
      </c>
    </row>
    <row r="205" spans="1:5">
      <c r="A205" s="18">
        <v>4</v>
      </c>
      <c r="B205" s="62" t="s">
        <v>867</v>
      </c>
      <c r="C205" s="18" t="s">
        <v>57</v>
      </c>
      <c r="D205" s="69" t="str">
        <f>VLOOKUP(Table4[[#This Row],[iso_code]],iso_code!B:C,2,"FAUX")</f>
        <v>TZA</v>
      </c>
      <c r="E205" s="18" t="str">
        <f>VLOOKUP(Table4[[#This Row],[iso_code]],iso_code!G:H,2,FALSE)</f>
        <v>Tanzania, United Republic of</v>
      </c>
    </row>
    <row r="206" spans="1:5">
      <c r="A206" s="18">
        <v>4</v>
      </c>
      <c r="B206" s="62" t="s">
        <v>868</v>
      </c>
      <c r="C206" s="18" t="s">
        <v>57</v>
      </c>
      <c r="D206" s="69" t="str">
        <f>VLOOKUP(Table4[[#This Row],[iso_code]],iso_code!B:C,2,"FAUX")</f>
        <v>TGO</v>
      </c>
      <c r="E206" s="18" t="str">
        <f>VLOOKUP(Table4[[#This Row],[iso_code]],iso_code!G:H,2,FALSE)</f>
        <v>Togo</v>
      </c>
    </row>
    <row r="207" spans="1:5">
      <c r="A207" s="18">
        <v>4</v>
      </c>
      <c r="B207" s="18" t="s">
        <v>869</v>
      </c>
      <c r="C207" s="18" t="s">
        <v>57</v>
      </c>
      <c r="D207" s="69" t="str">
        <f>VLOOKUP(Table4[[#This Row],[iso_code]],iso_code!B:C,2,"FAUX")</f>
        <v>TUN</v>
      </c>
      <c r="E207" s="18" t="str">
        <f>VLOOKUP(Table4[[#This Row],[iso_code]],iso_code!G:H,2,FALSE)</f>
        <v>Tunisia</v>
      </c>
    </row>
    <row r="208" spans="1:5">
      <c r="A208" s="18">
        <v>4</v>
      </c>
      <c r="B208" s="18" t="s">
        <v>870</v>
      </c>
      <c r="C208" s="18" t="s">
        <v>57</v>
      </c>
      <c r="D208" s="69" t="str">
        <f>VLOOKUP(Table4[[#This Row],[iso_code]],iso_code!B:C,2,"FAUX")</f>
        <v>UGA</v>
      </c>
      <c r="E208" s="18" t="str">
        <f>VLOOKUP(Table4[[#This Row],[iso_code]],iso_code!G:H,2,FALSE)</f>
        <v>Uganda</v>
      </c>
    </row>
    <row r="209" spans="1:5">
      <c r="A209" s="18">
        <v>4</v>
      </c>
      <c r="B209" s="18" t="s">
        <v>766</v>
      </c>
      <c r="C209" s="18" t="s">
        <v>57</v>
      </c>
      <c r="D209" s="69" t="str">
        <f>VLOOKUP(Table4[[#This Row],[iso_code]],iso_code!B:C,2,"FAUX")</f>
        <v>ZMB</v>
      </c>
      <c r="E209" s="18" t="str">
        <f>VLOOKUP(Table4[[#This Row],[iso_code]],iso_code!G:H,2,FALSE)</f>
        <v>Zambia</v>
      </c>
    </row>
    <row r="210" spans="1:5">
      <c r="A210" s="18">
        <v>4</v>
      </c>
      <c r="B210" s="18" t="s">
        <v>871</v>
      </c>
      <c r="C210" s="18" t="s">
        <v>57</v>
      </c>
      <c r="D210" s="69" t="str">
        <f>VLOOKUP(Table4[[#This Row],[iso_code]],iso_code!B:C,2,"FAUX")</f>
        <v>ZWE</v>
      </c>
      <c r="E210" s="18" t="str">
        <f>VLOOKUP(Table4[[#This Row],[iso_code]],iso_code!G:H,2,FALSE)</f>
        <v>Zimbabwe</v>
      </c>
    </row>
    <row r="211" spans="1:5">
      <c r="A211" s="18">
        <v>5</v>
      </c>
      <c r="B211" s="70" t="s">
        <v>827</v>
      </c>
      <c r="C211" s="18" t="s">
        <v>57</v>
      </c>
      <c r="D211" s="69" t="str">
        <f>VLOOKUP(Table4[[#This Row],[iso_code]],iso_code!B:C,2,"FAUX")</f>
        <v>AGO</v>
      </c>
      <c r="E211" s="18" t="str">
        <f>VLOOKUP(Table4[[#This Row],[iso_code]],iso_code!G:H,2,FALSE)</f>
        <v>Angola</v>
      </c>
    </row>
    <row r="212" spans="1:5">
      <c r="A212" s="18">
        <v>5</v>
      </c>
      <c r="B212" s="70" t="s">
        <v>830</v>
      </c>
      <c r="C212" s="18" t="s">
        <v>57</v>
      </c>
      <c r="D212" s="69" t="str">
        <f>VLOOKUP(Table4[[#This Row],[iso_code]],iso_code!B:C,2,"FAUX")</f>
        <v>BFA</v>
      </c>
      <c r="E212" s="18" t="str">
        <f>VLOOKUP(Table4[[#This Row],[iso_code]],iso_code!G:H,2,FALSE)</f>
        <v>Burkina Faso</v>
      </c>
    </row>
    <row r="213" spans="1:5">
      <c r="A213" s="18">
        <v>5</v>
      </c>
      <c r="B213" s="70" t="s">
        <v>831</v>
      </c>
      <c r="C213" s="18" t="s">
        <v>57</v>
      </c>
      <c r="D213" s="69" t="str">
        <f>VLOOKUP(Table4[[#This Row],[iso_code]],iso_code!B:C,2,"FAUX")</f>
        <v>BDI</v>
      </c>
      <c r="E213" s="18" t="str">
        <f>VLOOKUP(Table4[[#This Row],[iso_code]],iso_code!G:H,2,FALSE)</f>
        <v>Burundi</v>
      </c>
    </row>
    <row r="214" spans="1:5">
      <c r="A214" s="18">
        <v>5</v>
      </c>
      <c r="B214" s="70" t="s">
        <v>828</v>
      </c>
      <c r="C214" s="18" t="s">
        <v>57</v>
      </c>
      <c r="D214" s="69" t="str">
        <f>VLOOKUP(Table4[[#This Row],[iso_code]],iso_code!B:C,2,"FAUX")</f>
        <v>BEN</v>
      </c>
      <c r="E214" s="18" t="str">
        <f>VLOOKUP(Table4[[#This Row],[iso_code]],iso_code!G:H,2,FALSE)</f>
        <v>Benin</v>
      </c>
    </row>
    <row r="215" spans="1:5">
      <c r="A215" s="18">
        <v>5</v>
      </c>
      <c r="B215" s="70" t="s">
        <v>829</v>
      </c>
      <c r="C215" s="18" t="s">
        <v>57</v>
      </c>
      <c r="D215" s="69" t="str">
        <f>VLOOKUP(Table4[[#This Row],[iso_code]],iso_code!B:C,2,"FAUX")</f>
        <v>BWA</v>
      </c>
      <c r="E215" s="18" t="str">
        <f>VLOOKUP(Table4[[#This Row],[iso_code]],iso_code!G:H,2,FALSE)</f>
        <v>Botswana</v>
      </c>
    </row>
    <row r="216" spans="1:5">
      <c r="A216" s="18">
        <v>5</v>
      </c>
      <c r="B216" s="70" t="s">
        <v>836</v>
      </c>
      <c r="C216" s="18" t="s">
        <v>57</v>
      </c>
      <c r="D216" s="69" t="str">
        <f>VLOOKUP(Table4[[#This Row],[iso_code]],iso_code!B:C,2,"FAUX")</f>
        <v>COD</v>
      </c>
      <c r="E216" s="18" t="str">
        <f>VLOOKUP(Table4[[#This Row],[iso_code]],iso_code!G:H,2,FALSE)</f>
        <v>Congo (the Democratic Republic of the)</v>
      </c>
    </row>
    <row r="217" spans="1:5">
      <c r="A217" s="18">
        <v>5</v>
      </c>
      <c r="B217" s="70" t="s">
        <v>832</v>
      </c>
      <c r="C217" s="18" t="s">
        <v>57</v>
      </c>
      <c r="D217" s="69" t="str">
        <f>VLOOKUP(Table4[[#This Row],[iso_code]],iso_code!B:C,2,"FAUX")</f>
        <v>CAF</v>
      </c>
      <c r="E217" s="18" t="str">
        <f>VLOOKUP(Table4[[#This Row],[iso_code]],iso_code!G:H,2,FALSE)</f>
        <v>Central African Republic (the)</v>
      </c>
    </row>
    <row r="218" spans="1:5">
      <c r="A218" s="18">
        <v>5</v>
      </c>
      <c r="B218" s="70" t="s">
        <v>835</v>
      </c>
      <c r="C218" s="18" t="s">
        <v>57</v>
      </c>
      <c r="D218" s="69" t="str">
        <f>VLOOKUP(Table4[[#This Row],[iso_code]],iso_code!B:C,2,"FAUX")</f>
        <v>COG</v>
      </c>
      <c r="E218" s="18" t="str">
        <f>VLOOKUP(Table4[[#This Row],[iso_code]],iso_code!G:H,2,FALSE)</f>
        <v>Congo (the)</v>
      </c>
    </row>
    <row r="219" spans="1:5">
      <c r="A219" s="18">
        <v>5</v>
      </c>
      <c r="B219" s="70" t="s">
        <v>845</v>
      </c>
      <c r="C219" s="18" t="s">
        <v>57</v>
      </c>
      <c r="D219" s="69" t="str">
        <f>VLOOKUP(Table4[[#This Row],[iso_code]],iso_code!B:C,2,"FAUX")</f>
        <v>CIV</v>
      </c>
      <c r="E219" s="18" t="str">
        <f>VLOOKUP(Table4[[#This Row],[iso_code]],iso_code!G:H,2,FALSE)</f>
        <v>Côte d'Ivoire</v>
      </c>
    </row>
    <row r="220" spans="1:5">
      <c r="A220" s="18">
        <v>5</v>
      </c>
      <c r="B220" s="70" t="s">
        <v>290</v>
      </c>
      <c r="C220" s="18" t="s">
        <v>57</v>
      </c>
      <c r="D220" s="69" t="str">
        <f>VLOOKUP(Table4[[#This Row],[iso_code]],iso_code!B:C,2,"FAUX")</f>
        <v>CMR</v>
      </c>
      <c r="E220" s="18" t="str">
        <f>VLOOKUP(Table4[[#This Row],[iso_code]],iso_code!G:H,2,FALSE)</f>
        <v>Cameroon</v>
      </c>
    </row>
    <row r="221" spans="1:5">
      <c r="A221" s="18">
        <v>5</v>
      </c>
      <c r="B221" s="70" t="s">
        <v>837</v>
      </c>
      <c r="C221" s="18" t="s">
        <v>57</v>
      </c>
      <c r="D221" s="69" t="str">
        <f>VLOOKUP(Table4[[#This Row],[iso_code]],iso_code!B:C,2,"FAUX")</f>
        <v>DJI</v>
      </c>
      <c r="E221" s="18" t="str">
        <f>VLOOKUP(Table4[[#This Row],[iso_code]],iso_code!G:H,2,FALSE)</f>
        <v>Djibouti</v>
      </c>
    </row>
    <row r="222" spans="1:5">
      <c r="A222" s="18">
        <v>5</v>
      </c>
      <c r="B222" s="70" t="s">
        <v>826</v>
      </c>
      <c r="C222" s="18" t="s">
        <v>57</v>
      </c>
      <c r="D222" s="69" t="str">
        <f>VLOOKUP(Table4[[#This Row],[iso_code]],iso_code!B:C,2,"FAUX")</f>
        <v>DZA</v>
      </c>
      <c r="E222" s="18" t="str">
        <f>VLOOKUP(Table4[[#This Row],[iso_code]],iso_code!G:H,2,FALSE)</f>
        <v>Algeria</v>
      </c>
    </row>
    <row r="223" spans="1:5">
      <c r="A223" s="18">
        <v>5</v>
      </c>
      <c r="B223" s="70" t="s">
        <v>838</v>
      </c>
      <c r="C223" s="18" t="s">
        <v>57</v>
      </c>
      <c r="D223" s="69" t="str">
        <f>VLOOKUP(Table4[[#This Row],[iso_code]],iso_code!B:C,2,"FAUX")</f>
        <v>EGY</v>
      </c>
      <c r="E223" s="18" t="str">
        <f>VLOOKUP(Table4[[#This Row],[iso_code]],iso_code!G:H,2,FALSE)</f>
        <v>Egypt</v>
      </c>
    </row>
    <row r="224" spans="1:5">
      <c r="A224" s="18">
        <v>5</v>
      </c>
      <c r="B224" s="70" t="s">
        <v>840</v>
      </c>
      <c r="C224" s="18" t="s">
        <v>57</v>
      </c>
      <c r="D224" s="69" t="str">
        <f>VLOOKUP(Table4[[#This Row],[iso_code]],iso_code!B:C,2,"FAUX")</f>
        <v>ERI</v>
      </c>
      <c r="E224" s="18" t="str">
        <f>VLOOKUP(Table4[[#This Row],[iso_code]],iso_code!G:H,2,FALSE)</f>
        <v>Eritrea</v>
      </c>
    </row>
    <row r="225" spans="1:5">
      <c r="A225" s="18">
        <v>5</v>
      </c>
      <c r="B225" s="70" t="s">
        <v>199</v>
      </c>
      <c r="C225" s="18" t="s">
        <v>57</v>
      </c>
      <c r="D225" s="69" t="str">
        <f>VLOOKUP(Table4[[#This Row],[iso_code]],iso_code!B:C,2,"FAUX")</f>
        <v>ETH</v>
      </c>
      <c r="E225" s="18" t="str">
        <f>VLOOKUP(Table4[[#This Row],[iso_code]],iso_code!G:H,2,FALSE)</f>
        <v>Ethiopia</v>
      </c>
    </row>
    <row r="226" spans="1:5">
      <c r="A226" s="18">
        <v>5</v>
      </c>
      <c r="B226" s="70" t="s">
        <v>841</v>
      </c>
      <c r="C226" s="18" t="s">
        <v>57</v>
      </c>
      <c r="D226" s="69" t="str">
        <f>VLOOKUP(Table4[[#This Row],[iso_code]],iso_code!B:C,2,"FAUX")</f>
        <v>GAB</v>
      </c>
      <c r="E226" s="18" t="str">
        <f>VLOOKUP(Table4[[#This Row],[iso_code]],iso_code!G:H,2,FALSE)</f>
        <v>Gabon</v>
      </c>
    </row>
    <row r="227" spans="1:5">
      <c r="A227" s="18">
        <v>5</v>
      </c>
      <c r="B227" s="70" t="s">
        <v>255</v>
      </c>
      <c r="C227" s="18" t="s">
        <v>57</v>
      </c>
      <c r="D227" s="69" t="str">
        <f>VLOOKUP(Table4[[#This Row],[iso_code]],iso_code!B:C,2,"FAUX")</f>
        <v>GHA</v>
      </c>
      <c r="E227" s="18" t="str">
        <f>VLOOKUP(Table4[[#This Row],[iso_code]],iso_code!G:H,2,FALSE)</f>
        <v>Ghana</v>
      </c>
    </row>
    <row r="228" spans="1:5">
      <c r="A228" s="18">
        <v>5</v>
      </c>
      <c r="B228" s="70" t="s">
        <v>842</v>
      </c>
      <c r="C228" s="18" t="s">
        <v>57</v>
      </c>
      <c r="D228" s="69" t="str">
        <f>VLOOKUP(Table4[[#This Row],[iso_code]],iso_code!B:C,2,"FAUX")</f>
        <v>GMB</v>
      </c>
      <c r="E228" s="18" t="str">
        <f>VLOOKUP(Table4[[#This Row],[iso_code]],iso_code!G:H,2,FALSE)</f>
        <v>Gambia (the)</v>
      </c>
    </row>
    <row r="229" spans="1:5">
      <c r="A229" s="18">
        <v>5</v>
      </c>
      <c r="B229" s="70" t="s">
        <v>843</v>
      </c>
      <c r="C229" s="18" t="s">
        <v>57</v>
      </c>
      <c r="D229" s="69" t="str">
        <f>VLOOKUP(Table4[[#This Row],[iso_code]],iso_code!B:C,2,"FAUX")</f>
        <v>GIN</v>
      </c>
      <c r="E229" s="18" t="str">
        <f>VLOOKUP(Table4[[#This Row],[iso_code]],iso_code!G:H,2,FALSE)</f>
        <v>Guinea</v>
      </c>
    </row>
    <row r="230" spans="1:5">
      <c r="A230" s="18">
        <v>5</v>
      </c>
      <c r="B230" s="70" t="s">
        <v>839</v>
      </c>
      <c r="C230" s="18" t="s">
        <v>57</v>
      </c>
      <c r="D230" s="69" t="str">
        <f>VLOOKUP(Table4[[#This Row],[iso_code]],iso_code!B:C,2,"FAUX")</f>
        <v>GNQ</v>
      </c>
      <c r="E230" s="18" t="str">
        <f>VLOOKUP(Table4[[#This Row],[iso_code]],iso_code!G:H,2,FALSE)</f>
        <v>Equatorial Guinea</v>
      </c>
    </row>
    <row r="231" spans="1:5">
      <c r="A231" s="18">
        <v>5</v>
      </c>
      <c r="B231" s="70" t="s">
        <v>844</v>
      </c>
      <c r="C231" s="18" t="s">
        <v>57</v>
      </c>
      <c r="D231" s="69" t="str">
        <f>VLOOKUP(Table4[[#This Row],[iso_code]],iso_code!B:C,2,"FAUX")</f>
        <v>GNB</v>
      </c>
      <c r="E231" s="18" t="str">
        <f>VLOOKUP(Table4[[#This Row],[iso_code]],iso_code!G:H,2,FALSE)</f>
        <v>Guinea-Bissau</v>
      </c>
    </row>
    <row r="232" spans="1:5">
      <c r="A232" s="18">
        <v>5</v>
      </c>
      <c r="B232" s="70" t="s">
        <v>433</v>
      </c>
      <c r="C232" s="18" t="s">
        <v>57</v>
      </c>
      <c r="D232" s="69" t="str">
        <f>VLOOKUP(Table4[[#This Row],[iso_code]],iso_code!B:C,2,"FAUX")</f>
        <v>KEN</v>
      </c>
      <c r="E232" s="18" t="str">
        <f>VLOOKUP(Table4[[#This Row],[iso_code]],iso_code!G:H,2,FALSE)</f>
        <v>Kenya</v>
      </c>
    </row>
    <row r="233" spans="1:5">
      <c r="A233" s="18">
        <v>5</v>
      </c>
      <c r="B233" s="70" t="s">
        <v>847</v>
      </c>
      <c r="C233" s="18" t="s">
        <v>57</v>
      </c>
      <c r="D233" s="69" t="str">
        <f>VLOOKUP(Table4[[#This Row],[iso_code]],iso_code!B:C,2,"FAUX")</f>
        <v>LBR</v>
      </c>
      <c r="E233" s="18" t="str">
        <f>VLOOKUP(Table4[[#This Row],[iso_code]],iso_code!G:H,2,FALSE)</f>
        <v>Liberia</v>
      </c>
    </row>
    <row r="234" spans="1:5">
      <c r="A234" s="18">
        <v>5</v>
      </c>
      <c r="B234" s="70" t="s">
        <v>846</v>
      </c>
      <c r="C234" s="18" t="s">
        <v>57</v>
      </c>
      <c r="D234" s="69" t="str">
        <f>VLOOKUP(Table4[[#This Row],[iso_code]],iso_code!B:C,2,"FAUX")</f>
        <v>LSO</v>
      </c>
      <c r="E234" s="18" t="str">
        <f>VLOOKUP(Table4[[#This Row],[iso_code]],iso_code!G:H,2,FALSE)</f>
        <v>Lesotho</v>
      </c>
    </row>
    <row r="235" spans="1:5">
      <c r="A235" s="18">
        <v>5</v>
      </c>
      <c r="B235" s="70" t="s">
        <v>848</v>
      </c>
      <c r="C235" s="18" t="s">
        <v>57</v>
      </c>
      <c r="D235" s="69" t="str">
        <f>VLOOKUP(Table4[[#This Row],[iso_code]],iso_code!B:C,2,"FAUX")</f>
        <v>LBY</v>
      </c>
      <c r="E235" s="18" t="str">
        <f>VLOOKUP(Table4[[#This Row],[iso_code]],iso_code!G:H,2,FALSE)</f>
        <v>Libya</v>
      </c>
    </row>
    <row r="236" spans="1:5">
      <c r="A236" s="18">
        <v>5</v>
      </c>
      <c r="B236" s="70" t="s">
        <v>518</v>
      </c>
      <c r="C236" s="18" t="s">
        <v>57</v>
      </c>
      <c r="D236" s="69" t="str">
        <f>VLOOKUP(Table4[[#This Row],[iso_code]],iso_code!B:C,2,"FAUX")</f>
        <v>MAR</v>
      </c>
      <c r="E236" s="18" t="str">
        <f>VLOOKUP(Table4[[#This Row],[iso_code]],iso_code!G:H,2,FALSE)</f>
        <v>Morocco</v>
      </c>
    </row>
    <row r="237" spans="1:5">
      <c r="A237" s="18">
        <v>5</v>
      </c>
      <c r="B237" s="70" t="s">
        <v>851</v>
      </c>
      <c r="C237" s="18" t="s">
        <v>57</v>
      </c>
      <c r="D237" s="69" t="str">
        <f>VLOOKUP(Table4[[#This Row],[iso_code]],iso_code!B:C,2,"FAUX")</f>
        <v>MLI</v>
      </c>
      <c r="E237" s="18" t="str">
        <f>VLOOKUP(Table4[[#This Row],[iso_code]],iso_code!G:H,2,FALSE)</f>
        <v>Mali</v>
      </c>
    </row>
    <row r="238" spans="1:5">
      <c r="A238" s="18">
        <v>5</v>
      </c>
      <c r="B238" s="70" t="s">
        <v>852</v>
      </c>
      <c r="C238" s="18" t="s">
        <v>57</v>
      </c>
      <c r="D238" s="69" t="str">
        <f>VLOOKUP(Table4[[#This Row],[iso_code]],iso_code!B:C,2,"FAUX")</f>
        <v>MRT</v>
      </c>
      <c r="E238" s="18" t="str">
        <f>VLOOKUP(Table4[[#This Row],[iso_code]],iso_code!G:H,2,FALSE)</f>
        <v>Mauritania</v>
      </c>
    </row>
    <row r="239" spans="1:5">
      <c r="A239" s="18">
        <v>5</v>
      </c>
      <c r="B239" s="70" t="s">
        <v>850</v>
      </c>
      <c r="C239" s="18" t="s">
        <v>57</v>
      </c>
      <c r="D239" s="69" t="str">
        <f>VLOOKUP(Table4[[#This Row],[iso_code]],iso_code!B:C,2,"FAUX")</f>
        <v>MWI</v>
      </c>
      <c r="E239" s="18" t="str">
        <f>VLOOKUP(Table4[[#This Row],[iso_code]],iso_code!G:H,2,FALSE)</f>
        <v>Malawi</v>
      </c>
    </row>
    <row r="240" spans="1:5">
      <c r="A240" s="18">
        <v>5</v>
      </c>
      <c r="B240" s="70" t="s">
        <v>854</v>
      </c>
      <c r="C240" s="18" t="s">
        <v>57</v>
      </c>
      <c r="D240" s="69" t="str">
        <f>VLOOKUP(Table4[[#This Row],[iso_code]],iso_code!B:C,2,"FAUX")</f>
        <v>MOZ</v>
      </c>
      <c r="E240" s="18" t="str">
        <f>VLOOKUP(Table4[[#This Row],[iso_code]],iso_code!G:H,2,FALSE)</f>
        <v>Mozambique</v>
      </c>
    </row>
    <row r="241" spans="1:5">
      <c r="A241" s="18">
        <v>5</v>
      </c>
      <c r="B241" s="70" t="s">
        <v>855</v>
      </c>
      <c r="C241" s="18" t="s">
        <v>57</v>
      </c>
      <c r="D241" s="69" t="str">
        <f>VLOOKUP(Table4[[#This Row],[iso_code]],iso_code!B:C,2,"FAUX")</f>
        <v>NAM</v>
      </c>
      <c r="E241" s="18" t="str">
        <f>VLOOKUP(Table4[[#This Row],[iso_code]],iso_code!G:H,2,FALSE)</f>
        <v>Namibia</v>
      </c>
    </row>
    <row r="242" spans="1:5">
      <c r="A242" s="18">
        <v>5</v>
      </c>
      <c r="B242" s="70" t="s">
        <v>856</v>
      </c>
      <c r="C242" s="18" t="s">
        <v>57</v>
      </c>
      <c r="D242" s="69" t="str">
        <f>VLOOKUP(Table4[[#This Row],[iso_code]],iso_code!B:C,2,"FAUX")</f>
        <v>NER</v>
      </c>
      <c r="E242" s="18" t="str">
        <f>VLOOKUP(Table4[[#This Row],[iso_code]],iso_code!G:H,2,FALSE)</f>
        <v>Niger (the)</v>
      </c>
    </row>
    <row r="243" spans="1:5">
      <c r="A243" s="18">
        <v>5</v>
      </c>
      <c r="B243" s="70" t="s">
        <v>857</v>
      </c>
      <c r="C243" s="18" t="s">
        <v>57</v>
      </c>
      <c r="D243" s="69" t="str">
        <f>VLOOKUP(Table4[[#This Row],[iso_code]],iso_code!B:C,2,"FAUX")</f>
        <v>NGA</v>
      </c>
      <c r="E243" s="18" t="str">
        <f>VLOOKUP(Table4[[#This Row],[iso_code]],iso_code!G:H,2,FALSE)</f>
        <v>Nigeria</v>
      </c>
    </row>
    <row r="244" spans="1:5">
      <c r="A244" s="18">
        <v>5</v>
      </c>
      <c r="B244" s="70" t="s">
        <v>858</v>
      </c>
      <c r="C244" s="18" t="s">
        <v>57</v>
      </c>
      <c r="D244" s="69" t="str">
        <f>VLOOKUP(Table4[[#This Row],[iso_code]],iso_code!B:C,2,"FAUX")</f>
        <v>RWA</v>
      </c>
      <c r="E244" s="18" t="str">
        <f>VLOOKUP(Table4[[#This Row],[iso_code]],iso_code!G:H,2,FALSE)</f>
        <v>Rwanda</v>
      </c>
    </row>
    <row r="245" spans="1:5">
      <c r="A245" s="18">
        <v>5</v>
      </c>
      <c r="B245" s="70" t="s">
        <v>865</v>
      </c>
      <c r="C245" s="18" t="s">
        <v>57</v>
      </c>
      <c r="D245" s="69" t="str">
        <f>VLOOKUP(Table4[[#This Row],[iso_code]],iso_code!B:C,2,"FAUX")</f>
        <v>SDN</v>
      </c>
      <c r="E245" s="18" t="str">
        <f>VLOOKUP(Table4[[#This Row],[iso_code]],iso_code!G:H,2,FALSE)</f>
        <v>Sudan (the)</v>
      </c>
    </row>
    <row r="246" spans="1:5">
      <c r="A246" s="18">
        <v>5</v>
      </c>
      <c r="B246" s="70" t="s">
        <v>862</v>
      </c>
      <c r="C246" s="18" t="s">
        <v>57</v>
      </c>
      <c r="D246" s="69" t="str">
        <f>VLOOKUP(Table4[[#This Row],[iso_code]],iso_code!B:C,2,"FAUX")</f>
        <v>SLE</v>
      </c>
      <c r="E246" s="18" t="str">
        <f>VLOOKUP(Table4[[#This Row],[iso_code]],iso_code!G:H,2,FALSE)</f>
        <v>Sierra Leone</v>
      </c>
    </row>
    <row r="247" spans="1:5">
      <c r="A247" s="18">
        <v>5</v>
      </c>
      <c r="B247" s="70" t="s">
        <v>860</v>
      </c>
      <c r="C247" s="18" t="s">
        <v>57</v>
      </c>
      <c r="D247" s="69" t="str">
        <f>VLOOKUP(Table4[[#This Row],[iso_code]],iso_code!B:C,2,"FAUX")</f>
        <v>SEN</v>
      </c>
      <c r="E247" s="18" t="str">
        <f>VLOOKUP(Table4[[#This Row],[iso_code]],iso_code!G:H,2,FALSE)</f>
        <v>Senegal</v>
      </c>
    </row>
    <row r="248" spans="1:5">
      <c r="A248" s="18">
        <v>5</v>
      </c>
      <c r="B248" s="70" t="s">
        <v>863</v>
      </c>
      <c r="C248" s="18" t="s">
        <v>57</v>
      </c>
      <c r="D248" s="69" t="str">
        <f>VLOOKUP(Table4[[#This Row],[iso_code]],iso_code!B:C,2,"FAUX")</f>
        <v>SOM</v>
      </c>
      <c r="E248" s="18" t="str">
        <f>VLOOKUP(Table4[[#This Row],[iso_code]],iso_code!G:H,2,FALSE)</f>
        <v>Somalia</v>
      </c>
    </row>
    <row r="249" spans="1:5">
      <c r="A249" s="18">
        <v>5</v>
      </c>
      <c r="B249" s="70" t="s">
        <v>866</v>
      </c>
      <c r="C249" s="18" t="s">
        <v>57</v>
      </c>
      <c r="D249" s="69" t="str">
        <f>VLOOKUP(Table4[[#This Row],[iso_code]],iso_code!B:C,2,"FAUX")</f>
        <v>SWZ</v>
      </c>
      <c r="E249" s="18" t="str">
        <f>VLOOKUP(Table4[[#This Row],[iso_code]],iso_code!G:H,2,FALSE)</f>
        <v>Eswatini</v>
      </c>
    </row>
    <row r="250" spans="1:5">
      <c r="A250" s="18">
        <v>5</v>
      </c>
      <c r="B250" s="70" t="s">
        <v>833</v>
      </c>
      <c r="C250" s="18" t="s">
        <v>57</v>
      </c>
      <c r="D250" s="69" t="str">
        <f>VLOOKUP(Table4[[#This Row],[iso_code]],iso_code!B:C,2,"FAUX")</f>
        <v>TCD</v>
      </c>
      <c r="E250" s="18" t="str">
        <f>VLOOKUP(Table4[[#This Row],[iso_code]],iso_code!G:H,2,FALSE)</f>
        <v>Chad</v>
      </c>
    </row>
    <row r="251" spans="1:5">
      <c r="A251" s="18">
        <v>5</v>
      </c>
      <c r="B251" s="70" t="s">
        <v>868</v>
      </c>
      <c r="C251" s="18" t="s">
        <v>57</v>
      </c>
      <c r="D251" s="69" t="str">
        <f>VLOOKUP(Table4[[#This Row],[iso_code]],iso_code!B:C,2,"FAUX")</f>
        <v>TGO</v>
      </c>
      <c r="E251" s="18" t="str">
        <f>VLOOKUP(Table4[[#This Row],[iso_code]],iso_code!G:H,2,FALSE)</f>
        <v>Togo</v>
      </c>
    </row>
    <row r="252" spans="1:5">
      <c r="A252" s="18">
        <v>5</v>
      </c>
      <c r="B252" s="70" t="s">
        <v>869</v>
      </c>
      <c r="C252" s="18" t="s">
        <v>57</v>
      </c>
      <c r="D252" s="69" t="str">
        <f>VLOOKUP(Table4[[#This Row],[iso_code]],iso_code!B:C,2,"FAUX")</f>
        <v>TUN</v>
      </c>
      <c r="E252" s="18" t="str">
        <f>VLOOKUP(Table4[[#This Row],[iso_code]],iso_code!G:H,2,FALSE)</f>
        <v>Tunisia</v>
      </c>
    </row>
    <row r="253" spans="1:5">
      <c r="A253" s="18">
        <v>5</v>
      </c>
      <c r="B253" s="70" t="s">
        <v>867</v>
      </c>
      <c r="C253" s="18" t="s">
        <v>57</v>
      </c>
      <c r="D253" s="69" t="str">
        <f>VLOOKUP(Table4[[#This Row],[iso_code]],iso_code!B:C,2,"FAUX")</f>
        <v>TZA</v>
      </c>
      <c r="E253" s="18" t="str">
        <f>VLOOKUP(Table4[[#This Row],[iso_code]],iso_code!G:H,2,FALSE)</f>
        <v>Tanzania, United Republic of</v>
      </c>
    </row>
    <row r="254" spans="1:5">
      <c r="A254" s="18">
        <v>5</v>
      </c>
      <c r="B254" s="70" t="s">
        <v>870</v>
      </c>
      <c r="C254" s="18" t="s">
        <v>57</v>
      </c>
      <c r="D254" s="69" t="str">
        <f>VLOOKUP(Table4[[#This Row],[iso_code]],iso_code!B:C,2,"FAUX")</f>
        <v>UGA</v>
      </c>
      <c r="E254" s="18" t="str">
        <f>VLOOKUP(Table4[[#This Row],[iso_code]],iso_code!G:H,2,FALSE)</f>
        <v>Uganda</v>
      </c>
    </row>
    <row r="255" spans="1:5">
      <c r="A255" s="18">
        <v>5</v>
      </c>
      <c r="B255" s="70" t="s">
        <v>626</v>
      </c>
      <c r="C255" s="18" t="s">
        <v>57</v>
      </c>
      <c r="D255" s="69" t="str">
        <f>VLOOKUP(Table4[[#This Row],[iso_code]],iso_code!B:C,2,"FAUX")</f>
        <v>ZAF</v>
      </c>
      <c r="E255" s="18" t="str">
        <f>VLOOKUP(Table4[[#This Row],[iso_code]],iso_code!G:H,2,FALSE)</f>
        <v>South Africa</v>
      </c>
    </row>
    <row r="256" spans="1:5">
      <c r="A256" s="18">
        <v>5</v>
      </c>
      <c r="B256" s="70" t="s">
        <v>766</v>
      </c>
      <c r="C256" s="18" t="s">
        <v>57</v>
      </c>
      <c r="D256" s="69" t="str">
        <f>VLOOKUP(Table4[[#This Row],[iso_code]],iso_code!B:C,2,"FAUX")</f>
        <v>ZMB</v>
      </c>
      <c r="E256" s="18" t="str">
        <f>VLOOKUP(Table4[[#This Row],[iso_code]],iso_code!G:H,2,FALSE)</f>
        <v>Zambia</v>
      </c>
    </row>
    <row r="257" spans="1:5">
      <c r="A257" s="18">
        <v>5</v>
      </c>
      <c r="B257" s="70" t="s">
        <v>871</v>
      </c>
      <c r="C257" s="18" t="s">
        <v>57</v>
      </c>
      <c r="D257" s="69" t="str">
        <f>VLOOKUP(Table4[[#This Row],[iso_code]],iso_code!B:C,2,"FAUX")</f>
        <v>ZWE</v>
      </c>
      <c r="E257" s="18" t="str">
        <f>VLOOKUP(Table4[[#This Row],[iso_code]],iso_code!G:H,2,FALSE)</f>
        <v>Zimbabwe</v>
      </c>
    </row>
    <row r="258" spans="1:5">
      <c r="A258" s="18">
        <v>6</v>
      </c>
      <c r="B258" s="62" t="s">
        <v>826</v>
      </c>
      <c r="C258" s="18" t="s">
        <v>57</v>
      </c>
      <c r="D258" s="69" t="str">
        <f>VLOOKUP(Table4[[#This Row],[iso_code]],iso_code!B:C,2,"FAUX")</f>
        <v>DZA</v>
      </c>
      <c r="E258" s="18" t="str">
        <f>VLOOKUP(Table4[[#This Row],[iso_code]],iso_code!G:H,2,FALSE)</f>
        <v>Algeria</v>
      </c>
    </row>
    <row r="259" spans="1:5">
      <c r="A259" s="18">
        <v>6</v>
      </c>
      <c r="B259" s="62" t="s">
        <v>827</v>
      </c>
      <c r="C259" s="18" t="s">
        <v>57</v>
      </c>
      <c r="D259" s="69" t="str">
        <f>VLOOKUP(Table4[[#This Row],[iso_code]],iso_code!B:C,2,"FAUX")</f>
        <v>AGO</v>
      </c>
      <c r="E259" s="18" t="str">
        <f>VLOOKUP(Table4[[#This Row],[iso_code]],iso_code!G:H,2,FALSE)</f>
        <v>Angola</v>
      </c>
    </row>
    <row r="260" spans="1:5">
      <c r="A260" s="18">
        <v>6</v>
      </c>
      <c r="B260" s="62" t="s">
        <v>828</v>
      </c>
      <c r="C260" s="18" t="s">
        <v>57</v>
      </c>
      <c r="D260" s="69" t="str">
        <f>VLOOKUP(Table4[[#This Row],[iso_code]],iso_code!B:C,2,"FAUX")</f>
        <v>BEN</v>
      </c>
      <c r="E260" s="18" t="str">
        <f>VLOOKUP(Table4[[#This Row],[iso_code]],iso_code!G:H,2,FALSE)</f>
        <v>Benin</v>
      </c>
    </row>
    <row r="261" spans="1:5">
      <c r="A261" s="18">
        <v>6</v>
      </c>
      <c r="B261" s="62" t="s">
        <v>829</v>
      </c>
      <c r="C261" s="18" t="s">
        <v>57</v>
      </c>
      <c r="D261" s="69" t="str">
        <f>VLOOKUP(Table4[[#This Row],[iso_code]],iso_code!B:C,2,"FAUX")</f>
        <v>BWA</v>
      </c>
      <c r="E261" s="18" t="str">
        <f>VLOOKUP(Table4[[#This Row],[iso_code]],iso_code!G:H,2,FALSE)</f>
        <v>Botswana</v>
      </c>
    </row>
    <row r="262" spans="1:5">
      <c r="A262" s="18">
        <v>6</v>
      </c>
      <c r="B262" s="62" t="s">
        <v>830</v>
      </c>
      <c r="C262" s="18" t="s">
        <v>57</v>
      </c>
      <c r="D262" s="69" t="str">
        <f>VLOOKUP(Table4[[#This Row],[iso_code]],iso_code!B:C,2,"FAUX")</f>
        <v>BFA</v>
      </c>
      <c r="E262" s="18" t="str">
        <f>VLOOKUP(Table4[[#This Row],[iso_code]],iso_code!G:H,2,FALSE)</f>
        <v>Burkina Faso</v>
      </c>
    </row>
    <row r="263" spans="1:5">
      <c r="A263" s="18">
        <v>6</v>
      </c>
      <c r="B263" s="62" t="s">
        <v>831</v>
      </c>
      <c r="C263" s="18" t="s">
        <v>57</v>
      </c>
      <c r="D263" s="69" t="str">
        <f>VLOOKUP(Table4[[#This Row],[iso_code]],iso_code!B:C,2,"FAUX")</f>
        <v>BDI</v>
      </c>
      <c r="E263" s="18" t="str">
        <f>VLOOKUP(Table4[[#This Row],[iso_code]],iso_code!G:H,2,FALSE)</f>
        <v>Burundi</v>
      </c>
    </row>
    <row r="264" spans="1:5">
      <c r="A264" s="18">
        <v>6</v>
      </c>
      <c r="B264" s="62" t="s">
        <v>290</v>
      </c>
      <c r="C264" s="18" t="s">
        <v>57</v>
      </c>
      <c r="D264" s="69" t="str">
        <f>VLOOKUP(Table4[[#This Row],[iso_code]],iso_code!B:C,2,"FAUX")</f>
        <v>CMR</v>
      </c>
      <c r="E264" s="18" t="str">
        <f>VLOOKUP(Table4[[#This Row],[iso_code]],iso_code!G:H,2,FALSE)</f>
        <v>Cameroon</v>
      </c>
    </row>
    <row r="265" spans="1:5">
      <c r="A265" s="18">
        <v>6</v>
      </c>
      <c r="B265" s="62" t="s">
        <v>832</v>
      </c>
      <c r="C265" s="18" t="s">
        <v>57</v>
      </c>
      <c r="D265" s="69" t="str">
        <f>VLOOKUP(Table4[[#This Row],[iso_code]],iso_code!B:C,2,"FAUX")</f>
        <v>CAF</v>
      </c>
      <c r="E265" s="18" t="str">
        <f>VLOOKUP(Table4[[#This Row],[iso_code]],iso_code!G:H,2,FALSE)</f>
        <v>Central African Republic (the)</v>
      </c>
    </row>
    <row r="266" spans="1:5">
      <c r="A266" s="18">
        <v>6</v>
      </c>
      <c r="B266" s="62" t="s">
        <v>833</v>
      </c>
      <c r="C266" s="18" t="s">
        <v>57</v>
      </c>
      <c r="D266" s="69" t="str">
        <f>VLOOKUP(Table4[[#This Row],[iso_code]],iso_code!B:C,2,"FAUX")</f>
        <v>TCD</v>
      </c>
      <c r="E266" s="18" t="str">
        <f>VLOOKUP(Table4[[#This Row],[iso_code]],iso_code!G:H,2,FALSE)</f>
        <v>Chad</v>
      </c>
    </row>
    <row r="267" spans="1:5">
      <c r="A267" s="18">
        <v>6</v>
      </c>
      <c r="B267" s="62" t="s">
        <v>836</v>
      </c>
      <c r="C267" s="18" t="s">
        <v>57</v>
      </c>
      <c r="D267" s="69" t="str">
        <f>VLOOKUP(Table4[[#This Row],[iso_code]],iso_code!B:C,2,"FAUX")</f>
        <v>COD</v>
      </c>
      <c r="E267" s="18" t="str">
        <f>VLOOKUP(Table4[[#This Row],[iso_code]],iso_code!G:H,2,FALSE)</f>
        <v>Congo (the Democratic Republic of the)</v>
      </c>
    </row>
    <row r="268" spans="1:5">
      <c r="A268" s="18">
        <v>6</v>
      </c>
      <c r="B268" s="62" t="s">
        <v>835</v>
      </c>
      <c r="C268" s="18" t="s">
        <v>57</v>
      </c>
      <c r="D268" s="69" t="str">
        <f>VLOOKUP(Table4[[#This Row],[iso_code]],iso_code!B:C,2,"FAUX")</f>
        <v>COG</v>
      </c>
      <c r="E268" s="18" t="str">
        <f>VLOOKUP(Table4[[#This Row],[iso_code]],iso_code!G:H,2,FALSE)</f>
        <v>Congo (the)</v>
      </c>
    </row>
    <row r="269" spans="1:5">
      <c r="A269" s="18">
        <v>6</v>
      </c>
      <c r="B269" s="62" t="s">
        <v>837</v>
      </c>
      <c r="C269" s="18" t="s">
        <v>57</v>
      </c>
      <c r="D269" s="69" t="str">
        <f>VLOOKUP(Table4[[#This Row],[iso_code]],iso_code!B:C,2,"FAUX")</f>
        <v>DJI</v>
      </c>
      <c r="E269" s="18" t="str">
        <f>VLOOKUP(Table4[[#This Row],[iso_code]],iso_code!G:H,2,FALSE)</f>
        <v>Djibouti</v>
      </c>
    </row>
    <row r="270" spans="1:5">
      <c r="A270" s="18">
        <v>6</v>
      </c>
      <c r="B270" s="62" t="s">
        <v>838</v>
      </c>
      <c r="C270" s="18" t="s">
        <v>57</v>
      </c>
      <c r="D270" s="69" t="str">
        <f>VLOOKUP(Table4[[#This Row],[iso_code]],iso_code!B:C,2,"FAUX")</f>
        <v>EGY</v>
      </c>
      <c r="E270" s="18" t="str">
        <f>VLOOKUP(Table4[[#This Row],[iso_code]],iso_code!G:H,2,FALSE)</f>
        <v>Egypt</v>
      </c>
    </row>
    <row r="271" spans="1:5">
      <c r="A271" s="18">
        <v>6</v>
      </c>
      <c r="B271" s="62" t="s">
        <v>839</v>
      </c>
      <c r="C271" s="18" t="s">
        <v>57</v>
      </c>
      <c r="D271" s="69" t="str">
        <f>VLOOKUP(Table4[[#This Row],[iso_code]],iso_code!B:C,2,"FAUX")</f>
        <v>GNQ</v>
      </c>
      <c r="E271" s="18" t="str">
        <f>VLOOKUP(Table4[[#This Row],[iso_code]],iso_code!G:H,2,FALSE)</f>
        <v>Equatorial Guinea</v>
      </c>
    </row>
    <row r="272" spans="1:5">
      <c r="A272" s="18">
        <v>6</v>
      </c>
      <c r="B272" s="62" t="s">
        <v>840</v>
      </c>
      <c r="C272" s="18" t="s">
        <v>57</v>
      </c>
      <c r="D272" s="69" t="str">
        <f>VLOOKUP(Table4[[#This Row],[iso_code]],iso_code!B:C,2,"FAUX")</f>
        <v>ERI</v>
      </c>
      <c r="E272" s="18" t="str">
        <f>VLOOKUP(Table4[[#This Row],[iso_code]],iso_code!G:H,2,FALSE)</f>
        <v>Eritrea</v>
      </c>
    </row>
    <row r="273" spans="1:5">
      <c r="A273" s="18">
        <v>6</v>
      </c>
      <c r="B273" s="62" t="s">
        <v>866</v>
      </c>
      <c r="C273" s="18" t="s">
        <v>57</v>
      </c>
      <c r="D273" s="69" t="str">
        <f>VLOOKUP(Table4[[#This Row],[iso_code]],iso_code!B:C,2,"FAUX")</f>
        <v>SWZ</v>
      </c>
      <c r="E273" s="18" t="str">
        <f>VLOOKUP(Table4[[#This Row],[iso_code]],iso_code!G:H,2,FALSE)</f>
        <v>Eswatini</v>
      </c>
    </row>
    <row r="274" spans="1:5">
      <c r="A274" s="18">
        <v>6</v>
      </c>
      <c r="B274" s="62" t="s">
        <v>199</v>
      </c>
      <c r="C274" s="18" t="s">
        <v>57</v>
      </c>
      <c r="D274" s="69" t="str">
        <f>VLOOKUP(Table4[[#This Row],[iso_code]],iso_code!B:C,2,"FAUX")</f>
        <v>ETH</v>
      </c>
      <c r="E274" s="18" t="str">
        <f>VLOOKUP(Table4[[#This Row],[iso_code]],iso_code!G:H,2,FALSE)</f>
        <v>Ethiopia</v>
      </c>
    </row>
    <row r="275" spans="1:5">
      <c r="A275" s="18">
        <v>6</v>
      </c>
      <c r="B275" s="62" t="s">
        <v>841</v>
      </c>
      <c r="C275" s="18" t="s">
        <v>57</v>
      </c>
      <c r="D275" s="69" t="str">
        <f>VLOOKUP(Table4[[#This Row],[iso_code]],iso_code!B:C,2,"FAUX")</f>
        <v>GAB</v>
      </c>
      <c r="E275" s="18" t="str">
        <f>VLOOKUP(Table4[[#This Row],[iso_code]],iso_code!G:H,2,FALSE)</f>
        <v>Gabon</v>
      </c>
    </row>
    <row r="276" spans="1:5">
      <c r="A276" s="18">
        <v>6</v>
      </c>
      <c r="B276" s="62" t="s">
        <v>842</v>
      </c>
      <c r="C276" s="18" t="s">
        <v>57</v>
      </c>
      <c r="D276" s="69" t="str">
        <f>VLOOKUP(Table4[[#This Row],[iso_code]],iso_code!B:C,2,"FAUX")</f>
        <v>GMB</v>
      </c>
      <c r="E276" s="18" t="str">
        <f>VLOOKUP(Table4[[#This Row],[iso_code]],iso_code!G:H,2,FALSE)</f>
        <v>Gambia (the)</v>
      </c>
    </row>
    <row r="277" spans="1:5">
      <c r="A277" s="18">
        <v>6</v>
      </c>
      <c r="B277" s="62" t="s">
        <v>255</v>
      </c>
      <c r="C277" s="18" t="s">
        <v>57</v>
      </c>
      <c r="D277" s="69" t="str">
        <f>VLOOKUP(Table4[[#This Row],[iso_code]],iso_code!B:C,2,"FAUX")</f>
        <v>GHA</v>
      </c>
      <c r="E277" s="18" t="str">
        <f>VLOOKUP(Table4[[#This Row],[iso_code]],iso_code!G:H,2,FALSE)</f>
        <v>Ghana</v>
      </c>
    </row>
    <row r="278" spans="1:5">
      <c r="A278" s="18">
        <v>6</v>
      </c>
      <c r="B278" s="62" t="s">
        <v>843</v>
      </c>
      <c r="C278" s="18" t="s">
        <v>57</v>
      </c>
      <c r="D278" s="69" t="str">
        <f>VLOOKUP(Table4[[#This Row],[iso_code]],iso_code!B:C,2,"FAUX")</f>
        <v>GIN</v>
      </c>
      <c r="E278" s="18" t="str">
        <f>VLOOKUP(Table4[[#This Row],[iso_code]],iso_code!G:H,2,FALSE)</f>
        <v>Guinea</v>
      </c>
    </row>
    <row r="279" spans="1:5">
      <c r="A279" s="18">
        <v>6</v>
      </c>
      <c r="B279" s="62" t="s">
        <v>844</v>
      </c>
      <c r="C279" s="18" t="s">
        <v>57</v>
      </c>
      <c r="D279" s="69" t="str">
        <f>VLOOKUP(Table4[[#This Row],[iso_code]],iso_code!B:C,2,"FAUX")</f>
        <v>GNB</v>
      </c>
      <c r="E279" s="18" t="str">
        <f>VLOOKUP(Table4[[#This Row],[iso_code]],iso_code!G:H,2,FALSE)</f>
        <v>Guinea-Bissau</v>
      </c>
    </row>
    <row r="280" spans="1:5">
      <c r="A280" s="18">
        <v>6</v>
      </c>
      <c r="B280" s="62" t="s">
        <v>845</v>
      </c>
      <c r="C280" s="18" t="s">
        <v>57</v>
      </c>
      <c r="D280" s="69" t="str">
        <f>VLOOKUP(Table4[[#This Row],[iso_code]],iso_code!B:C,2,"FAUX")</f>
        <v>CIV</v>
      </c>
      <c r="E280" s="18" t="str">
        <f>VLOOKUP(Table4[[#This Row],[iso_code]],iso_code!G:H,2,FALSE)</f>
        <v>Côte d'Ivoire</v>
      </c>
    </row>
    <row r="281" spans="1:5">
      <c r="A281" s="18">
        <v>6</v>
      </c>
      <c r="B281" s="62" t="s">
        <v>433</v>
      </c>
      <c r="C281" s="18" t="s">
        <v>57</v>
      </c>
      <c r="D281" s="69" t="str">
        <f>VLOOKUP(Table4[[#This Row],[iso_code]],iso_code!B:C,2,"FAUX")</f>
        <v>KEN</v>
      </c>
      <c r="E281" s="18" t="str">
        <f>VLOOKUP(Table4[[#This Row],[iso_code]],iso_code!G:H,2,FALSE)</f>
        <v>Kenya</v>
      </c>
    </row>
    <row r="282" spans="1:5">
      <c r="A282" s="18">
        <v>6</v>
      </c>
      <c r="B282" s="62" t="s">
        <v>846</v>
      </c>
      <c r="C282" s="18" t="s">
        <v>57</v>
      </c>
      <c r="D282" s="69" t="str">
        <f>VLOOKUP(Table4[[#This Row],[iso_code]],iso_code!B:C,2,"FAUX")</f>
        <v>LSO</v>
      </c>
      <c r="E282" s="18" t="str">
        <f>VLOOKUP(Table4[[#This Row],[iso_code]],iso_code!G:H,2,FALSE)</f>
        <v>Lesotho</v>
      </c>
    </row>
    <row r="283" spans="1:5">
      <c r="A283" s="18">
        <v>6</v>
      </c>
      <c r="B283" s="62" t="s">
        <v>847</v>
      </c>
      <c r="C283" s="18" t="s">
        <v>57</v>
      </c>
      <c r="D283" s="69" t="str">
        <f>VLOOKUP(Table4[[#This Row],[iso_code]],iso_code!B:C,2,"FAUX")</f>
        <v>LBR</v>
      </c>
      <c r="E283" s="18" t="str">
        <f>VLOOKUP(Table4[[#This Row],[iso_code]],iso_code!G:H,2,FALSE)</f>
        <v>Liberia</v>
      </c>
    </row>
    <row r="284" spans="1:5">
      <c r="A284" s="18">
        <v>6</v>
      </c>
      <c r="B284" s="62" t="s">
        <v>848</v>
      </c>
      <c r="C284" s="18" t="s">
        <v>57</v>
      </c>
      <c r="D284" s="69" t="str">
        <f>VLOOKUP(Table4[[#This Row],[iso_code]],iso_code!B:C,2,"FAUX")</f>
        <v>LBY</v>
      </c>
      <c r="E284" s="18" t="str">
        <f>VLOOKUP(Table4[[#This Row],[iso_code]],iso_code!G:H,2,FALSE)</f>
        <v>Libya</v>
      </c>
    </row>
    <row r="285" spans="1:5">
      <c r="A285" s="18">
        <v>6</v>
      </c>
      <c r="B285" s="62" t="s">
        <v>850</v>
      </c>
      <c r="C285" s="18" t="s">
        <v>57</v>
      </c>
      <c r="D285" s="69" t="str">
        <f>VLOOKUP(Table4[[#This Row],[iso_code]],iso_code!B:C,2,"FAUX")</f>
        <v>MWI</v>
      </c>
      <c r="E285" s="18" t="str">
        <f>VLOOKUP(Table4[[#This Row],[iso_code]],iso_code!G:H,2,FALSE)</f>
        <v>Malawi</v>
      </c>
    </row>
    <row r="286" spans="1:5">
      <c r="A286" s="18">
        <v>6</v>
      </c>
      <c r="B286" s="62" t="s">
        <v>851</v>
      </c>
      <c r="C286" s="18" t="s">
        <v>57</v>
      </c>
      <c r="D286" s="69" t="str">
        <f>VLOOKUP(Table4[[#This Row],[iso_code]],iso_code!B:C,2,"FAUX")</f>
        <v>MLI</v>
      </c>
      <c r="E286" s="18" t="str">
        <f>VLOOKUP(Table4[[#This Row],[iso_code]],iso_code!G:H,2,FALSE)</f>
        <v>Mali</v>
      </c>
    </row>
    <row r="287" spans="1:5">
      <c r="A287" s="18">
        <v>6</v>
      </c>
      <c r="B287" s="62" t="s">
        <v>852</v>
      </c>
      <c r="C287" s="18" t="s">
        <v>57</v>
      </c>
      <c r="D287" s="69" t="str">
        <f>VLOOKUP(Table4[[#This Row],[iso_code]],iso_code!B:C,2,"FAUX")</f>
        <v>MRT</v>
      </c>
      <c r="E287" s="18" t="str">
        <f>VLOOKUP(Table4[[#This Row],[iso_code]],iso_code!G:H,2,FALSE)</f>
        <v>Mauritania</v>
      </c>
    </row>
    <row r="288" spans="1:5">
      <c r="A288" s="18">
        <v>6</v>
      </c>
      <c r="B288" s="62" t="s">
        <v>518</v>
      </c>
      <c r="C288" s="18" t="s">
        <v>57</v>
      </c>
      <c r="D288" s="69" t="str">
        <f>VLOOKUP(Table4[[#This Row],[iso_code]],iso_code!B:C,2,"FAUX")</f>
        <v>MAR</v>
      </c>
      <c r="E288" s="18" t="str">
        <f>VLOOKUP(Table4[[#This Row],[iso_code]],iso_code!G:H,2,FALSE)</f>
        <v>Morocco</v>
      </c>
    </row>
    <row r="289" spans="1:5">
      <c r="A289" s="18">
        <v>6</v>
      </c>
      <c r="B289" s="62" t="s">
        <v>854</v>
      </c>
      <c r="C289" s="18" t="s">
        <v>57</v>
      </c>
      <c r="D289" s="69" t="str">
        <f>VLOOKUP(Table4[[#This Row],[iso_code]],iso_code!B:C,2,"FAUX")</f>
        <v>MOZ</v>
      </c>
      <c r="E289" s="18" t="str">
        <f>VLOOKUP(Table4[[#This Row],[iso_code]],iso_code!G:H,2,FALSE)</f>
        <v>Mozambique</v>
      </c>
    </row>
    <row r="290" spans="1:5">
      <c r="A290" s="18">
        <v>6</v>
      </c>
      <c r="B290" s="62" t="s">
        <v>855</v>
      </c>
      <c r="C290" s="18" t="s">
        <v>57</v>
      </c>
      <c r="D290" s="69" t="str">
        <f>VLOOKUP(Table4[[#This Row],[iso_code]],iso_code!B:C,2,"FAUX")</f>
        <v>NAM</v>
      </c>
      <c r="E290" s="18" t="str">
        <f>VLOOKUP(Table4[[#This Row],[iso_code]],iso_code!G:H,2,FALSE)</f>
        <v>Namibia</v>
      </c>
    </row>
    <row r="291" spans="1:5">
      <c r="A291" s="18">
        <v>6</v>
      </c>
      <c r="B291" s="62" t="s">
        <v>856</v>
      </c>
      <c r="C291" s="18" t="s">
        <v>57</v>
      </c>
      <c r="D291" s="69" t="str">
        <f>VLOOKUP(Table4[[#This Row],[iso_code]],iso_code!B:C,2,"FAUX")</f>
        <v>NER</v>
      </c>
      <c r="E291" s="18" t="str">
        <f>VLOOKUP(Table4[[#This Row],[iso_code]],iso_code!G:H,2,FALSE)</f>
        <v>Niger (the)</v>
      </c>
    </row>
    <row r="292" spans="1:5">
      <c r="A292" s="18">
        <v>6</v>
      </c>
      <c r="B292" s="62" t="s">
        <v>857</v>
      </c>
      <c r="C292" s="18" t="s">
        <v>57</v>
      </c>
      <c r="D292" s="69" t="str">
        <f>VLOOKUP(Table4[[#This Row],[iso_code]],iso_code!B:C,2,"FAUX")</f>
        <v>NGA</v>
      </c>
      <c r="E292" s="18" t="str">
        <f>VLOOKUP(Table4[[#This Row],[iso_code]],iso_code!G:H,2,FALSE)</f>
        <v>Nigeria</v>
      </c>
    </row>
    <row r="293" spans="1:5">
      <c r="A293" s="18">
        <v>6</v>
      </c>
      <c r="B293" s="62" t="s">
        <v>858</v>
      </c>
      <c r="C293" s="18" t="s">
        <v>57</v>
      </c>
      <c r="D293" s="69" t="str">
        <f>VLOOKUP(Table4[[#This Row],[iso_code]],iso_code!B:C,2,"FAUX")</f>
        <v>RWA</v>
      </c>
      <c r="E293" s="18" t="str">
        <f>VLOOKUP(Table4[[#This Row],[iso_code]],iso_code!G:H,2,FALSE)</f>
        <v>Rwanda</v>
      </c>
    </row>
    <row r="294" spans="1:5">
      <c r="A294" s="18">
        <v>6</v>
      </c>
      <c r="B294" s="62" t="s">
        <v>860</v>
      </c>
      <c r="C294" s="18" t="s">
        <v>57</v>
      </c>
      <c r="D294" s="69" t="str">
        <f>VLOOKUP(Table4[[#This Row],[iso_code]],iso_code!B:C,2,"FAUX")</f>
        <v>SEN</v>
      </c>
      <c r="E294" s="18" t="str">
        <f>VLOOKUP(Table4[[#This Row],[iso_code]],iso_code!G:H,2,FALSE)</f>
        <v>Senegal</v>
      </c>
    </row>
    <row r="295" spans="1:5">
      <c r="A295" s="18">
        <v>6</v>
      </c>
      <c r="B295" s="62" t="s">
        <v>862</v>
      </c>
      <c r="C295" s="18" t="s">
        <v>57</v>
      </c>
      <c r="D295" s="69" t="str">
        <f>VLOOKUP(Table4[[#This Row],[iso_code]],iso_code!B:C,2,"FAUX")</f>
        <v>SLE</v>
      </c>
      <c r="E295" s="18" t="str">
        <f>VLOOKUP(Table4[[#This Row],[iso_code]],iso_code!G:H,2,FALSE)</f>
        <v>Sierra Leone</v>
      </c>
    </row>
    <row r="296" spans="1:5">
      <c r="A296" s="18">
        <v>6</v>
      </c>
      <c r="B296" s="62" t="s">
        <v>863</v>
      </c>
      <c r="C296" s="18" t="s">
        <v>57</v>
      </c>
      <c r="D296" s="69" t="str">
        <f>VLOOKUP(Table4[[#This Row],[iso_code]],iso_code!B:C,2,"FAUX")</f>
        <v>SOM</v>
      </c>
      <c r="E296" s="18" t="str">
        <f>VLOOKUP(Table4[[#This Row],[iso_code]],iso_code!G:H,2,FALSE)</f>
        <v>Somalia</v>
      </c>
    </row>
    <row r="297" spans="1:5">
      <c r="A297" s="18">
        <v>6</v>
      </c>
      <c r="B297" s="62" t="s">
        <v>626</v>
      </c>
      <c r="C297" s="18" t="s">
        <v>57</v>
      </c>
      <c r="D297" s="69" t="str">
        <f>VLOOKUP(Table4[[#This Row],[iso_code]],iso_code!B:C,2,"FAUX")</f>
        <v>ZAF</v>
      </c>
      <c r="E297" s="18" t="str">
        <f>VLOOKUP(Table4[[#This Row],[iso_code]],iso_code!G:H,2,FALSE)</f>
        <v>South Africa</v>
      </c>
    </row>
    <row r="298" spans="1:5">
      <c r="A298" s="18">
        <v>6</v>
      </c>
      <c r="B298" s="62" t="s">
        <v>864</v>
      </c>
      <c r="C298" s="18" t="s">
        <v>57</v>
      </c>
      <c r="D298" s="69" t="str">
        <f>VLOOKUP(Table4[[#This Row],[iso_code]],iso_code!B:C,2,"FAUX")</f>
        <v>SSD</v>
      </c>
      <c r="E298" s="18" t="str">
        <f>VLOOKUP(Table4[[#This Row],[iso_code]],iso_code!G:H,2,FALSE)</f>
        <v>South Sudan</v>
      </c>
    </row>
    <row r="299" spans="1:5">
      <c r="A299" s="18">
        <v>6</v>
      </c>
      <c r="B299" s="62" t="s">
        <v>865</v>
      </c>
      <c r="C299" s="18" t="s">
        <v>57</v>
      </c>
      <c r="D299" s="69" t="str">
        <f>VLOOKUP(Table4[[#This Row],[iso_code]],iso_code!B:C,2,"FAUX")</f>
        <v>SDN</v>
      </c>
      <c r="E299" s="18" t="str">
        <f>VLOOKUP(Table4[[#This Row],[iso_code]],iso_code!G:H,2,FALSE)</f>
        <v>Sudan (the)</v>
      </c>
    </row>
    <row r="300" spans="1:5">
      <c r="A300" s="18">
        <v>6</v>
      </c>
      <c r="B300" s="62" t="s">
        <v>867</v>
      </c>
      <c r="C300" s="18" t="s">
        <v>57</v>
      </c>
      <c r="D300" s="69" t="str">
        <f>VLOOKUP(Table4[[#This Row],[iso_code]],iso_code!B:C,2,"FAUX")</f>
        <v>TZA</v>
      </c>
      <c r="E300" s="18" t="str">
        <f>VLOOKUP(Table4[[#This Row],[iso_code]],iso_code!G:H,2,FALSE)</f>
        <v>Tanzania, United Republic of</v>
      </c>
    </row>
    <row r="301" spans="1:5">
      <c r="A301" s="18">
        <v>6</v>
      </c>
      <c r="B301" s="62" t="s">
        <v>868</v>
      </c>
      <c r="C301" s="18" t="s">
        <v>57</v>
      </c>
      <c r="D301" s="69" t="str">
        <f>VLOOKUP(Table4[[#This Row],[iso_code]],iso_code!B:C,2,"FAUX")</f>
        <v>TGO</v>
      </c>
      <c r="E301" s="18" t="str">
        <f>VLOOKUP(Table4[[#This Row],[iso_code]],iso_code!G:H,2,FALSE)</f>
        <v>Togo</v>
      </c>
    </row>
    <row r="302" spans="1:5">
      <c r="A302" s="18">
        <v>6</v>
      </c>
      <c r="B302" s="18" t="s">
        <v>869</v>
      </c>
      <c r="C302" s="18" t="s">
        <v>57</v>
      </c>
      <c r="D302" s="69" t="str">
        <f>VLOOKUP(Table4[[#This Row],[iso_code]],iso_code!B:C,2,"FAUX")</f>
        <v>TUN</v>
      </c>
      <c r="E302" s="18" t="str">
        <f>VLOOKUP(Table4[[#This Row],[iso_code]],iso_code!G:H,2,FALSE)</f>
        <v>Tunisia</v>
      </c>
    </row>
    <row r="303" spans="1:5">
      <c r="A303" s="18">
        <v>6</v>
      </c>
      <c r="B303" s="18" t="s">
        <v>870</v>
      </c>
      <c r="C303" s="18" t="s">
        <v>57</v>
      </c>
      <c r="D303" s="69" t="str">
        <f>VLOOKUP(Table4[[#This Row],[iso_code]],iso_code!B:C,2,"FAUX")</f>
        <v>UGA</v>
      </c>
      <c r="E303" s="18" t="str">
        <f>VLOOKUP(Table4[[#This Row],[iso_code]],iso_code!G:H,2,FALSE)</f>
        <v>Uganda</v>
      </c>
    </row>
    <row r="304" spans="1:5">
      <c r="A304" s="18">
        <v>6</v>
      </c>
      <c r="B304" s="18" t="s">
        <v>766</v>
      </c>
      <c r="C304" s="18" t="s">
        <v>57</v>
      </c>
      <c r="D304" s="69" t="str">
        <f>VLOOKUP(Table4[[#This Row],[iso_code]],iso_code!B:C,2,"FAUX")</f>
        <v>ZMB</v>
      </c>
      <c r="E304" s="18" t="str">
        <f>VLOOKUP(Table4[[#This Row],[iso_code]],iso_code!G:H,2,FALSE)</f>
        <v>Zambia</v>
      </c>
    </row>
    <row r="305" spans="1:5">
      <c r="A305" s="18">
        <v>6</v>
      </c>
      <c r="B305" s="18" t="s">
        <v>871</v>
      </c>
      <c r="C305" s="18" t="s">
        <v>57</v>
      </c>
      <c r="D305" s="69" t="str">
        <f>VLOOKUP(Table4[[#This Row],[iso_code]],iso_code!B:C,2,"FAUX")</f>
        <v>ZWE</v>
      </c>
      <c r="E305" s="18" t="str">
        <f>VLOOKUP(Table4[[#This Row],[iso_code]],iso_code!G:H,2,FALSE)</f>
        <v>Zimbabwe</v>
      </c>
    </row>
    <row r="306" spans="1:5">
      <c r="A306" s="18">
        <v>7</v>
      </c>
      <c r="B306" s="62" t="s">
        <v>826</v>
      </c>
      <c r="C306" s="18" t="s">
        <v>57</v>
      </c>
      <c r="D306" s="69" t="str">
        <f>VLOOKUP(Table4[[#This Row],[iso_code]],iso_code!B:C,2,"FAUX")</f>
        <v>DZA</v>
      </c>
      <c r="E306" s="18" t="str">
        <f>VLOOKUP(Table4[[#This Row],[iso_code]],iso_code!G:H,2,FALSE)</f>
        <v>Algeria</v>
      </c>
    </row>
    <row r="307" spans="1:5">
      <c r="A307" s="18">
        <v>7</v>
      </c>
      <c r="B307" s="62" t="s">
        <v>827</v>
      </c>
      <c r="C307" s="18" t="s">
        <v>57</v>
      </c>
      <c r="D307" s="69" t="str">
        <f>VLOOKUP(Table4[[#This Row],[iso_code]],iso_code!B:C,2,"FAUX")</f>
        <v>AGO</v>
      </c>
      <c r="E307" s="18" t="str">
        <f>VLOOKUP(Table4[[#This Row],[iso_code]],iso_code!G:H,2,FALSE)</f>
        <v>Angola</v>
      </c>
    </row>
    <row r="308" spans="1:5">
      <c r="A308" s="18">
        <v>7</v>
      </c>
      <c r="B308" s="62" t="s">
        <v>828</v>
      </c>
      <c r="C308" s="18" t="s">
        <v>57</v>
      </c>
      <c r="D308" s="69" t="str">
        <f>VLOOKUP(Table4[[#This Row],[iso_code]],iso_code!B:C,2,"FAUX")</f>
        <v>BEN</v>
      </c>
      <c r="E308" s="18" t="str">
        <f>VLOOKUP(Table4[[#This Row],[iso_code]],iso_code!G:H,2,FALSE)</f>
        <v>Benin</v>
      </c>
    </row>
    <row r="309" spans="1:5">
      <c r="A309" s="18">
        <v>7</v>
      </c>
      <c r="B309" s="62" t="s">
        <v>829</v>
      </c>
      <c r="C309" s="18" t="s">
        <v>57</v>
      </c>
      <c r="D309" s="69" t="str">
        <f>VLOOKUP(Table4[[#This Row],[iso_code]],iso_code!B:C,2,"FAUX")</f>
        <v>BWA</v>
      </c>
      <c r="E309" s="18" t="str">
        <f>VLOOKUP(Table4[[#This Row],[iso_code]],iso_code!G:H,2,FALSE)</f>
        <v>Botswana</v>
      </c>
    </row>
    <row r="310" spans="1:5">
      <c r="A310" s="18">
        <v>7</v>
      </c>
      <c r="B310" s="62" t="s">
        <v>830</v>
      </c>
      <c r="C310" s="18" t="s">
        <v>57</v>
      </c>
      <c r="D310" s="69" t="str">
        <f>VLOOKUP(Table4[[#This Row],[iso_code]],iso_code!B:C,2,"FAUX")</f>
        <v>BFA</v>
      </c>
      <c r="E310" s="18" t="str">
        <f>VLOOKUP(Table4[[#This Row],[iso_code]],iso_code!G:H,2,FALSE)</f>
        <v>Burkina Faso</v>
      </c>
    </row>
    <row r="311" spans="1:5">
      <c r="A311" s="18">
        <v>7</v>
      </c>
      <c r="B311" s="62" t="s">
        <v>831</v>
      </c>
      <c r="C311" s="18" t="s">
        <v>57</v>
      </c>
      <c r="D311" s="69" t="str">
        <f>VLOOKUP(Table4[[#This Row],[iso_code]],iso_code!B:C,2,"FAUX")</f>
        <v>BDI</v>
      </c>
      <c r="E311" s="18" t="str">
        <f>VLOOKUP(Table4[[#This Row],[iso_code]],iso_code!G:H,2,FALSE)</f>
        <v>Burundi</v>
      </c>
    </row>
    <row r="312" spans="1:5">
      <c r="A312" s="18">
        <v>7</v>
      </c>
      <c r="B312" s="62" t="s">
        <v>290</v>
      </c>
      <c r="C312" s="18" t="s">
        <v>57</v>
      </c>
      <c r="D312" s="69" t="str">
        <f>VLOOKUP(Table4[[#This Row],[iso_code]],iso_code!B:C,2,"FAUX")</f>
        <v>CMR</v>
      </c>
      <c r="E312" s="18" t="str">
        <f>VLOOKUP(Table4[[#This Row],[iso_code]],iso_code!G:H,2,FALSE)</f>
        <v>Cameroon</v>
      </c>
    </row>
    <row r="313" spans="1:5">
      <c r="A313" s="18">
        <v>7</v>
      </c>
      <c r="B313" s="62" t="s">
        <v>832</v>
      </c>
      <c r="C313" s="18" t="s">
        <v>57</v>
      </c>
      <c r="D313" s="69" t="str">
        <f>VLOOKUP(Table4[[#This Row],[iso_code]],iso_code!B:C,2,"FAUX")</f>
        <v>CAF</v>
      </c>
      <c r="E313" s="18" t="str">
        <f>VLOOKUP(Table4[[#This Row],[iso_code]],iso_code!G:H,2,FALSE)</f>
        <v>Central African Republic (the)</v>
      </c>
    </row>
    <row r="314" spans="1:5">
      <c r="A314" s="18">
        <v>7</v>
      </c>
      <c r="B314" s="62" t="s">
        <v>833</v>
      </c>
      <c r="C314" s="18" t="s">
        <v>57</v>
      </c>
      <c r="D314" s="69" t="str">
        <f>VLOOKUP(Table4[[#This Row],[iso_code]],iso_code!B:C,2,"FAUX")</f>
        <v>TCD</v>
      </c>
      <c r="E314" s="18" t="str">
        <f>VLOOKUP(Table4[[#This Row],[iso_code]],iso_code!G:H,2,FALSE)</f>
        <v>Chad</v>
      </c>
    </row>
    <row r="315" spans="1:5">
      <c r="A315" s="18">
        <v>7</v>
      </c>
      <c r="B315" s="62" t="s">
        <v>836</v>
      </c>
      <c r="C315" s="18" t="s">
        <v>57</v>
      </c>
      <c r="D315" s="69" t="str">
        <f>VLOOKUP(Table4[[#This Row],[iso_code]],iso_code!B:C,2,"FAUX")</f>
        <v>COD</v>
      </c>
      <c r="E315" s="18" t="str">
        <f>VLOOKUP(Table4[[#This Row],[iso_code]],iso_code!G:H,2,FALSE)</f>
        <v>Congo (the Democratic Republic of the)</v>
      </c>
    </row>
    <row r="316" spans="1:5">
      <c r="A316" s="18">
        <v>7</v>
      </c>
      <c r="B316" s="62" t="s">
        <v>835</v>
      </c>
      <c r="C316" s="18" t="s">
        <v>57</v>
      </c>
      <c r="D316" s="69" t="str">
        <f>VLOOKUP(Table4[[#This Row],[iso_code]],iso_code!B:C,2,"FAUX")</f>
        <v>COG</v>
      </c>
      <c r="E316" s="18" t="str">
        <f>VLOOKUP(Table4[[#This Row],[iso_code]],iso_code!G:H,2,FALSE)</f>
        <v>Congo (the)</v>
      </c>
    </row>
    <row r="317" spans="1:5">
      <c r="A317" s="18">
        <v>7</v>
      </c>
      <c r="B317" s="62" t="s">
        <v>837</v>
      </c>
      <c r="C317" s="18" t="s">
        <v>57</v>
      </c>
      <c r="D317" s="69" t="str">
        <f>VLOOKUP(Table4[[#This Row],[iso_code]],iso_code!B:C,2,"FAUX")</f>
        <v>DJI</v>
      </c>
      <c r="E317" s="18" t="str">
        <f>VLOOKUP(Table4[[#This Row],[iso_code]],iso_code!G:H,2,FALSE)</f>
        <v>Djibouti</v>
      </c>
    </row>
    <row r="318" spans="1:5">
      <c r="A318" s="18">
        <v>7</v>
      </c>
      <c r="B318" s="62" t="s">
        <v>838</v>
      </c>
      <c r="C318" s="18" t="s">
        <v>57</v>
      </c>
      <c r="D318" s="69" t="str">
        <f>VLOOKUP(Table4[[#This Row],[iso_code]],iso_code!B:C,2,"FAUX")</f>
        <v>EGY</v>
      </c>
      <c r="E318" s="18" t="str">
        <f>VLOOKUP(Table4[[#This Row],[iso_code]],iso_code!G:H,2,FALSE)</f>
        <v>Egypt</v>
      </c>
    </row>
    <row r="319" spans="1:5">
      <c r="A319" s="18">
        <v>7</v>
      </c>
      <c r="B319" s="62" t="s">
        <v>839</v>
      </c>
      <c r="C319" s="18" t="s">
        <v>57</v>
      </c>
      <c r="D319" s="69" t="str">
        <f>VLOOKUP(Table4[[#This Row],[iso_code]],iso_code!B:C,2,"FAUX")</f>
        <v>GNQ</v>
      </c>
      <c r="E319" s="18" t="str">
        <f>VLOOKUP(Table4[[#This Row],[iso_code]],iso_code!G:H,2,FALSE)</f>
        <v>Equatorial Guinea</v>
      </c>
    </row>
    <row r="320" spans="1:5">
      <c r="A320" s="18">
        <v>7</v>
      </c>
      <c r="B320" s="62" t="s">
        <v>840</v>
      </c>
      <c r="C320" s="18" t="s">
        <v>57</v>
      </c>
      <c r="D320" s="69" t="str">
        <f>VLOOKUP(Table4[[#This Row],[iso_code]],iso_code!B:C,2,"FAUX")</f>
        <v>ERI</v>
      </c>
      <c r="E320" s="18" t="str">
        <f>VLOOKUP(Table4[[#This Row],[iso_code]],iso_code!G:H,2,FALSE)</f>
        <v>Eritrea</v>
      </c>
    </row>
    <row r="321" spans="1:5">
      <c r="A321" s="18">
        <v>7</v>
      </c>
      <c r="B321" s="62" t="s">
        <v>866</v>
      </c>
      <c r="C321" s="18" t="s">
        <v>57</v>
      </c>
      <c r="D321" s="69" t="str">
        <f>VLOOKUP(Table4[[#This Row],[iso_code]],iso_code!B:C,2,"FAUX")</f>
        <v>SWZ</v>
      </c>
      <c r="E321" s="18" t="str">
        <f>VLOOKUP(Table4[[#This Row],[iso_code]],iso_code!G:H,2,FALSE)</f>
        <v>Eswatini</v>
      </c>
    </row>
    <row r="322" spans="1:5">
      <c r="A322" s="18">
        <v>7</v>
      </c>
      <c r="B322" s="62" t="s">
        <v>199</v>
      </c>
      <c r="C322" s="18" t="s">
        <v>57</v>
      </c>
      <c r="D322" s="69" t="str">
        <f>VLOOKUP(Table4[[#This Row],[iso_code]],iso_code!B:C,2,"FAUX")</f>
        <v>ETH</v>
      </c>
      <c r="E322" s="18" t="str">
        <f>VLOOKUP(Table4[[#This Row],[iso_code]],iso_code!G:H,2,FALSE)</f>
        <v>Ethiopia</v>
      </c>
    </row>
    <row r="323" spans="1:5">
      <c r="A323" s="18">
        <v>7</v>
      </c>
      <c r="B323" s="62" t="s">
        <v>841</v>
      </c>
      <c r="C323" s="18" t="s">
        <v>57</v>
      </c>
      <c r="D323" s="69" t="str">
        <f>VLOOKUP(Table4[[#This Row],[iso_code]],iso_code!B:C,2,"FAUX")</f>
        <v>GAB</v>
      </c>
      <c r="E323" s="18" t="str">
        <f>VLOOKUP(Table4[[#This Row],[iso_code]],iso_code!G:H,2,FALSE)</f>
        <v>Gabon</v>
      </c>
    </row>
    <row r="324" spans="1:5">
      <c r="A324" s="18">
        <v>7</v>
      </c>
      <c r="B324" s="62" t="s">
        <v>842</v>
      </c>
      <c r="C324" s="18" t="s">
        <v>57</v>
      </c>
      <c r="D324" s="69" t="str">
        <f>VLOOKUP(Table4[[#This Row],[iso_code]],iso_code!B:C,2,"FAUX")</f>
        <v>GMB</v>
      </c>
      <c r="E324" s="18" t="str">
        <f>VLOOKUP(Table4[[#This Row],[iso_code]],iso_code!G:H,2,FALSE)</f>
        <v>Gambia (the)</v>
      </c>
    </row>
    <row r="325" spans="1:5">
      <c r="A325" s="18">
        <v>7</v>
      </c>
      <c r="B325" s="62" t="s">
        <v>255</v>
      </c>
      <c r="C325" s="18" t="s">
        <v>57</v>
      </c>
      <c r="D325" s="69" t="str">
        <f>VLOOKUP(Table4[[#This Row],[iso_code]],iso_code!B:C,2,"FAUX")</f>
        <v>GHA</v>
      </c>
      <c r="E325" s="18" t="str">
        <f>VLOOKUP(Table4[[#This Row],[iso_code]],iso_code!G:H,2,FALSE)</f>
        <v>Ghana</v>
      </c>
    </row>
    <row r="326" spans="1:5">
      <c r="A326" s="18">
        <v>7</v>
      </c>
      <c r="B326" s="62" t="s">
        <v>843</v>
      </c>
      <c r="C326" s="18" t="s">
        <v>57</v>
      </c>
      <c r="D326" s="69" t="str">
        <f>VLOOKUP(Table4[[#This Row],[iso_code]],iso_code!B:C,2,"FAUX")</f>
        <v>GIN</v>
      </c>
      <c r="E326" s="18" t="str">
        <f>VLOOKUP(Table4[[#This Row],[iso_code]],iso_code!G:H,2,FALSE)</f>
        <v>Guinea</v>
      </c>
    </row>
    <row r="327" spans="1:5">
      <c r="A327" s="18">
        <v>7</v>
      </c>
      <c r="B327" s="62" t="s">
        <v>844</v>
      </c>
      <c r="C327" s="18" t="s">
        <v>57</v>
      </c>
      <c r="D327" s="69" t="str">
        <f>VLOOKUP(Table4[[#This Row],[iso_code]],iso_code!B:C,2,"FAUX")</f>
        <v>GNB</v>
      </c>
      <c r="E327" s="18" t="str">
        <f>VLOOKUP(Table4[[#This Row],[iso_code]],iso_code!G:H,2,FALSE)</f>
        <v>Guinea-Bissau</v>
      </c>
    </row>
    <row r="328" spans="1:5">
      <c r="A328" s="18">
        <v>7</v>
      </c>
      <c r="B328" s="62" t="s">
        <v>845</v>
      </c>
      <c r="C328" s="18" t="s">
        <v>57</v>
      </c>
      <c r="D328" s="69" t="str">
        <f>VLOOKUP(Table4[[#This Row],[iso_code]],iso_code!B:C,2,"FAUX")</f>
        <v>CIV</v>
      </c>
      <c r="E328" s="18" t="str">
        <f>VLOOKUP(Table4[[#This Row],[iso_code]],iso_code!G:H,2,FALSE)</f>
        <v>Côte d'Ivoire</v>
      </c>
    </row>
    <row r="329" spans="1:5">
      <c r="A329" s="18">
        <v>7</v>
      </c>
      <c r="B329" s="62" t="s">
        <v>433</v>
      </c>
      <c r="C329" s="18" t="s">
        <v>57</v>
      </c>
      <c r="D329" s="69" t="str">
        <f>VLOOKUP(Table4[[#This Row],[iso_code]],iso_code!B:C,2,"FAUX")</f>
        <v>KEN</v>
      </c>
      <c r="E329" s="18" t="str">
        <f>VLOOKUP(Table4[[#This Row],[iso_code]],iso_code!G:H,2,FALSE)</f>
        <v>Kenya</v>
      </c>
    </row>
    <row r="330" spans="1:5">
      <c r="A330" s="18">
        <v>7</v>
      </c>
      <c r="B330" s="62" t="s">
        <v>846</v>
      </c>
      <c r="C330" s="18" t="s">
        <v>57</v>
      </c>
      <c r="D330" s="69" t="str">
        <f>VLOOKUP(Table4[[#This Row],[iso_code]],iso_code!B:C,2,"FAUX")</f>
        <v>LSO</v>
      </c>
      <c r="E330" s="18" t="str">
        <f>VLOOKUP(Table4[[#This Row],[iso_code]],iso_code!G:H,2,FALSE)</f>
        <v>Lesotho</v>
      </c>
    </row>
    <row r="331" spans="1:5">
      <c r="A331" s="18">
        <v>7</v>
      </c>
      <c r="B331" s="62" t="s">
        <v>847</v>
      </c>
      <c r="C331" s="18" t="s">
        <v>57</v>
      </c>
      <c r="D331" s="69" t="str">
        <f>VLOOKUP(Table4[[#This Row],[iso_code]],iso_code!B:C,2,"FAUX")</f>
        <v>LBR</v>
      </c>
      <c r="E331" s="18" t="str">
        <f>VLOOKUP(Table4[[#This Row],[iso_code]],iso_code!G:H,2,FALSE)</f>
        <v>Liberia</v>
      </c>
    </row>
    <row r="332" spans="1:5">
      <c r="A332" s="18">
        <v>7</v>
      </c>
      <c r="B332" s="62" t="s">
        <v>848</v>
      </c>
      <c r="C332" s="18" t="s">
        <v>57</v>
      </c>
      <c r="D332" s="69" t="str">
        <f>VLOOKUP(Table4[[#This Row],[iso_code]],iso_code!B:C,2,"FAUX")</f>
        <v>LBY</v>
      </c>
      <c r="E332" s="18" t="str">
        <f>VLOOKUP(Table4[[#This Row],[iso_code]],iso_code!G:H,2,FALSE)</f>
        <v>Libya</v>
      </c>
    </row>
    <row r="333" spans="1:5">
      <c r="A333" s="18">
        <v>7</v>
      </c>
      <c r="B333" s="62" t="s">
        <v>850</v>
      </c>
      <c r="C333" s="18" t="s">
        <v>57</v>
      </c>
      <c r="D333" s="69" t="str">
        <f>VLOOKUP(Table4[[#This Row],[iso_code]],iso_code!B:C,2,"FAUX")</f>
        <v>MWI</v>
      </c>
      <c r="E333" s="18" t="str">
        <f>VLOOKUP(Table4[[#This Row],[iso_code]],iso_code!G:H,2,FALSE)</f>
        <v>Malawi</v>
      </c>
    </row>
    <row r="334" spans="1:5">
      <c r="A334" s="18">
        <v>7</v>
      </c>
      <c r="B334" s="62" t="s">
        <v>851</v>
      </c>
      <c r="C334" s="18" t="s">
        <v>57</v>
      </c>
      <c r="D334" s="69" t="str">
        <f>VLOOKUP(Table4[[#This Row],[iso_code]],iso_code!B:C,2,"FAUX")</f>
        <v>MLI</v>
      </c>
      <c r="E334" s="18" t="str">
        <f>VLOOKUP(Table4[[#This Row],[iso_code]],iso_code!G:H,2,FALSE)</f>
        <v>Mali</v>
      </c>
    </row>
    <row r="335" spans="1:5">
      <c r="A335" s="18">
        <v>7</v>
      </c>
      <c r="B335" s="62" t="s">
        <v>852</v>
      </c>
      <c r="C335" s="18" t="s">
        <v>57</v>
      </c>
      <c r="D335" s="69" t="str">
        <f>VLOOKUP(Table4[[#This Row],[iso_code]],iso_code!B:C,2,"FAUX")</f>
        <v>MRT</v>
      </c>
      <c r="E335" s="18" t="str">
        <f>VLOOKUP(Table4[[#This Row],[iso_code]],iso_code!G:H,2,FALSE)</f>
        <v>Mauritania</v>
      </c>
    </row>
    <row r="336" spans="1:5">
      <c r="A336" s="18">
        <v>7</v>
      </c>
      <c r="B336" s="62" t="s">
        <v>518</v>
      </c>
      <c r="C336" s="18" t="s">
        <v>57</v>
      </c>
      <c r="D336" s="69" t="str">
        <f>VLOOKUP(Table4[[#This Row],[iso_code]],iso_code!B:C,2,"FAUX")</f>
        <v>MAR</v>
      </c>
      <c r="E336" s="18" t="str">
        <f>VLOOKUP(Table4[[#This Row],[iso_code]],iso_code!G:H,2,FALSE)</f>
        <v>Morocco</v>
      </c>
    </row>
    <row r="337" spans="1:5">
      <c r="A337" s="18">
        <v>7</v>
      </c>
      <c r="B337" s="62" t="s">
        <v>854</v>
      </c>
      <c r="C337" s="18" t="s">
        <v>57</v>
      </c>
      <c r="D337" s="69" t="str">
        <f>VLOOKUP(Table4[[#This Row],[iso_code]],iso_code!B:C,2,"FAUX")</f>
        <v>MOZ</v>
      </c>
      <c r="E337" s="18" t="str">
        <f>VLOOKUP(Table4[[#This Row],[iso_code]],iso_code!G:H,2,FALSE)</f>
        <v>Mozambique</v>
      </c>
    </row>
    <row r="338" spans="1:5">
      <c r="A338" s="18">
        <v>7</v>
      </c>
      <c r="B338" s="62" t="s">
        <v>855</v>
      </c>
      <c r="C338" s="18" t="s">
        <v>57</v>
      </c>
      <c r="D338" s="69" t="str">
        <f>VLOOKUP(Table4[[#This Row],[iso_code]],iso_code!B:C,2,"FAUX")</f>
        <v>NAM</v>
      </c>
      <c r="E338" s="18" t="str">
        <f>VLOOKUP(Table4[[#This Row],[iso_code]],iso_code!G:H,2,FALSE)</f>
        <v>Namibia</v>
      </c>
    </row>
    <row r="339" spans="1:5">
      <c r="A339" s="18">
        <v>7</v>
      </c>
      <c r="B339" s="62" t="s">
        <v>856</v>
      </c>
      <c r="C339" s="18" t="s">
        <v>57</v>
      </c>
      <c r="D339" s="69" t="str">
        <f>VLOOKUP(Table4[[#This Row],[iso_code]],iso_code!B:C,2,"FAUX")</f>
        <v>NER</v>
      </c>
      <c r="E339" s="18" t="str">
        <f>VLOOKUP(Table4[[#This Row],[iso_code]],iso_code!G:H,2,FALSE)</f>
        <v>Niger (the)</v>
      </c>
    </row>
    <row r="340" spans="1:5">
      <c r="A340" s="18">
        <v>7</v>
      </c>
      <c r="B340" s="62" t="s">
        <v>857</v>
      </c>
      <c r="C340" s="18" t="s">
        <v>57</v>
      </c>
      <c r="D340" s="69" t="str">
        <f>VLOOKUP(Table4[[#This Row],[iso_code]],iso_code!B:C,2,"FAUX")</f>
        <v>NGA</v>
      </c>
      <c r="E340" s="18" t="str">
        <f>VLOOKUP(Table4[[#This Row],[iso_code]],iso_code!G:H,2,FALSE)</f>
        <v>Nigeria</v>
      </c>
    </row>
    <row r="341" spans="1:5">
      <c r="A341" s="18">
        <v>7</v>
      </c>
      <c r="B341" s="62" t="s">
        <v>858</v>
      </c>
      <c r="C341" s="18" t="s">
        <v>57</v>
      </c>
      <c r="D341" s="69" t="str">
        <f>VLOOKUP(Table4[[#This Row],[iso_code]],iso_code!B:C,2,"FAUX")</f>
        <v>RWA</v>
      </c>
      <c r="E341" s="18" t="str">
        <f>VLOOKUP(Table4[[#This Row],[iso_code]],iso_code!G:H,2,FALSE)</f>
        <v>Rwanda</v>
      </c>
    </row>
    <row r="342" spans="1:5">
      <c r="A342" s="18">
        <v>7</v>
      </c>
      <c r="B342" s="62" t="s">
        <v>860</v>
      </c>
      <c r="C342" s="18" t="s">
        <v>57</v>
      </c>
      <c r="D342" s="69" t="str">
        <f>VLOOKUP(Table4[[#This Row],[iso_code]],iso_code!B:C,2,"FAUX")</f>
        <v>SEN</v>
      </c>
      <c r="E342" s="18" t="str">
        <f>VLOOKUP(Table4[[#This Row],[iso_code]],iso_code!G:H,2,FALSE)</f>
        <v>Senegal</v>
      </c>
    </row>
    <row r="343" spans="1:5">
      <c r="A343" s="18">
        <v>7</v>
      </c>
      <c r="B343" s="62" t="s">
        <v>862</v>
      </c>
      <c r="C343" s="18" t="s">
        <v>57</v>
      </c>
      <c r="D343" s="69" t="str">
        <f>VLOOKUP(Table4[[#This Row],[iso_code]],iso_code!B:C,2,"FAUX")</f>
        <v>SLE</v>
      </c>
      <c r="E343" s="18" t="str">
        <f>VLOOKUP(Table4[[#This Row],[iso_code]],iso_code!G:H,2,FALSE)</f>
        <v>Sierra Leone</v>
      </c>
    </row>
    <row r="344" spans="1:5">
      <c r="A344" s="18">
        <v>7</v>
      </c>
      <c r="B344" s="62" t="s">
        <v>863</v>
      </c>
      <c r="C344" s="18" t="s">
        <v>57</v>
      </c>
      <c r="D344" s="69" t="str">
        <f>VLOOKUP(Table4[[#This Row],[iso_code]],iso_code!B:C,2,"FAUX")</f>
        <v>SOM</v>
      </c>
      <c r="E344" s="18" t="str">
        <f>VLOOKUP(Table4[[#This Row],[iso_code]],iso_code!G:H,2,FALSE)</f>
        <v>Somalia</v>
      </c>
    </row>
    <row r="345" spans="1:5">
      <c r="A345" s="18">
        <v>7</v>
      </c>
      <c r="B345" s="62" t="s">
        <v>626</v>
      </c>
      <c r="C345" s="18" t="s">
        <v>57</v>
      </c>
      <c r="D345" s="69" t="str">
        <f>VLOOKUP(Table4[[#This Row],[iso_code]],iso_code!B:C,2,"FAUX")</f>
        <v>ZAF</v>
      </c>
      <c r="E345" s="18" t="str">
        <f>VLOOKUP(Table4[[#This Row],[iso_code]],iso_code!G:H,2,FALSE)</f>
        <v>South Africa</v>
      </c>
    </row>
    <row r="346" spans="1:5">
      <c r="A346" s="18">
        <v>7</v>
      </c>
      <c r="B346" s="62" t="s">
        <v>864</v>
      </c>
      <c r="C346" s="18" t="s">
        <v>57</v>
      </c>
      <c r="D346" s="69" t="str">
        <f>VLOOKUP(Table4[[#This Row],[iso_code]],iso_code!B:C,2,"FAUX")</f>
        <v>SSD</v>
      </c>
      <c r="E346" s="18" t="str">
        <f>VLOOKUP(Table4[[#This Row],[iso_code]],iso_code!G:H,2,FALSE)</f>
        <v>South Sudan</v>
      </c>
    </row>
    <row r="347" spans="1:5">
      <c r="A347" s="18">
        <v>7</v>
      </c>
      <c r="B347" s="62" t="s">
        <v>865</v>
      </c>
      <c r="C347" s="18" t="s">
        <v>57</v>
      </c>
      <c r="D347" s="69" t="str">
        <f>VLOOKUP(Table4[[#This Row],[iso_code]],iso_code!B:C,2,"FAUX")</f>
        <v>SDN</v>
      </c>
      <c r="E347" s="18" t="str">
        <f>VLOOKUP(Table4[[#This Row],[iso_code]],iso_code!G:H,2,FALSE)</f>
        <v>Sudan (the)</v>
      </c>
    </row>
    <row r="348" spans="1:5">
      <c r="A348" s="18">
        <v>7</v>
      </c>
      <c r="B348" s="62" t="s">
        <v>867</v>
      </c>
      <c r="C348" s="18" t="s">
        <v>57</v>
      </c>
      <c r="D348" s="69" t="str">
        <f>VLOOKUP(Table4[[#This Row],[iso_code]],iso_code!B:C,2,"FAUX")</f>
        <v>TZA</v>
      </c>
      <c r="E348" s="18" t="str">
        <f>VLOOKUP(Table4[[#This Row],[iso_code]],iso_code!G:H,2,FALSE)</f>
        <v>Tanzania, United Republic of</v>
      </c>
    </row>
    <row r="349" spans="1:5">
      <c r="A349" s="18">
        <v>7</v>
      </c>
      <c r="B349" s="62" t="s">
        <v>868</v>
      </c>
      <c r="C349" s="18" t="s">
        <v>57</v>
      </c>
      <c r="D349" s="69" t="str">
        <f>VLOOKUP(Table4[[#This Row],[iso_code]],iso_code!B:C,2,"FAUX")</f>
        <v>TGO</v>
      </c>
      <c r="E349" s="18" t="str">
        <f>VLOOKUP(Table4[[#This Row],[iso_code]],iso_code!G:H,2,FALSE)</f>
        <v>Togo</v>
      </c>
    </row>
    <row r="350" spans="1:5">
      <c r="A350" s="18">
        <v>7</v>
      </c>
      <c r="B350" s="18" t="s">
        <v>869</v>
      </c>
      <c r="C350" s="18" t="s">
        <v>57</v>
      </c>
      <c r="D350" s="69" t="str">
        <f>VLOOKUP(Table4[[#This Row],[iso_code]],iso_code!B:C,2,"FAUX")</f>
        <v>TUN</v>
      </c>
      <c r="E350" s="18" t="str">
        <f>VLOOKUP(Table4[[#This Row],[iso_code]],iso_code!G:H,2,FALSE)</f>
        <v>Tunisia</v>
      </c>
    </row>
    <row r="351" spans="1:5">
      <c r="A351" s="18">
        <v>7</v>
      </c>
      <c r="B351" s="18" t="s">
        <v>870</v>
      </c>
      <c r="C351" s="18" t="s">
        <v>57</v>
      </c>
      <c r="D351" s="69" t="str">
        <f>VLOOKUP(Table4[[#This Row],[iso_code]],iso_code!B:C,2,"FAUX")</f>
        <v>UGA</v>
      </c>
      <c r="E351" s="18" t="str">
        <f>VLOOKUP(Table4[[#This Row],[iso_code]],iso_code!G:H,2,FALSE)</f>
        <v>Uganda</v>
      </c>
    </row>
    <row r="352" spans="1:5">
      <c r="A352" s="18">
        <v>7</v>
      </c>
      <c r="B352" s="18" t="s">
        <v>766</v>
      </c>
      <c r="C352" s="18" t="s">
        <v>57</v>
      </c>
      <c r="D352" s="69" t="str">
        <f>VLOOKUP(Table4[[#This Row],[iso_code]],iso_code!B:C,2,"FAUX")</f>
        <v>ZMB</v>
      </c>
      <c r="E352" s="18" t="str">
        <f>VLOOKUP(Table4[[#This Row],[iso_code]],iso_code!G:H,2,FALSE)</f>
        <v>Zambia</v>
      </c>
    </row>
    <row r="353" spans="1:5">
      <c r="A353" s="18">
        <v>7</v>
      </c>
      <c r="B353" s="18" t="s">
        <v>871</v>
      </c>
      <c r="C353" s="18" t="s">
        <v>57</v>
      </c>
      <c r="D353" s="69" t="str">
        <f>VLOOKUP(Table4[[#This Row],[iso_code]],iso_code!B:C,2,"FAUX")</f>
        <v>ZWE</v>
      </c>
      <c r="E353" s="18" t="str">
        <f>VLOOKUP(Table4[[#This Row],[iso_code]],iso_code!G:H,2,FALSE)</f>
        <v>Zimbabwe</v>
      </c>
    </row>
    <row r="354" spans="1:5">
      <c r="A354" s="18">
        <v>8</v>
      </c>
      <c r="B354" s="62" t="s">
        <v>826</v>
      </c>
      <c r="C354" s="18" t="s">
        <v>57</v>
      </c>
      <c r="D354" s="69" t="str">
        <f>VLOOKUP(Table4[[#This Row],[iso_code]],iso_code!B:C,2,"FAUX")</f>
        <v>DZA</v>
      </c>
      <c r="E354" s="18" t="str">
        <f>VLOOKUP(Table4[[#This Row],[iso_code]],iso_code!G:H,2,FALSE)</f>
        <v>Algeria</v>
      </c>
    </row>
    <row r="355" spans="1:5">
      <c r="A355" s="18">
        <v>8</v>
      </c>
      <c r="B355" s="62" t="s">
        <v>827</v>
      </c>
      <c r="C355" s="18" t="s">
        <v>57</v>
      </c>
      <c r="D355" s="69" t="str">
        <f>VLOOKUP(Table4[[#This Row],[iso_code]],iso_code!B:C,2,"FAUX")</f>
        <v>AGO</v>
      </c>
      <c r="E355" s="18" t="str">
        <f>VLOOKUP(Table4[[#This Row],[iso_code]],iso_code!G:H,2,FALSE)</f>
        <v>Angola</v>
      </c>
    </row>
    <row r="356" spans="1:5">
      <c r="A356" s="18">
        <v>8</v>
      </c>
      <c r="B356" s="62" t="s">
        <v>828</v>
      </c>
      <c r="C356" s="18" t="s">
        <v>57</v>
      </c>
      <c r="D356" s="69" t="str">
        <f>VLOOKUP(Table4[[#This Row],[iso_code]],iso_code!B:C,2,"FAUX")</f>
        <v>BEN</v>
      </c>
      <c r="E356" s="18" t="str">
        <f>VLOOKUP(Table4[[#This Row],[iso_code]],iso_code!G:H,2,FALSE)</f>
        <v>Benin</v>
      </c>
    </row>
    <row r="357" spans="1:5">
      <c r="A357" s="18">
        <v>8</v>
      </c>
      <c r="B357" s="62" t="s">
        <v>829</v>
      </c>
      <c r="C357" s="18" t="s">
        <v>57</v>
      </c>
      <c r="D357" s="69" t="str">
        <f>VLOOKUP(Table4[[#This Row],[iso_code]],iso_code!B:C,2,"FAUX")</f>
        <v>BWA</v>
      </c>
      <c r="E357" s="18" t="str">
        <f>VLOOKUP(Table4[[#This Row],[iso_code]],iso_code!G:H,2,FALSE)</f>
        <v>Botswana</v>
      </c>
    </row>
    <row r="358" spans="1:5">
      <c r="A358" s="18">
        <v>8</v>
      </c>
      <c r="B358" s="62" t="s">
        <v>830</v>
      </c>
      <c r="C358" s="18" t="s">
        <v>57</v>
      </c>
      <c r="D358" s="69" t="str">
        <f>VLOOKUP(Table4[[#This Row],[iso_code]],iso_code!B:C,2,"FAUX")</f>
        <v>BFA</v>
      </c>
      <c r="E358" s="18" t="str">
        <f>VLOOKUP(Table4[[#This Row],[iso_code]],iso_code!G:H,2,FALSE)</f>
        <v>Burkina Faso</v>
      </c>
    </row>
    <row r="359" spans="1:5">
      <c r="A359" s="18">
        <v>8</v>
      </c>
      <c r="B359" s="62" t="s">
        <v>831</v>
      </c>
      <c r="C359" s="18" t="s">
        <v>57</v>
      </c>
      <c r="D359" s="69" t="str">
        <f>VLOOKUP(Table4[[#This Row],[iso_code]],iso_code!B:C,2,"FAUX")</f>
        <v>BDI</v>
      </c>
      <c r="E359" s="18" t="str">
        <f>VLOOKUP(Table4[[#This Row],[iso_code]],iso_code!G:H,2,FALSE)</f>
        <v>Burundi</v>
      </c>
    </row>
    <row r="360" spans="1:5">
      <c r="A360" s="18">
        <v>8</v>
      </c>
      <c r="B360" s="62" t="s">
        <v>290</v>
      </c>
      <c r="C360" s="18" t="s">
        <v>57</v>
      </c>
      <c r="D360" s="69" t="str">
        <f>VLOOKUP(Table4[[#This Row],[iso_code]],iso_code!B:C,2,"FAUX")</f>
        <v>CMR</v>
      </c>
      <c r="E360" s="18" t="str">
        <f>VLOOKUP(Table4[[#This Row],[iso_code]],iso_code!G:H,2,FALSE)</f>
        <v>Cameroon</v>
      </c>
    </row>
    <row r="361" spans="1:5">
      <c r="A361" s="18">
        <v>8</v>
      </c>
      <c r="B361" s="62" t="s">
        <v>832</v>
      </c>
      <c r="C361" s="18" t="s">
        <v>57</v>
      </c>
      <c r="D361" s="69" t="str">
        <f>VLOOKUP(Table4[[#This Row],[iso_code]],iso_code!B:C,2,"FAUX")</f>
        <v>CAF</v>
      </c>
      <c r="E361" s="18" t="str">
        <f>VLOOKUP(Table4[[#This Row],[iso_code]],iso_code!G:H,2,FALSE)</f>
        <v>Central African Republic (the)</v>
      </c>
    </row>
    <row r="362" spans="1:5">
      <c r="A362" s="18">
        <v>8</v>
      </c>
      <c r="B362" s="62" t="s">
        <v>833</v>
      </c>
      <c r="C362" s="18" t="s">
        <v>57</v>
      </c>
      <c r="D362" s="69" t="str">
        <f>VLOOKUP(Table4[[#This Row],[iso_code]],iso_code!B:C,2,"FAUX")</f>
        <v>TCD</v>
      </c>
      <c r="E362" s="18" t="str">
        <f>VLOOKUP(Table4[[#This Row],[iso_code]],iso_code!G:H,2,FALSE)</f>
        <v>Chad</v>
      </c>
    </row>
    <row r="363" spans="1:5">
      <c r="A363" s="18">
        <v>8</v>
      </c>
      <c r="B363" s="62" t="s">
        <v>836</v>
      </c>
      <c r="C363" s="18" t="s">
        <v>57</v>
      </c>
      <c r="D363" s="69" t="str">
        <f>VLOOKUP(Table4[[#This Row],[iso_code]],iso_code!B:C,2,"FAUX")</f>
        <v>COD</v>
      </c>
      <c r="E363" s="18" t="str">
        <f>VLOOKUP(Table4[[#This Row],[iso_code]],iso_code!G:H,2,FALSE)</f>
        <v>Congo (the Democratic Republic of the)</v>
      </c>
    </row>
    <row r="364" spans="1:5">
      <c r="A364" s="18">
        <v>8</v>
      </c>
      <c r="B364" s="62" t="s">
        <v>835</v>
      </c>
      <c r="C364" s="18" t="s">
        <v>57</v>
      </c>
      <c r="D364" s="69" t="str">
        <f>VLOOKUP(Table4[[#This Row],[iso_code]],iso_code!B:C,2,"FAUX")</f>
        <v>COG</v>
      </c>
      <c r="E364" s="18" t="str">
        <f>VLOOKUP(Table4[[#This Row],[iso_code]],iso_code!G:H,2,FALSE)</f>
        <v>Congo (the)</v>
      </c>
    </row>
    <row r="365" spans="1:5">
      <c r="A365" s="18">
        <v>8</v>
      </c>
      <c r="B365" s="62" t="s">
        <v>837</v>
      </c>
      <c r="C365" s="18" t="s">
        <v>57</v>
      </c>
      <c r="D365" s="69" t="str">
        <f>VLOOKUP(Table4[[#This Row],[iso_code]],iso_code!B:C,2,"FAUX")</f>
        <v>DJI</v>
      </c>
      <c r="E365" s="18" t="str">
        <f>VLOOKUP(Table4[[#This Row],[iso_code]],iso_code!G:H,2,FALSE)</f>
        <v>Djibouti</v>
      </c>
    </row>
    <row r="366" spans="1:5">
      <c r="A366" s="18">
        <v>8</v>
      </c>
      <c r="B366" s="62" t="s">
        <v>838</v>
      </c>
      <c r="C366" s="18" t="s">
        <v>57</v>
      </c>
      <c r="D366" s="69" t="str">
        <f>VLOOKUP(Table4[[#This Row],[iso_code]],iso_code!B:C,2,"FAUX")</f>
        <v>EGY</v>
      </c>
      <c r="E366" s="18" t="str">
        <f>VLOOKUP(Table4[[#This Row],[iso_code]],iso_code!G:H,2,FALSE)</f>
        <v>Egypt</v>
      </c>
    </row>
    <row r="367" spans="1:5">
      <c r="A367" s="18">
        <v>8</v>
      </c>
      <c r="B367" s="62" t="s">
        <v>839</v>
      </c>
      <c r="C367" s="18" t="s">
        <v>57</v>
      </c>
      <c r="D367" s="69" t="str">
        <f>VLOOKUP(Table4[[#This Row],[iso_code]],iso_code!B:C,2,"FAUX")</f>
        <v>GNQ</v>
      </c>
      <c r="E367" s="18" t="str">
        <f>VLOOKUP(Table4[[#This Row],[iso_code]],iso_code!G:H,2,FALSE)</f>
        <v>Equatorial Guinea</v>
      </c>
    </row>
    <row r="368" spans="1:5">
      <c r="A368" s="18">
        <v>8</v>
      </c>
      <c r="B368" s="62" t="s">
        <v>840</v>
      </c>
      <c r="C368" s="18" t="s">
        <v>57</v>
      </c>
      <c r="D368" s="69" t="str">
        <f>VLOOKUP(Table4[[#This Row],[iso_code]],iso_code!B:C,2,"FAUX")</f>
        <v>ERI</v>
      </c>
      <c r="E368" s="18" t="str">
        <f>VLOOKUP(Table4[[#This Row],[iso_code]],iso_code!G:H,2,FALSE)</f>
        <v>Eritrea</v>
      </c>
    </row>
    <row r="369" spans="1:5">
      <c r="A369" s="18">
        <v>8</v>
      </c>
      <c r="B369" s="62" t="s">
        <v>866</v>
      </c>
      <c r="C369" s="18" t="s">
        <v>57</v>
      </c>
      <c r="D369" s="69" t="str">
        <f>VLOOKUP(Table4[[#This Row],[iso_code]],iso_code!B:C,2,"FAUX")</f>
        <v>SWZ</v>
      </c>
      <c r="E369" s="18" t="str">
        <f>VLOOKUP(Table4[[#This Row],[iso_code]],iso_code!G:H,2,FALSE)</f>
        <v>Eswatini</v>
      </c>
    </row>
    <row r="370" spans="1:5">
      <c r="A370" s="18">
        <v>8</v>
      </c>
      <c r="B370" s="62" t="s">
        <v>199</v>
      </c>
      <c r="C370" s="18" t="s">
        <v>57</v>
      </c>
      <c r="D370" s="69" t="str">
        <f>VLOOKUP(Table4[[#This Row],[iso_code]],iso_code!B:C,2,"FAUX")</f>
        <v>ETH</v>
      </c>
      <c r="E370" s="18" t="str">
        <f>VLOOKUP(Table4[[#This Row],[iso_code]],iso_code!G:H,2,FALSE)</f>
        <v>Ethiopia</v>
      </c>
    </row>
    <row r="371" spans="1:5">
      <c r="A371" s="18">
        <v>8</v>
      </c>
      <c r="B371" s="62" t="s">
        <v>841</v>
      </c>
      <c r="C371" s="18" t="s">
        <v>57</v>
      </c>
      <c r="D371" s="69" t="str">
        <f>VLOOKUP(Table4[[#This Row],[iso_code]],iso_code!B:C,2,"FAUX")</f>
        <v>GAB</v>
      </c>
      <c r="E371" s="18" t="str">
        <f>VLOOKUP(Table4[[#This Row],[iso_code]],iso_code!G:H,2,FALSE)</f>
        <v>Gabon</v>
      </c>
    </row>
    <row r="372" spans="1:5">
      <c r="A372" s="18">
        <v>8</v>
      </c>
      <c r="B372" s="62" t="s">
        <v>842</v>
      </c>
      <c r="C372" s="18" t="s">
        <v>57</v>
      </c>
      <c r="D372" s="69" t="str">
        <f>VLOOKUP(Table4[[#This Row],[iso_code]],iso_code!B:C,2,"FAUX")</f>
        <v>GMB</v>
      </c>
      <c r="E372" s="18" t="str">
        <f>VLOOKUP(Table4[[#This Row],[iso_code]],iso_code!G:H,2,FALSE)</f>
        <v>Gambia (the)</v>
      </c>
    </row>
    <row r="373" spans="1:5">
      <c r="A373" s="18">
        <v>8</v>
      </c>
      <c r="B373" s="62" t="s">
        <v>255</v>
      </c>
      <c r="C373" s="18" t="s">
        <v>57</v>
      </c>
      <c r="D373" s="69" t="str">
        <f>VLOOKUP(Table4[[#This Row],[iso_code]],iso_code!B:C,2,"FAUX")</f>
        <v>GHA</v>
      </c>
      <c r="E373" s="18" t="str">
        <f>VLOOKUP(Table4[[#This Row],[iso_code]],iso_code!G:H,2,FALSE)</f>
        <v>Ghana</v>
      </c>
    </row>
    <row r="374" spans="1:5">
      <c r="A374" s="18">
        <v>8</v>
      </c>
      <c r="B374" s="62" t="s">
        <v>843</v>
      </c>
      <c r="C374" s="18" t="s">
        <v>57</v>
      </c>
      <c r="D374" s="69" t="str">
        <f>VLOOKUP(Table4[[#This Row],[iso_code]],iso_code!B:C,2,"FAUX")</f>
        <v>GIN</v>
      </c>
      <c r="E374" s="18" t="str">
        <f>VLOOKUP(Table4[[#This Row],[iso_code]],iso_code!G:H,2,FALSE)</f>
        <v>Guinea</v>
      </c>
    </row>
    <row r="375" spans="1:5">
      <c r="A375" s="18">
        <v>8</v>
      </c>
      <c r="B375" s="62" t="s">
        <v>844</v>
      </c>
      <c r="C375" s="18" t="s">
        <v>57</v>
      </c>
      <c r="D375" s="69" t="str">
        <f>VLOOKUP(Table4[[#This Row],[iso_code]],iso_code!B:C,2,"FAUX")</f>
        <v>GNB</v>
      </c>
      <c r="E375" s="18" t="str">
        <f>VLOOKUP(Table4[[#This Row],[iso_code]],iso_code!G:H,2,FALSE)</f>
        <v>Guinea-Bissau</v>
      </c>
    </row>
    <row r="376" spans="1:5">
      <c r="A376" s="18">
        <v>8</v>
      </c>
      <c r="B376" s="62" t="s">
        <v>845</v>
      </c>
      <c r="C376" s="18" t="s">
        <v>57</v>
      </c>
      <c r="D376" s="69" t="str">
        <f>VLOOKUP(Table4[[#This Row],[iso_code]],iso_code!B:C,2,"FAUX")</f>
        <v>CIV</v>
      </c>
      <c r="E376" s="18" t="str">
        <f>VLOOKUP(Table4[[#This Row],[iso_code]],iso_code!G:H,2,FALSE)</f>
        <v>Côte d'Ivoire</v>
      </c>
    </row>
    <row r="377" spans="1:5">
      <c r="A377" s="18">
        <v>8</v>
      </c>
      <c r="B377" s="62" t="s">
        <v>433</v>
      </c>
      <c r="C377" s="18" t="s">
        <v>57</v>
      </c>
      <c r="D377" s="69" t="str">
        <f>VLOOKUP(Table4[[#This Row],[iso_code]],iso_code!B:C,2,"FAUX")</f>
        <v>KEN</v>
      </c>
      <c r="E377" s="18" t="str">
        <f>VLOOKUP(Table4[[#This Row],[iso_code]],iso_code!G:H,2,FALSE)</f>
        <v>Kenya</v>
      </c>
    </row>
    <row r="378" spans="1:5">
      <c r="A378" s="18">
        <v>8</v>
      </c>
      <c r="B378" s="62" t="s">
        <v>846</v>
      </c>
      <c r="C378" s="18" t="s">
        <v>57</v>
      </c>
      <c r="D378" s="69" t="str">
        <f>VLOOKUP(Table4[[#This Row],[iso_code]],iso_code!B:C,2,"FAUX")</f>
        <v>LSO</v>
      </c>
      <c r="E378" s="18" t="str">
        <f>VLOOKUP(Table4[[#This Row],[iso_code]],iso_code!G:H,2,FALSE)</f>
        <v>Lesotho</v>
      </c>
    </row>
    <row r="379" spans="1:5">
      <c r="A379" s="18">
        <v>8</v>
      </c>
      <c r="B379" s="62" t="s">
        <v>847</v>
      </c>
      <c r="C379" s="18" t="s">
        <v>57</v>
      </c>
      <c r="D379" s="69" t="str">
        <f>VLOOKUP(Table4[[#This Row],[iso_code]],iso_code!B:C,2,"FAUX")</f>
        <v>LBR</v>
      </c>
      <c r="E379" s="18" t="str">
        <f>VLOOKUP(Table4[[#This Row],[iso_code]],iso_code!G:H,2,FALSE)</f>
        <v>Liberia</v>
      </c>
    </row>
    <row r="380" spans="1:5">
      <c r="A380" s="18">
        <v>8</v>
      </c>
      <c r="B380" s="62" t="s">
        <v>848</v>
      </c>
      <c r="C380" s="18" t="s">
        <v>57</v>
      </c>
      <c r="D380" s="69" t="str">
        <f>VLOOKUP(Table4[[#This Row],[iso_code]],iso_code!B:C,2,"FAUX")</f>
        <v>LBY</v>
      </c>
      <c r="E380" s="18" t="str">
        <f>VLOOKUP(Table4[[#This Row],[iso_code]],iso_code!G:H,2,FALSE)</f>
        <v>Libya</v>
      </c>
    </row>
    <row r="381" spans="1:5">
      <c r="A381" s="18">
        <v>8</v>
      </c>
      <c r="B381" s="62" t="s">
        <v>850</v>
      </c>
      <c r="C381" s="18" t="s">
        <v>57</v>
      </c>
      <c r="D381" s="69" t="str">
        <f>VLOOKUP(Table4[[#This Row],[iso_code]],iso_code!B:C,2,"FAUX")</f>
        <v>MWI</v>
      </c>
      <c r="E381" s="18" t="str">
        <f>VLOOKUP(Table4[[#This Row],[iso_code]],iso_code!G:H,2,FALSE)</f>
        <v>Malawi</v>
      </c>
    </row>
    <row r="382" spans="1:5">
      <c r="A382" s="18">
        <v>8</v>
      </c>
      <c r="B382" s="62" t="s">
        <v>851</v>
      </c>
      <c r="C382" s="18" t="s">
        <v>57</v>
      </c>
      <c r="D382" s="69" t="str">
        <f>VLOOKUP(Table4[[#This Row],[iso_code]],iso_code!B:C,2,"FAUX")</f>
        <v>MLI</v>
      </c>
      <c r="E382" s="18" t="str">
        <f>VLOOKUP(Table4[[#This Row],[iso_code]],iso_code!G:H,2,FALSE)</f>
        <v>Mali</v>
      </c>
    </row>
    <row r="383" spans="1:5">
      <c r="A383" s="18">
        <v>8</v>
      </c>
      <c r="B383" s="62" t="s">
        <v>852</v>
      </c>
      <c r="C383" s="18" t="s">
        <v>57</v>
      </c>
      <c r="D383" s="69" t="str">
        <f>VLOOKUP(Table4[[#This Row],[iso_code]],iso_code!B:C,2,"FAUX")</f>
        <v>MRT</v>
      </c>
      <c r="E383" s="18" t="str">
        <f>VLOOKUP(Table4[[#This Row],[iso_code]],iso_code!G:H,2,FALSE)</f>
        <v>Mauritania</v>
      </c>
    </row>
    <row r="384" spans="1:5">
      <c r="A384" s="18">
        <v>8</v>
      </c>
      <c r="B384" s="62" t="s">
        <v>518</v>
      </c>
      <c r="C384" s="18" t="s">
        <v>57</v>
      </c>
      <c r="D384" s="69" t="str">
        <f>VLOOKUP(Table4[[#This Row],[iso_code]],iso_code!B:C,2,"FAUX")</f>
        <v>MAR</v>
      </c>
      <c r="E384" s="18" t="str">
        <f>VLOOKUP(Table4[[#This Row],[iso_code]],iso_code!G:H,2,FALSE)</f>
        <v>Morocco</v>
      </c>
    </row>
    <row r="385" spans="1:5">
      <c r="A385" s="18">
        <v>8</v>
      </c>
      <c r="B385" s="62" t="s">
        <v>854</v>
      </c>
      <c r="C385" s="18" t="s">
        <v>57</v>
      </c>
      <c r="D385" s="69" t="str">
        <f>VLOOKUP(Table4[[#This Row],[iso_code]],iso_code!B:C,2,"FAUX")</f>
        <v>MOZ</v>
      </c>
      <c r="E385" s="18" t="str">
        <f>VLOOKUP(Table4[[#This Row],[iso_code]],iso_code!G:H,2,FALSE)</f>
        <v>Mozambique</v>
      </c>
    </row>
    <row r="386" spans="1:5">
      <c r="A386" s="18">
        <v>8</v>
      </c>
      <c r="B386" s="62" t="s">
        <v>855</v>
      </c>
      <c r="C386" s="18" t="s">
        <v>57</v>
      </c>
      <c r="D386" s="69" t="str">
        <f>VLOOKUP(Table4[[#This Row],[iso_code]],iso_code!B:C,2,"FAUX")</f>
        <v>NAM</v>
      </c>
      <c r="E386" s="18" t="str">
        <f>VLOOKUP(Table4[[#This Row],[iso_code]],iso_code!G:H,2,FALSE)</f>
        <v>Namibia</v>
      </c>
    </row>
    <row r="387" spans="1:5">
      <c r="A387" s="18">
        <v>8</v>
      </c>
      <c r="B387" s="62" t="s">
        <v>856</v>
      </c>
      <c r="C387" s="18" t="s">
        <v>57</v>
      </c>
      <c r="D387" s="69" t="str">
        <f>VLOOKUP(Table4[[#This Row],[iso_code]],iso_code!B:C,2,"FAUX")</f>
        <v>NER</v>
      </c>
      <c r="E387" s="18" t="str">
        <f>VLOOKUP(Table4[[#This Row],[iso_code]],iso_code!G:H,2,FALSE)</f>
        <v>Niger (the)</v>
      </c>
    </row>
    <row r="388" spans="1:5">
      <c r="A388" s="18">
        <v>8</v>
      </c>
      <c r="B388" s="62" t="s">
        <v>857</v>
      </c>
      <c r="C388" s="18" t="s">
        <v>57</v>
      </c>
      <c r="D388" s="69" t="str">
        <f>VLOOKUP(Table4[[#This Row],[iso_code]],iso_code!B:C,2,"FAUX")</f>
        <v>NGA</v>
      </c>
      <c r="E388" s="18" t="str">
        <f>VLOOKUP(Table4[[#This Row],[iso_code]],iso_code!G:H,2,FALSE)</f>
        <v>Nigeria</v>
      </c>
    </row>
    <row r="389" spans="1:5">
      <c r="A389" s="18">
        <v>8</v>
      </c>
      <c r="B389" s="62" t="s">
        <v>858</v>
      </c>
      <c r="C389" s="18" t="s">
        <v>57</v>
      </c>
      <c r="D389" s="69" t="str">
        <f>VLOOKUP(Table4[[#This Row],[iso_code]],iso_code!B:C,2,"FAUX")</f>
        <v>RWA</v>
      </c>
      <c r="E389" s="18" t="str">
        <f>VLOOKUP(Table4[[#This Row],[iso_code]],iso_code!G:H,2,FALSE)</f>
        <v>Rwanda</v>
      </c>
    </row>
    <row r="390" spans="1:5">
      <c r="A390" s="18">
        <v>8</v>
      </c>
      <c r="B390" s="62" t="s">
        <v>860</v>
      </c>
      <c r="C390" s="18" t="s">
        <v>57</v>
      </c>
      <c r="D390" s="69" t="str">
        <f>VLOOKUP(Table4[[#This Row],[iso_code]],iso_code!B:C,2,"FAUX")</f>
        <v>SEN</v>
      </c>
      <c r="E390" s="18" t="str">
        <f>VLOOKUP(Table4[[#This Row],[iso_code]],iso_code!G:H,2,FALSE)</f>
        <v>Senegal</v>
      </c>
    </row>
    <row r="391" spans="1:5">
      <c r="A391" s="18">
        <v>8</v>
      </c>
      <c r="B391" s="62" t="s">
        <v>862</v>
      </c>
      <c r="C391" s="18" t="s">
        <v>57</v>
      </c>
      <c r="D391" s="69" t="str">
        <f>VLOOKUP(Table4[[#This Row],[iso_code]],iso_code!B:C,2,"FAUX")</f>
        <v>SLE</v>
      </c>
      <c r="E391" s="18" t="str">
        <f>VLOOKUP(Table4[[#This Row],[iso_code]],iso_code!G:H,2,FALSE)</f>
        <v>Sierra Leone</v>
      </c>
    </row>
    <row r="392" spans="1:5">
      <c r="A392" s="18">
        <v>8</v>
      </c>
      <c r="B392" s="62" t="s">
        <v>863</v>
      </c>
      <c r="C392" s="18" t="s">
        <v>57</v>
      </c>
      <c r="D392" s="69" t="str">
        <f>VLOOKUP(Table4[[#This Row],[iso_code]],iso_code!B:C,2,"FAUX")</f>
        <v>SOM</v>
      </c>
      <c r="E392" s="18" t="str">
        <f>VLOOKUP(Table4[[#This Row],[iso_code]],iso_code!G:H,2,FALSE)</f>
        <v>Somalia</v>
      </c>
    </row>
    <row r="393" spans="1:5">
      <c r="A393" s="18">
        <v>8</v>
      </c>
      <c r="B393" s="62" t="s">
        <v>626</v>
      </c>
      <c r="C393" s="18" t="s">
        <v>57</v>
      </c>
      <c r="D393" s="69" t="str">
        <f>VLOOKUP(Table4[[#This Row],[iso_code]],iso_code!B:C,2,"FAUX")</f>
        <v>ZAF</v>
      </c>
      <c r="E393" s="18" t="str">
        <f>VLOOKUP(Table4[[#This Row],[iso_code]],iso_code!G:H,2,FALSE)</f>
        <v>South Africa</v>
      </c>
    </row>
    <row r="394" spans="1:5">
      <c r="A394" s="18">
        <v>8</v>
      </c>
      <c r="B394" s="62" t="s">
        <v>864</v>
      </c>
      <c r="C394" s="18" t="s">
        <v>57</v>
      </c>
      <c r="D394" s="69" t="str">
        <f>VLOOKUP(Table4[[#This Row],[iso_code]],iso_code!B:C,2,"FAUX")</f>
        <v>SSD</v>
      </c>
      <c r="E394" s="18" t="str">
        <f>VLOOKUP(Table4[[#This Row],[iso_code]],iso_code!G:H,2,FALSE)</f>
        <v>South Sudan</v>
      </c>
    </row>
    <row r="395" spans="1:5">
      <c r="A395" s="18">
        <v>8</v>
      </c>
      <c r="B395" s="62" t="s">
        <v>865</v>
      </c>
      <c r="C395" s="18" t="s">
        <v>57</v>
      </c>
      <c r="D395" s="69" t="str">
        <f>VLOOKUP(Table4[[#This Row],[iso_code]],iso_code!B:C,2,"FAUX")</f>
        <v>SDN</v>
      </c>
      <c r="E395" s="18" t="str">
        <f>VLOOKUP(Table4[[#This Row],[iso_code]],iso_code!G:H,2,FALSE)</f>
        <v>Sudan (the)</v>
      </c>
    </row>
    <row r="396" spans="1:5">
      <c r="A396" s="18">
        <v>8</v>
      </c>
      <c r="B396" s="62" t="s">
        <v>867</v>
      </c>
      <c r="C396" s="18" t="s">
        <v>57</v>
      </c>
      <c r="D396" s="69" t="str">
        <f>VLOOKUP(Table4[[#This Row],[iso_code]],iso_code!B:C,2,"FAUX")</f>
        <v>TZA</v>
      </c>
      <c r="E396" s="18" t="str">
        <f>VLOOKUP(Table4[[#This Row],[iso_code]],iso_code!G:H,2,FALSE)</f>
        <v>Tanzania, United Republic of</v>
      </c>
    </row>
    <row r="397" spans="1:5">
      <c r="A397" s="18">
        <v>8</v>
      </c>
      <c r="B397" s="62" t="s">
        <v>868</v>
      </c>
      <c r="C397" s="18" t="s">
        <v>57</v>
      </c>
      <c r="D397" s="69" t="str">
        <f>VLOOKUP(Table4[[#This Row],[iso_code]],iso_code!B:C,2,"FAUX")</f>
        <v>TGO</v>
      </c>
      <c r="E397" s="18" t="str">
        <f>VLOOKUP(Table4[[#This Row],[iso_code]],iso_code!G:H,2,FALSE)</f>
        <v>Togo</v>
      </c>
    </row>
    <row r="398" spans="1:5">
      <c r="A398" s="18">
        <v>8</v>
      </c>
      <c r="B398" s="18" t="s">
        <v>869</v>
      </c>
      <c r="C398" s="18" t="s">
        <v>57</v>
      </c>
      <c r="D398" s="69" t="str">
        <f>VLOOKUP(Table4[[#This Row],[iso_code]],iso_code!B:C,2,"FAUX")</f>
        <v>TUN</v>
      </c>
      <c r="E398" s="18" t="str">
        <f>VLOOKUP(Table4[[#This Row],[iso_code]],iso_code!G:H,2,FALSE)</f>
        <v>Tunisia</v>
      </c>
    </row>
    <row r="399" spans="1:5">
      <c r="A399" s="18">
        <v>8</v>
      </c>
      <c r="B399" s="18" t="s">
        <v>870</v>
      </c>
      <c r="C399" s="18" t="s">
        <v>57</v>
      </c>
      <c r="D399" s="69" t="str">
        <f>VLOOKUP(Table4[[#This Row],[iso_code]],iso_code!B:C,2,"FAUX")</f>
        <v>UGA</v>
      </c>
      <c r="E399" s="18" t="str">
        <f>VLOOKUP(Table4[[#This Row],[iso_code]],iso_code!G:H,2,FALSE)</f>
        <v>Uganda</v>
      </c>
    </row>
    <row r="400" spans="1:5">
      <c r="A400" s="18">
        <v>8</v>
      </c>
      <c r="B400" s="18" t="s">
        <v>766</v>
      </c>
      <c r="C400" s="18" t="s">
        <v>57</v>
      </c>
      <c r="D400" s="69" t="str">
        <f>VLOOKUP(Table4[[#This Row],[iso_code]],iso_code!B:C,2,"FAUX")</f>
        <v>ZMB</v>
      </c>
      <c r="E400" s="18" t="str">
        <f>VLOOKUP(Table4[[#This Row],[iso_code]],iso_code!G:H,2,FALSE)</f>
        <v>Zambia</v>
      </c>
    </row>
    <row r="401" spans="1:5">
      <c r="A401" s="18">
        <v>8</v>
      </c>
      <c r="B401" s="18" t="s">
        <v>871</v>
      </c>
      <c r="C401" s="18" t="s">
        <v>57</v>
      </c>
      <c r="D401" s="69" t="str">
        <f>VLOOKUP(Table4[[#This Row],[iso_code]],iso_code!B:C,2,"FAUX")</f>
        <v>ZWE</v>
      </c>
      <c r="E401" s="18" t="str">
        <f>VLOOKUP(Table4[[#This Row],[iso_code]],iso_code!G:H,2,FALSE)</f>
        <v>Zimbabwe</v>
      </c>
    </row>
    <row r="402" spans="1:5">
      <c r="A402" s="18">
        <v>9</v>
      </c>
      <c r="B402" s="70" t="s">
        <v>827</v>
      </c>
      <c r="C402" s="18" t="s">
        <v>101</v>
      </c>
      <c r="D402" s="69" t="str">
        <f>VLOOKUP(Table4[[#This Row],[iso_code]],iso_code!B:C,2,"FAUX")</f>
        <v>AGO</v>
      </c>
      <c r="E402" s="18" t="str">
        <f>VLOOKUP(Table4[[#This Row],[iso_code]],iso_code!G:H,2,FALSE)</f>
        <v>Angola</v>
      </c>
    </row>
    <row r="403" spans="1:5">
      <c r="A403" s="18">
        <v>9</v>
      </c>
      <c r="B403" s="70" t="s">
        <v>829</v>
      </c>
      <c r="C403" s="18" t="s">
        <v>101</v>
      </c>
      <c r="D403" s="69" t="str">
        <f>VLOOKUP(Table4[[#This Row],[iso_code]],iso_code!B:C,2,"FAUX")</f>
        <v>BWA</v>
      </c>
      <c r="E403" s="18" t="str">
        <f>VLOOKUP(Table4[[#This Row],[iso_code]],iso_code!G:H,2,FALSE)</f>
        <v>Botswana</v>
      </c>
    </row>
    <row r="404" spans="1:5">
      <c r="A404" s="18">
        <v>9</v>
      </c>
      <c r="B404" s="62" t="s">
        <v>831</v>
      </c>
      <c r="C404" s="18" t="s">
        <v>101</v>
      </c>
      <c r="D404" s="69" t="str">
        <f>VLOOKUP(Table4[[#This Row],[iso_code]],iso_code!B:C,2,"FAUX")</f>
        <v>BDI</v>
      </c>
      <c r="E404" s="18" t="str">
        <f>VLOOKUP(Table4[[#This Row],[iso_code]],iso_code!G:H,2,FALSE)</f>
        <v>Burundi</v>
      </c>
    </row>
    <row r="405" spans="1:5">
      <c r="A405" s="18">
        <v>9</v>
      </c>
      <c r="B405" s="70" t="s">
        <v>837</v>
      </c>
      <c r="C405" s="18" t="s">
        <v>101</v>
      </c>
      <c r="D405" s="69" t="str">
        <f>VLOOKUP(Table4[[#This Row],[iso_code]],iso_code!B:C,2,"FAUX")</f>
        <v>DJI</v>
      </c>
      <c r="E405" s="18" t="str">
        <f>VLOOKUP(Table4[[#This Row],[iso_code]],iso_code!G:H,2,FALSE)</f>
        <v>Djibouti</v>
      </c>
    </row>
    <row r="406" spans="1:5">
      <c r="A406" s="18">
        <v>9</v>
      </c>
      <c r="B406" s="70" t="s">
        <v>838</v>
      </c>
      <c r="C406" s="18" t="s">
        <v>101</v>
      </c>
      <c r="D406" s="69" t="str">
        <f>VLOOKUP(Table4[[#This Row],[iso_code]],iso_code!B:C,2,"FAUX")</f>
        <v>EGY</v>
      </c>
      <c r="E406" s="18" t="str">
        <f>VLOOKUP(Table4[[#This Row],[iso_code]],iso_code!G:H,2,FALSE)</f>
        <v>Egypt</v>
      </c>
    </row>
    <row r="407" spans="1:5">
      <c r="A407" s="18">
        <v>9</v>
      </c>
      <c r="B407" s="70" t="s">
        <v>866</v>
      </c>
      <c r="C407" s="18" t="s">
        <v>101</v>
      </c>
      <c r="D407" s="69" t="str">
        <f>VLOOKUP(Table4[[#This Row],[iso_code]],iso_code!B:C,2,"FAUX")</f>
        <v>SWZ</v>
      </c>
      <c r="E407" s="18" t="str">
        <f>VLOOKUP(Table4[[#This Row],[iso_code]],iso_code!G:H,2,FALSE)</f>
        <v>Eswatini</v>
      </c>
    </row>
    <row r="408" spans="1:5">
      <c r="A408" s="18">
        <v>9</v>
      </c>
      <c r="B408" s="70" t="s">
        <v>199</v>
      </c>
      <c r="C408" s="18" t="s">
        <v>101</v>
      </c>
      <c r="D408" s="69" t="str">
        <f>VLOOKUP(Table4[[#This Row],[iso_code]],iso_code!B:C,2,"FAUX")</f>
        <v>ETH</v>
      </c>
      <c r="E408" s="18" t="str">
        <f>VLOOKUP(Table4[[#This Row],[iso_code]],iso_code!G:H,2,FALSE)</f>
        <v>Ethiopia</v>
      </c>
    </row>
    <row r="409" spans="1:5">
      <c r="A409" s="18">
        <v>9</v>
      </c>
      <c r="B409" s="70" t="s">
        <v>433</v>
      </c>
      <c r="C409" s="18" t="s">
        <v>101</v>
      </c>
      <c r="D409" s="69" t="str">
        <f>VLOOKUP(Table4[[#This Row],[iso_code]],iso_code!B:C,2,"FAUX")</f>
        <v>KEN</v>
      </c>
      <c r="E409" s="18" t="str">
        <f>VLOOKUP(Table4[[#This Row],[iso_code]],iso_code!G:H,2,FALSE)</f>
        <v>Kenya</v>
      </c>
    </row>
    <row r="410" spans="1:5">
      <c r="A410" s="18">
        <v>9</v>
      </c>
      <c r="B410" s="70" t="s">
        <v>846</v>
      </c>
      <c r="C410" s="18" t="s">
        <v>101</v>
      </c>
      <c r="D410" s="69" t="str">
        <f>VLOOKUP(Table4[[#This Row],[iso_code]],iso_code!B:C,2,"FAUX")</f>
        <v>LSO</v>
      </c>
      <c r="E410" s="18" t="str">
        <f>VLOOKUP(Table4[[#This Row],[iso_code]],iso_code!G:H,2,FALSE)</f>
        <v>Lesotho</v>
      </c>
    </row>
    <row r="411" spans="1:5">
      <c r="A411" s="18">
        <v>9</v>
      </c>
      <c r="B411" s="70" t="s">
        <v>850</v>
      </c>
      <c r="C411" s="18" t="s">
        <v>101</v>
      </c>
      <c r="D411" s="69" t="str">
        <f>VLOOKUP(Table4[[#This Row],[iso_code]],iso_code!B:C,2,"FAUX")</f>
        <v>MWI</v>
      </c>
      <c r="E411" s="18" t="str">
        <f>VLOOKUP(Table4[[#This Row],[iso_code]],iso_code!G:H,2,FALSE)</f>
        <v>Malawi</v>
      </c>
    </row>
    <row r="412" spans="1:5">
      <c r="A412" s="18">
        <v>9</v>
      </c>
      <c r="B412" s="70" t="s">
        <v>854</v>
      </c>
      <c r="C412" s="18" t="s">
        <v>101</v>
      </c>
      <c r="D412" s="69" t="str">
        <f>VLOOKUP(Table4[[#This Row],[iso_code]],iso_code!B:C,2,"FAUX")</f>
        <v>MOZ</v>
      </c>
      <c r="E412" s="18" t="str">
        <f>VLOOKUP(Table4[[#This Row],[iso_code]],iso_code!G:H,2,FALSE)</f>
        <v>Mozambique</v>
      </c>
    </row>
    <row r="413" spans="1:5">
      <c r="A413" s="18">
        <v>9</v>
      </c>
      <c r="B413" s="70" t="s">
        <v>855</v>
      </c>
      <c r="C413" s="18" t="s">
        <v>101</v>
      </c>
      <c r="D413" s="69" t="str">
        <f>VLOOKUP(Table4[[#This Row],[iso_code]],iso_code!B:C,2,"FAUX")</f>
        <v>NAM</v>
      </c>
      <c r="E413" s="18" t="str">
        <f>VLOOKUP(Table4[[#This Row],[iso_code]],iso_code!G:H,2,FALSE)</f>
        <v>Namibia</v>
      </c>
    </row>
    <row r="414" spans="1:5">
      <c r="A414" s="18">
        <v>9</v>
      </c>
      <c r="B414" s="70" t="s">
        <v>858</v>
      </c>
      <c r="C414" s="18" t="s">
        <v>101</v>
      </c>
      <c r="D414" s="69" t="str">
        <f>VLOOKUP(Table4[[#This Row],[iso_code]],iso_code!B:C,2,"FAUX")</f>
        <v>RWA</v>
      </c>
      <c r="E414" s="18" t="str">
        <f>VLOOKUP(Table4[[#This Row],[iso_code]],iso_code!G:H,2,FALSE)</f>
        <v>Rwanda</v>
      </c>
    </row>
    <row r="415" spans="1:5">
      <c r="A415" s="18">
        <v>9</v>
      </c>
      <c r="B415" s="70" t="s">
        <v>626</v>
      </c>
      <c r="C415" s="18" t="s">
        <v>101</v>
      </c>
      <c r="D415" s="69" t="str">
        <f>VLOOKUP(Table4[[#This Row],[iso_code]],iso_code!B:C,2,"FAUX")</f>
        <v>ZAF</v>
      </c>
      <c r="E415" s="18" t="str">
        <f>VLOOKUP(Table4[[#This Row],[iso_code]],iso_code!G:H,2,FALSE)</f>
        <v>South Africa</v>
      </c>
    </row>
    <row r="416" spans="1:5">
      <c r="A416" s="18">
        <v>9</v>
      </c>
      <c r="B416" s="70" t="s">
        <v>864</v>
      </c>
      <c r="C416" s="18" t="s">
        <v>101</v>
      </c>
      <c r="D416" s="69" t="str">
        <f>VLOOKUP(Table4[[#This Row],[iso_code]],iso_code!B:C,2,"FAUX")</f>
        <v>SSD</v>
      </c>
      <c r="E416" s="18" t="str">
        <f>VLOOKUP(Table4[[#This Row],[iso_code]],iso_code!G:H,2,FALSE)</f>
        <v>South Sudan</v>
      </c>
    </row>
    <row r="417" spans="1:5">
      <c r="A417" s="18">
        <v>9</v>
      </c>
      <c r="B417" s="70" t="s">
        <v>865</v>
      </c>
      <c r="C417" s="18" t="s">
        <v>101</v>
      </c>
      <c r="D417" s="69" t="str">
        <f>VLOOKUP(Table4[[#This Row],[iso_code]],iso_code!B:C,2,"FAUX")</f>
        <v>SDN</v>
      </c>
      <c r="E417" s="18" t="str">
        <f>VLOOKUP(Table4[[#This Row],[iso_code]],iso_code!G:H,2,FALSE)</f>
        <v>Sudan (the)</v>
      </c>
    </row>
    <row r="418" spans="1:5">
      <c r="A418" s="18">
        <v>9</v>
      </c>
      <c r="B418" s="70" t="s">
        <v>867</v>
      </c>
      <c r="C418" s="18" t="s">
        <v>101</v>
      </c>
      <c r="D418" s="69" t="str">
        <f>VLOOKUP(Table4[[#This Row],[iso_code]],iso_code!B:C,2,"FAUX")</f>
        <v>TZA</v>
      </c>
      <c r="E418" s="18" t="str">
        <f>VLOOKUP(Table4[[#This Row],[iso_code]],iso_code!G:H,2,FALSE)</f>
        <v>Tanzania, United Republic of</v>
      </c>
    </row>
    <row r="419" spans="1:5">
      <c r="A419" s="18">
        <v>9</v>
      </c>
      <c r="B419" s="70" t="s">
        <v>870</v>
      </c>
      <c r="C419" s="18" t="s">
        <v>101</v>
      </c>
      <c r="D419" s="69" t="str">
        <f>VLOOKUP(Table4[[#This Row],[iso_code]],iso_code!B:C,2,"FAUX")</f>
        <v>UGA</v>
      </c>
      <c r="E419" s="18" t="str">
        <f>VLOOKUP(Table4[[#This Row],[iso_code]],iso_code!G:H,2,FALSE)</f>
        <v>Uganda</v>
      </c>
    </row>
    <row r="420" spans="1:5">
      <c r="A420" s="18">
        <v>9</v>
      </c>
      <c r="B420" s="70" t="s">
        <v>766</v>
      </c>
      <c r="C420" s="18" t="s">
        <v>101</v>
      </c>
      <c r="D420" s="69" t="str">
        <f>VLOOKUP(Table4[[#This Row],[iso_code]],iso_code!B:C,2,"FAUX")</f>
        <v>ZMB</v>
      </c>
      <c r="E420" s="18" t="str">
        <f>VLOOKUP(Table4[[#This Row],[iso_code]],iso_code!G:H,2,FALSE)</f>
        <v>Zambia</v>
      </c>
    </row>
    <row r="421" spans="1:5">
      <c r="A421" s="18">
        <v>9</v>
      </c>
      <c r="B421" s="70" t="s">
        <v>871</v>
      </c>
      <c r="C421" s="18" t="s">
        <v>101</v>
      </c>
      <c r="D421" s="69" t="str">
        <f>VLOOKUP(Table4[[#This Row],[iso_code]],iso_code!B:C,2,"FAUX")</f>
        <v>ZWE</v>
      </c>
      <c r="E421" s="18" t="str">
        <f>VLOOKUP(Table4[[#This Row],[iso_code]],iso_code!G:H,2,FALSE)</f>
        <v>Zimbabwe</v>
      </c>
    </row>
    <row r="422" spans="1:5">
      <c r="A422" s="18">
        <v>9</v>
      </c>
      <c r="B422" s="70" t="s">
        <v>836</v>
      </c>
      <c r="C422" s="18" t="s">
        <v>101</v>
      </c>
      <c r="D422" s="69" t="str">
        <f>VLOOKUP(Table4[[#This Row],[iso_code]],iso_code!B:C,2,"FAUX")</f>
        <v>COD</v>
      </c>
      <c r="E422" s="18" t="str">
        <f>VLOOKUP(Table4[[#This Row],[iso_code]],iso_code!G:H,2,FALSE)</f>
        <v>Congo (the Democratic Republic of the)</v>
      </c>
    </row>
    <row r="423" spans="1:5">
      <c r="A423" s="18">
        <v>10</v>
      </c>
      <c r="B423" s="62" t="s">
        <v>826</v>
      </c>
      <c r="C423" s="18" t="s">
        <v>57</v>
      </c>
      <c r="D423" s="69" t="str">
        <f>VLOOKUP(Table4[[#This Row],[iso_code]],iso_code!B:C,2,"FAUX")</f>
        <v>DZA</v>
      </c>
      <c r="E423" s="18" t="str">
        <f>VLOOKUP(Table4[[#This Row],[iso_code]],iso_code!G:H,2,FALSE)</f>
        <v>Algeria</v>
      </c>
    </row>
    <row r="424" spans="1:5">
      <c r="A424" s="18">
        <v>10</v>
      </c>
      <c r="B424" s="62" t="s">
        <v>827</v>
      </c>
      <c r="C424" s="18" t="s">
        <v>57</v>
      </c>
      <c r="D424" s="69" t="str">
        <f>VLOOKUP(Table4[[#This Row],[iso_code]],iso_code!B:C,2,"FAUX")</f>
        <v>AGO</v>
      </c>
      <c r="E424" s="18" t="str">
        <f>VLOOKUP(Table4[[#This Row],[iso_code]],iso_code!G:H,2,FALSE)</f>
        <v>Angola</v>
      </c>
    </row>
    <row r="425" spans="1:5">
      <c r="A425" s="18">
        <v>10</v>
      </c>
      <c r="B425" s="62" t="s">
        <v>828</v>
      </c>
      <c r="C425" s="18" t="s">
        <v>57</v>
      </c>
      <c r="D425" s="69" t="str">
        <f>VLOOKUP(Table4[[#This Row],[iso_code]],iso_code!B:C,2,"FAUX")</f>
        <v>BEN</v>
      </c>
      <c r="E425" s="18" t="str">
        <f>VLOOKUP(Table4[[#This Row],[iso_code]],iso_code!G:H,2,FALSE)</f>
        <v>Benin</v>
      </c>
    </row>
    <row r="426" spans="1:5">
      <c r="A426" s="18">
        <v>10</v>
      </c>
      <c r="B426" s="62" t="s">
        <v>829</v>
      </c>
      <c r="C426" s="18" t="s">
        <v>57</v>
      </c>
      <c r="D426" s="69" t="str">
        <f>VLOOKUP(Table4[[#This Row],[iso_code]],iso_code!B:C,2,"FAUX")</f>
        <v>BWA</v>
      </c>
      <c r="E426" s="18" t="str">
        <f>VLOOKUP(Table4[[#This Row],[iso_code]],iso_code!G:H,2,FALSE)</f>
        <v>Botswana</v>
      </c>
    </row>
    <row r="427" spans="1:5">
      <c r="A427" s="18">
        <v>10</v>
      </c>
      <c r="B427" s="62" t="s">
        <v>830</v>
      </c>
      <c r="C427" s="18" t="s">
        <v>57</v>
      </c>
      <c r="D427" s="69" t="str">
        <f>VLOOKUP(Table4[[#This Row],[iso_code]],iso_code!B:C,2,"FAUX")</f>
        <v>BFA</v>
      </c>
      <c r="E427" s="18" t="str">
        <f>VLOOKUP(Table4[[#This Row],[iso_code]],iso_code!G:H,2,FALSE)</f>
        <v>Burkina Faso</v>
      </c>
    </row>
    <row r="428" spans="1:5">
      <c r="A428" s="18">
        <v>10</v>
      </c>
      <c r="B428" s="62" t="s">
        <v>831</v>
      </c>
      <c r="C428" s="18" t="s">
        <v>57</v>
      </c>
      <c r="D428" s="69" t="str">
        <f>VLOOKUP(Table4[[#This Row],[iso_code]],iso_code!B:C,2,"FAUX")</f>
        <v>BDI</v>
      </c>
      <c r="E428" s="18" t="str">
        <f>VLOOKUP(Table4[[#This Row],[iso_code]],iso_code!G:H,2,FALSE)</f>
        <v>Burundi</v>
      </c>
    </row>
    <row r="429" spans="1:5">
      <c r="A429" s="18">
        <v>10</v>
      </c>
      <c r="B429" s="62" t="s">
        <v>290</v>
      </c>
      <c r="C429" s="18" t="s">
        <v>57</v>
      </c>
      <c r="D429" s="69" t="str">
        <f>VLOOKUP(Table4[[#This Row],[iso_code]],iso_code!B:C,2,"FAUX")</f>
        <v>CMR</v>
      </c>
      <c r="E429" s="18" t="str">
        <f>VLOOKUP(Table4[[#This Row],[iso_code]],iso_code!G:H,2,FALSE)</f>
        <v>Cameroon</v>
      </c>
    </row>
    <row r="430" spans="1:5">
      <c r="A430" s="18">
        <v>10</v>
      </c>
      <c r="B430" s="62" t="s">
        <v>872</v>
      </c>
      <c r="C430" s="18" t="s">
        <v>57</v>
      </c>
      <c r="D430" s="69" t="str">
        <f>VLOOKUP(Table4[[#This Row],[iso_code]],iso_code!B:C,2,"FAUX")</f>
        <v>CPV</v>
      </c>
      <c r="E430" s="18" t="str">
        <f>VLOOKUP(Table4[[#This Row],[iso_code]],iso_code!G:H,2,FALSE)</f>
        <v>Cabo Verde</v>
      </c>
    </row>
    <row r="431" spans="1:5">
      <c r="A431" s="18">
        <v>10</v>
      </c>
      <c r="B431" s="62" t="s">
        <v>832</v>
      </c>
      <c r="C431" s="18" t="s">
        <v>57</v>
      </c>
      <c r="D431" s="69" t="str">
        <f>VLOOKUP(Table4[[#This Row],[iso_code]],iso_code!B:C,2,"FAUX")</f>
        <v>CAF</v>
      </c>
      <c r="E431" s="18" t="str">
        <f>VLOOKUP(Table4[[#This Row],[iso_code]],iso_code!G:H,2,FALSE)</f>
        <v>Central African Republic (the)</v>
      </c>
    </row>
    <row r="432" spans="1:5">
      <c r="A432" s="18">
        <v>10</v>
      </c>
      <c r="B432" s="62" t="s">
        <v>833</v>
      </c>
      <c r="C432" s="18" t="s">
        <v>57</v>
      </c>
      <c r="D432" s="69" t="str">
        <f>VLOOKUP(Table4[[#This Row],[iso_code]],iso_code!B:C,2,"FAUX")</f>
        <v>TCD</v>
      </c>
      <c r="E432" s="18" t="str">
        <f>VLOOKUP(Table4[[#This Row],[iso_code]],iso_code!G:H,2,FALSE)</f>
        <v>Chad</v>
      </c>
    </row>
    <row r="433" spans="1:5">
      <c r="A433" s="18">
        <v>10</v>
      </c>
      <c r="B433" s="62" t="s">
        <v>834</v>
      </c>
      <c r="C433" s="18" t="s">
        <v>57</v>
      </c>
      <c r="D433" s="69" t="str">
        <f>VLOOKUP(Table4[[#This Row],[iso_code]],iso_code!B:C,2,"FAUX")</f>
        <v>COM</v>
      </c>
      <c r="E433" s="18" t="str">
        <f>VLOOKUP(Table4[[#This Row],[iso_code]],iso_code!G:H,2,FALSE)</f>
        <v>Comoros (the)</v>
      </c>
    </row>
    <row r="434" spans="1:5">
      <c r="A434" s="18">
        <v>10</v>
      </c>
      <c r="B434" s="62" t="s">
        <v>836</v>
      </c>
      <c r="C434" s="18" t="s">
        <v>57</v>
      </c>
      <c r="D434" s="69" t="str">
        <f>VLOOKUP(Table4[[#This Row],[iso_code]],iso_code!B:C,2,"FAUX")</f>
        <v>COD</v>
      </c>
      <c r="E434" s="18" t="str">
        <f>VLOOKUP(Table4[[#This Row],[iso_code]],iso_code!G:H,2,FALSE)</f>
        <v>Congo (the Democratic Republic of the)</v>
      </c>
    </row>
    <row r="435" spans="1:5">
      <c r="A435" s="18">
        <v>10</v>
      </c>
      <c r="B435" s="62" t="s">
        <v>835</v>
      </c>
      <c r="C435" s="18" t="s">
        <v>57</v>
      </c>
      <c r="D435" s="69" t="str">
        <f>VLOOKUP(Table4[[#This Row],[iso_code]],iso_code!B:C,2,"FAUX")</f>
        <v>COG</v>
      </c>
      <c r="E435" s="18" t="str">
        <f>VLOOKUP(Table4[[#This Row],[iso_code]],iso_code!G:H,2,FALSE)</f>
        <v>Congo (the)</v>
      </c>
    </row>
    <row r="436" spans="1:5">
      <c r="A436" s="18">
        <v>10</v>
      </c>
      <c r="B436" s="62" t="s">
        <v>845</v>
      </c>
      <c r="C436" s="18" t="s">
        <v>57</v>
      </c>
      <c r="D436" s="69" t="str">
        <f>VLOOKUP(Table4[[#This Row],[iso_code]],iso_code!B:C,2,"FAUX")</f>
        <v>CIV</v>
      </c>
      <c r="E436" s="18" t="str">
        <f>VLOOKUP(Table4[[#This Row],[iso_code]],iso_code!G:H,2,FALSE)</f>
        <v>Côte d'Ivoire</v>
      </c>
    </row>
    <row r="437" spans="1:5">
      <c r="A437" s="18">
        <v>10</v>
      </c>
      <c r="B437" s="62" t="s">
        <v>837</v>
      </c>
      <c r="C437" s="18" t="s">
        <v>57</v>
      </c>
      <c r="D437" s="69" t="str">
        <f>VLOOKUP(Table4[[#This Row],[iso_code]],iso_code!B:C,2,"FAUX")</f>
        <v>DJI</v>
      </c>
      <c r="E437" s="18" t="str">
        <f>VLOOKUP(Table4[[#This Row],[iso_code]],iso_code!G:H,2,FALSE)</f>
        <v>Djibouti</v>
      </c>
    </row>
    <row r="438" spans="1:5">
      <c r="A438" s="18">
        <v>10</v>
      </c>
      <c r="B438" s="62" t="s">
        <v>838</v>
      </c>
      <c r="C438" s="18" t="s">
        <v>57</v>
      </c>
      <c r="D438" s="69" t="str">
        <f>VLOOKUP(Table4[[#This Row],[iso_code]],iso_code!B:C,2,"FAUX")</f>
        <v>EGY</v>
      </c>
      <c r="E438" s="18" t="str">
        <f>VLOOKUP(Table4[[#This Row],[iso_code]],iso_code!G:H,2,FALSE)</f>
        <v>Egypt</v>
      </c>
    </row>
    <row r="439" spans="1:5">
      <c r="A439" s="18">
        <v>10</v>
      </c>
      <c r="B439" s="62" t="s">
        <v>839</v>
      </c>
      <c r="C439" s="18" t="s">
        <v>57</v>
      </c>
      <c r="D439" s="69" t="str">
        <f>VLOOKUP(Table4[[#This Row],[iso_code]],iso_code!B:C,2,"FAUX")</f>
        <v>GNQ</v>
      </c>
      <c r="E439" s="18" t="str">
        <f>VLOOKUP(Table4[[#This Row],[iso_code]],iso_code!G:H,2,FALSE)</f>
        <v>Equatorial Guinea</v>
      </c>
    </row>
    <row r="440" spans="1:5">
      <c r="A440" s="18">
        <v>10</v>
      </c>
      <c r="B440" s="62" t="s">
        <v>840</v>
      </c>
      <c r="C440" s="18" t="s">
        <v>57</v>
      </c>
      <c r="D440" s="69" t="str">
        <f>VLOOKUP(Table4[[#This Row],[iso_code]],iso_code!B:C,2,"FAUX")</f>
        <v>ERI</v>
      </c>
      <c r="E440" s="18" t="str">
        <f>VLOOKUP(Table4[[#This Row],[iso_code]],iso_code!G:H,2,FALSE)</f>
        <v>Eritrea</v>
      </c>
    </row>
    <row r="441" spans="1:5">
      <c r="A441" s="18">
        <v>10</v>
      </c>
      <c r="B441" s="62" t="s">
        <v>199</v>
      </c>
      <c r="C441" s="18" t="s">
        <v>57</v>
      </c>
      <c r="D441" s="69" t="str">
        <f>VLOOKUP(Table4[[#This Row],[iso_code]],iso_code!B:C,2,"FAUX")</f>
        <v>ETH</v>
      </c>
      <c r="E441" s="18" t="str">
        <f>VLOOKUP(Table4[[#This Row],[iso_code]],iso_code!G:H,2,FALSE)</f>
        <v>Ethiopia</v>
      </c>
    </row>
    <row r="442" spans="1:5">
      <c r="A442" s="18">
        <v>10</v>
      </c>
      <c r="B442" s="62" t="s">
        <v>841</v>
      </c>
      <c r="C442" s="18" t="s">
        <v>57</v>
      </c>
      <c r="D442" s="69" t="str">
        <f>VLOOKUP(Table4[[#This Row],[iso_code]],iso_code!B:C,2,"FAUX")</f>
        <v>GAB</v>
      </c>
      <c r="E442" s="18" t="str">
        <f>VLOOKUP(Table4[[#This Row],[iso_code]],iso_code!G:H,2,FALSE)</f>
        <v>Gabon</v>
      </c>
    </row>
    <row r="443" spans="1:5">
      <c r="A443" s="18">
        <v>10</v>
      </c>
      <c r="B443" s="62" t="s">
        <v>842</v>
      </c>
      <c r="C443" s="18" t="s">
        <v>57</v>
      </c>
      <c r="D443" s="69" t="str">
        <f>VLOOKUP(Table4[[#This Row],[iso_code]],iso_code!B:C,2,"FAUX")</f>
        <v>GMB</v>
      </c>
      <c r="E443" s="18" t="str">
        <f>VLOOKUP(Table4[[#This Row],[iso_code]],iso_code!G:H,2,FALSE)</f>
        <v>Gambia (the)</v>
      </c>
    </row>
    <row r="444" spans="1:5">
      <c r="A444" s="18">
        <v>10</v>
      </c>
      <c r="B444" s="62" t="s">
        <v>255</v>
      </c>
      <c r="C444" s="18" t="s">
        <v>57</v>
      </c>
      <c r="D444" s="69" t="str">
        <f>VLOOKUP(Table4[[#This Row],[iso_code]],iso_code!B:C,2,"FAUX")</f>
        <v>GHA</v>
      </c>
      <c r="E444" s="18" t="str">
        <f>VLOOKUP(Table4[[#This Row],[iso_code]],iso_code!G:H,2,FALSE)</f>
        <v>Ghana</v>
      </c>
    </row>
    <row r="445" spans="1:5">
      <c r="A445" s="18">
        <v>10</v>
      </c>
      <c r="B445" s="62" t="s">
        <v>843</v>
      </c>
      <c r="C445" s="18" t="s">
        <v>57</v>
      </c>
      <c r="D445" s="69" t="str">
        <f>VLOOKUP(Table4[[#This Row],[iso_code]],iso_code!B:C,2,"FAUX")</f>
        <v>GIN</v>
      </c>
      <c r="E445" s="18" t="str">
        <f>VLOOKUP(Table4[[#This Row],[iso_code]],iso_code!G:H,2,FALSE)</f>
        <v>Guinea</v>
      </c>
    </row>
    <row r="446" spans="1:5">
      <c r="A446" s="18">
        <v>10</v>
      </c>
      <c r="B446" s="62" t="s">
        <v>844</v>
      </c>
      <c r="C446" s="18" t="s">
        <v>57</v>
      </c>
      <c r="D446" s="69" t="str">
        <f>VLOOKUP(Table4[[#This Row],[iso_code]],iso_code!B:C,2,"FAUX")</f>
        <v>GNB</v>
      </c>
      <c r="E446" s="18" t="str">
        <f>VLOOKUP(Table4[[#This Row],[iso_code]],iso_code!G:H,2,FALSE)</f>
        <v>Guinea-Bissau</v>
      </c>
    </row>
    <row r="447" spans="1:5">
      <c r="A447" s="18">
        <v>10</v>
      </c>
      <c r="B447" s="62" t="s">
        <v>433</v>
      </c>
      <c r="C447" s="18" t="s">
        <v>57</v>
      </c>
      <c r="D447" s="69" t="str">
        <f>VLOOKUP(Table4[[#This Row],[iso_code]],iso_code!B:C,2,"FAUX")</f>
        <v>KEN</v>
      </c>
      <c r="E447" s="18" t="str">
        <f>VLOOKUP(Table4[[#This Row],[iso_code]],iso_code!G:H,2,FALSE)</f>
        <v>Kenya</v>
      </c>
    </row>
    <row r="448" spans="1:5">
      <c r="A448" s="18">
        <v>10</v>
      </c>
      <c r="B448" s="62" t="s">
        <v>846</v>
      </c>
      <c r="C448" s="18" t="s">
        <v>57</v>
      </c>
      <c r="D448" s="69" t="str">
        <f>VLOOKUP(Table4[[#This Row],[iso_code]],iso_code!B:C,2,"FAUX")</f>
        <v>LSO</v>
      </c>
      <c r="E448" s="18" t="str">
        <f>VLOOKUP(Table4[[#This Row],[iso_code]],iso_code!G:H,2,FALSE)</f>
        <v>Lesotho</v>
      </c>
    </row>
    <row r="449" spans="1:5">
      <c r="A449" s="18">
        <v>10</v>
      </c>
      <c r="B449" s="62" t="s">
        <v>847</v>
      </c>
      <c r="C449" s="18" t="s">
        <v>57</v>
      </c>
      <c r="D449" s="69" t="str">
        <f>VLOOKUP(Table4[[#This Row],[iso_code]],iso_code!B:C,2,"FAUX")</f>
        <v>LBR</v>
      </c>
      <c r="E449" s="18" t="str">
        <f>VLOOKUP(Table4[[#This Row],[iso_code]],iso_code!G:H,2,FALSE)</f>
        <v>Liberia</v>
      </c>
    </row>
    <row r="450" spans="1:5">
      <c r="A450" s="18">
        <v>10</v>
      </c>
      <c r="B450" s="62" t="s">
        <v>848</v>
      </c>
      <c r="C450" s="18" t="s">
        <v>57</v>
      </c>
      <c r="D450" s="69" t="str">
        <f>VLOOKUP(Table4[[#This Row],[iso_code]],iso_code!B:C,2,"FAUX")</f>
        <v>LBY</v>
      </c>
      <c r="E450" s="18" t="str">
        <f>VLOOKUP(Table4[[#This Row],[iso_code]],iso_code!G:H,2,FALSE)</f>
        <v>Libya</v>
      </c>
    </row>
    <row r="451" spans="1:5">
      <c r="A451" s="18">
        <v>10</v>
      </c>
      <c r="B451" s="62" t="s">
        <v>849</v>
      </c>
      <c r="C451" s="18" t="s">
        <v>57</v>
      </c>
      <c r="D451" s="69" t="str">
        <f>VLOOKUP(Table4[[#This Row],[iso_code]],iso_code!B:C,2,"FAUX")</f>
        <v>MDG</v>
      </c>
      <c r="E451" s="18" t="str">
        <f>VLOOKUP(Table4[[#This Row],[iso_code]],iso_code!G:H,2,FALSE)</f>
        <v>Madagascar</v>
      </c>
    </row>
    <row r="452" spans="1:5">
      <c r="A452" s="18">
        <v>10</v>
      </c>
      <c r="B452" s="62" t="s">
        <v>850</v>
      </c>
      <c r="C452" s="18" t="s">
        <v>57</v>
      </c>
      <c r="D452" s="69" t="str">
        <f>VLOOKUP(Table4[[#This Row],[iso_code]],iso_code!B:C,2,"FAUX")</f>
        <v>MWI</v>
      </c>
      <c r="E452" s="18" t="str">
        <f>VLOOKUP(Table4[[#This Row],[iso_code]],iso_code!G:H,2,FALSE)</f>
        <v>Malawi</v>
      </c>
    </row>
    <row r="453" spans="1:5">
      <c r="A453" s="18">
        <v>10</v>
      </c>
      <c r="B453" s="62" t="s">
        <v>851</v>
      </c>
      <c r="C453" s="18" t="s">
        <v>57</v>
      </c>
      <c r="D453" s="69" t="str">
        <f>VLOOKUP(Table4[[#This Row],[iso_code]],iso_code!B:C,2,"FAUX")</f>
        <v>MLI</v>
      </c>
      <c r="E453" s="18" t="str">
        <f>VLOOKUP(Table4[[#This Row],[iso_code]],iso_code!G:H,2,FALSE)</f>
        <v>Mali</v>
      </c>
    </row>
    <row r="454" spans="1:5">
      <c r="A454" s="18">
        <v>10</v>
      </c>
      <c r="B454" s="62" t="s">
        <v>852</v>
      </c>
      <c r="C454" s="18" t="s">
        <v>57</v>
      </c>
      <c r="D454" s="69" t="str">
        <f>VLOOKUP(Table4[[#This Row],[iso_code]],iso_code!B:C,2,"FAUX")</f>
        <v>MRT</v>
      </c>
      <c r="E454" s="18" t="str">
        <f>VLOOKUP(Table4[[#This Row],[iso_code]],iso_code!G:H,2,FALSE)</f>
        <v>Mauritania</v>
      </c>
    </row>
    <row r="455" spans="1:5">
      <c r="A455" s="18">
        <v>10</v>
      </c>
      <c r="B455" s="62" t="s">
        <v>853</v>
      </c>
      <c r="C455" s="18" t="s">
        <v>57</v>
      </c>
      <c r="D455" s="69" t="str">
        <f>VLOOKUP(Table4[[#This Row],[iso_code]],iso_code!B:C,2,"FAUX")</f>
        <v>MUS</v>
      </c>
      <c r="E455" s="18" t="str">
        <f>VLOOKUP(Table4[[#This Row],[iso_code]],iso_code!G:H,2,FALSE)</f>
        <v>Mauritius</v>
      </c>
    </row>
    <row r="456" spans="1:5">
      <c r="A456" s="18">
        <v>10</v>
      </c>
      <c r="B456" s="62" t="s">
        <v>518</v>
      </c>
      <c r="C456" s="18" t="s">
        <v>57</v>
      </c>
      <c r="D456" s="69" t="str">
        <f>VLOOKUP(Table4[[#This Row],[iso_code]],iso_code!B:C,2,"FAUX")</f>
        <v>MAR</v>
      </c>
      <c r="E456" s="18" t="str">
        <f>VLOOKUP(Table4[[#This Row],[iso_code]],iso_code!G:H,2,FALSE)</f>
        <v>Morocco</v>
      </c>
    </row>
    <row r="457" spans="1:5">
      <c r="A457" s="18">
        <v>10</v>
      </c>
      <c r="B457" s="62" t="s">
        <v>854</v>
      </c>
      <c r="C457" s="18" t="s">
        <v>57</v>
      </c>
      <c r="D457" s="69" t="str">
        <f>VLOOKUP(Table4[[#This Row],[iso_code]],iso_code!B:C,2,"FAUX")</f>
        <v>MOZ</v>
      </c>
      <c r="E457" s="18" t="str">
        <f>VLOOKUP(Table4[[#This Row],[iso_code]],iso_code!G:H,2,FALSE)</f>
        <v>Mozambique</v>
      </c>
    </row>
    <row r="458" spans="1:5">
      <c r="A458" s="18">
        <v>10</v>
      </c>
      <c r="B458" s="62" t="s">
        <v>855</v>
      </c>
      <c r="C458" s="18" t="s">
        <v>57</v>
      </c>
      <c r="D458" s="69" t="str">
        <f>VLOOKUP(Table4[[#This Row],[iso_code]],iso_code!B:C,2,"FAUX")</f>
        <v>NAM</v>
      </c>
      <c r="E458" s="18" t="str">
        <f>VLOOKUP(Table4[[#This Row],[iso_code]],iso_code!G:H,2,FALSE)</f>
        <v>Namibia</v>
      </c>
    </row>
    <row r="459" spans="1:5">
      <c r="A459" s="18">
        <v>10</v>
      </c>
      <c r="B459" s="62" t="s">
        <v>856</v>
      </c>
      <c r="C459" s="18" t="s">
        <v>57</v>
      </c>
      <c r="D459" s="69" t="str">
        <f>VLOOKUP(Table4[[#This Row],[iso_code]],iso_code!B:C,2,"FAUX")</f>
        <v>NER</v>
      </c>
      <c r="E459" s="18" t="str">
        <f>VLOOKUP(Table4[[#This Row],[iso_code]],iso_code!G:H,2,FALSE)</f>
        <v>Niger (the)</v>
      </c>
    </row>
    <row r="460" spans="1:5">
      <c r="A460" s="18">
        <v>10</v>
      </c>
      <c r="B460" s="62" t="s">
        <v>857</v>
      </c>
      <c r="C460" s="18" t="s">
        <v>57</v>
      </c>
      <c r="D460" s="69" t="str">
        <f>VLOOKUP(Table4[[#This Row],[iso_code]],iso_code!B:C,2,"FAUX")</f>
        <v>NGA</v>
      </c>
      <c r="E460" s="18" t="str">
        <f>VLOOKUP(Table4[[#This Row],[iso_code]],iso_code!G:H,2,FALSE)</f>
        <v>Nigeria</v>
      </c>
    </row>
    <row r="461" spans="1:5">
      <c r="A461" s="18">
        <v>10</v>
      </c>
      <c r="B461" s="62" t="s">
        <v>858</v>
      </c>
      <c r="C461" s="18" t="s">
        <v>57</v>
      </c>
      <c r="D461" s="69" t="str">
        <f>VLOOKUP(Table4[[#This Row],[iso_code]],iso_code!B:C,2,"FAUX")</f>
        <v>RWA</v>
      </c>
      <c r="E461" s="18" t="str">
        <f>VLOOKUP(Table4[[#This Row],[iso_code]],iso_code!G:H,2,FALSE)</f>
        <v>Rwanda</v>
      </c>
    </row>
    <row r="462" spans="1:5">
      <c r="A462" s="18">
        <v>10</v>
      </c>
      <c r="B462" s="62" t="s">
        <v>859</v>
      </c>
      <c r="C462" s="18" t="s">
        <v>57</v>
      </c>
      <c r="D462" s="69" t="str">
        <f>VLOOKUP(Table4[[#This Row],[iso_code]],iso_code!B:C,2,"FAUX")</f>
        <v>STP</v>
      </c>
      <c r="E462" s="18" t="str">
        <f>VLOOKUP(Table4[[#This Row],[iso_code]],iso_code!G:H,2,FALSE)</f>
        <v>Sao Tome and Principe</v>
      </c>
    </row>
    <row r="463" spans="1:5">
      <c r="A463" s="18">
        <v>10</v>
      </c>
      <c r="B463" s="62" t="s">
        <v>861</v>
      </c>
      <c r="C463" s="18" t="s">
        <v>57</v>
      </c>
      <c r="D463" s="69" t="str">
        <f>VLOOKUP(Table4[[#This Row],[iso_code]],iso_code!B:C,2,"FAUX")</f>
        <v>SYC</v>
      </c>
      <c r="E463" s="18" t="str">
        <f>VLOOKUP(Table4[[#This Row],[iso_code]],iso_code!G:H,2,FALSE)</f>
        <v>Seychelles</v>
      </c>
    </row>
    <row r="464" spans="1:5">
      <c r="A464" s="18">
        <v>10</v>
      </c>
      <c r="B464" s="62" t="s">
        <v>860</v>
      </c>
      <c r="C464" s="18" t="s">
        <v>57</v>
      </c>
      <c r="D464" s="69" t="str">
        <f>VLOOKUP(Table4[[#This Row],[iso_code]],iso_code!B:C,2,"FAUX")</f>
        <v>SEN</v>
      </c>
      <c r="E464" s="18" t="str">
        <f>VLOOKUP(Table4[[#This Row],[iso_code]],iso_code!G:H,2,FALSE)</f>
        <v>Senegal</v>
      </c>
    </row>
    <row r="465" spans="1:5">
      <c r="A465" s="18">
        <v>10</v>
      </c>
      <c r="B465" s="62" t="s">
        <v>862</v>
      </c>
      <c r="C465" s="18" t="s">
        <v>57</v>
      </c>
      <c r="D465" s="69" t="str">
        <f>VLOOKUP(Table4[[#This Row],[iso_code]],iso_code!B:C,2,"FAUX")</f>
        <v>SLE</v>
      </c>
      <c r="E465" s="18" t="str">
        <f>VLOOKUP(Table4[[#This Row],[iso_code]],iso_code!G:H,2,FALSE)</f>
        <v>Sierra Leone</v>
      </c>
    </row>
    <row r="466" spans="1:5">
      <c r="A466" s="18">
        <v>10</v>
      </c>
      <c r="B466" s="62" t="s">
        <v>863</v>
      </c>
      <c r="C466" s="18" t="s">
        <v>57</v>
      </c>
      <c r="D466" s="69" t="str">
        <f>VLOOKUP(Table4[[#This Row],[iso_code]],iso_code!B:C,2,"FAUX")</f>
        <v>SOM</v>
      </c>
      <c r="E466" s="18" t="str">
        <f>VLOOKUP(Table4[[#This Row],[iso_code]],iso_code!G:H,2,FALSE)</f>
        <v>Somalia</v>
      </c>
    </row>
    <row r="467" spans="1:5">
      <c r="A467" s="18">
        <v>10</v>
      </c>
      <c r="B467" s="62" t="s">
        <v>865</v>
      </c>
      <c r="C467" s="18" t="s">
        <v>57</v>
      </c>
      <c r="D467" s="69" t="str">
        <f>VLOOKUP(Table4[[#This Row],[iso_code]],iso_code!B:C,2,"FAUX")</f>
        <v>SDN</v>
      </c>
      <c r="E467" s="18" t="str">
        <f>VLOOKUP(Table4[[#This Row],[iso_code]],iso_code!G:H,2,FALSE)</f>
        <v>Sudan (the)</v>
      </c>
    </row>
    <row r="468" spans="1:5">
      <c r="A468" s="18">
        <v>10</v>
      </c>
      <c r="B468" s="62" t="s">
        <v>866</v>
      </c>
      <c r="C468" s="18" t="s">
        <v>57</v>
      </c>
      <c r="D468" s="69" t="str">
        <f>VLOOKUP(Table4[[#This Row],[iso_code]],iso_code!B:C,2,"FAUX")</f>
        <v>SWZ</v>
      </c>
      <c r="E468" s="18" t="str">
        <f>VLOOKUP(Table4[[#This Row],[iso_code]],iso_code!G:H,2,FALSE)</f>
        <v>Eswatini</v>
      </c>
    </row>
    <row r="469" spans="1:5">
      <c r="A469" s="18">
        <v>10</v>
      </c>
      <c r="B469" s="62" t="s">
        <v>867</v>
      </c>
      <c r="C469" s="18" t="s">
        <v>57</v>
      </c>
      <c r="D469" s="69" t="str">
        <f>VLOOKUP(Table4[[#This Row],[iso_code]],iso_code!B:C,2,"FAUX")</f>
        <v>TZA</v>
      </c>
      <c r="E469" s="18" t="str">
        <f>VLOOKUP(Table4[[#This Row],[iso_code]],iso_code!G:H,2,FALSE)</f>
        <v>Tanzania, United Republic of</v>
      </c>
    </row>
    <row r="470" spans="1:5">
      <c r="A470" s="18">
        <v>10</v>
      </c>
      <c r="B470" s="62" t="s">
        <v>868</v>
      </c>
      <c r="C470" s="18" t="s">
        <v>57</v>
      </c>
      <c r="D470" s="69" t="str">
        <f>VLOOKUP(Table4[[#This Row],[iso_code]],iso_code!B:C,2,"FAUX")</f>
        <v>TGO</v>
      </c>
      <c r="E470" s="18" t="str">
        <f>VLOOKUP(Table4[[#This Row],[iso_code]],iso_code!G:H,2,FALSE)</f>
        <v>Togo</v>
      </c>
    </row>
    <row r="471" spans="1:5">
      <c r="A471" s="18">
        <v>10</v>
      </c>
      <c r="B471" s="62" t="s">
        <v>869</v>
      </c>
      <c r="C471" s="18" t="s">
        <v>57</v>
      </c>
      <c r="D471" s="69" t="str">
        <f>VLOOKUP(Table4[[#This Row],[iso_code]],iso_code!B:C,2,"FAUX")</f>
        <v>TUN</v>
      </c>
      <c r="E471" s="18" t="str">
        <f>VLOOKUP(Table4[[#This Row],[iso_code]],iso_code!G:H,2,FALSE)</f>
        <v>Tunisia</v>
      </c>
    </row>
    <row r="472" spans="1:5">
      <c r="A472" s="18">
        <v>10</v>
      </c>
      <c r="B472" s="62" t="s">
        <v>870</v>
      </c>
      <c r="C472" s="18" t="s">
        <v>57</v>
      </c>
      <c r="D472" s="69" t="str">
        <f>VLOOKUP(Table4[[#This Row],[iso_code]],iso_code!B:C,2,"FAUX")</f>
        <v>UGA</v>
      </c>
      <c r="E472" s="18" t="str">
        <f>VLOOKUP(Table4[[#This Row],[iso_code]],iso_code!G:H,2,FALSE)</f>
        <v>Uganda</v>
      </c>
    </row>
    <row r="473" spans="1:5">
      <c r="A473" s="18">
        <v>10</v>
      </c>
      <c r="B473" s="62" t="s">
        <v>766</v>
      </c>
      <c r="C473" s="18" t="s">
        <v>57</v>
      </c>
      <c r="D473" s="69" t="str">
        <f>VLOOKUP(Table4[[#This Row],[iso_code]],iso_code!B:C,2,"FAUX")</f>
        <v>ZMB</v>
      </c>
      <c r="E473" s="18" t="str">
        <f>VLOOKUP(Table4[[#This Row],[iso_code]],iso_code!G:H,2,FALSE)</f>
        <v>Zambia</v>
      </c>
    </row>
    <row r="474" spans="1:5">
      <c r="A474" s="18">
        <v>10</v>
      </c>
      <c r="B474" s="62" t="s">
        <v>871</v>
      </c>
      <c r="C474" s="18" t="s">
        <v>57</v>
      </c>
      <c r="D474" s="69" t="str">
        <f>VLOOKUP(Table4[[#This Row],[iso_code]],iso_code!B:C,2,"FAUX")</f>
        <v>ZWE</v>
      </c>
      <c r="E474" s="18" t="str">
        <f>VLOOKUP(Table4[[#This Row],[iso_code]],iso_code!G:H,2,FALSE)</f>
        <v>Zimbabwe</v>
      </c>
    </row>
    <row r="475" spans="1:5">
      <c r="A475" s="18">
        <v>11</v>
      </c>
      <c r="B475" s="62" t="s">
        <v>826</v>
      </c>
      <c r="C475" s="18" t="s">
        <v>57</v>
      </c>
      <c r="D475" s="69" t="str">
        <f>VLOOKUP(Table4[[#This Row],[iso_code]],iso_code!B:C,2,"FAUX")</f>
        <v>DZA</v>
      </c>
      <c r="E475" s="18" t="str">
        <f>VLOOKUP(Table4[[#This Row],[iso_code]],iso_code!G:H,2,FALSE)</f>
        <v>Algeria</v>
      </c>
    </row>
    <row r="476" spans="1:5">
      <c r="A476" s="18">
        <v>11</v>
      </c>
      <c r="B476" s="62" t="s">
        <v>827</v>
      </c>
      <c r="C476" s="18" t="s">
        <v>57</v>
      </c>
      <c r="D476" s="69" t="str">
        <f>VLOOKUP(Table4[[#This Row],[iso_code]],iso_code!B:C,2,"FAUX")</f>
        <v>AGO</v>
      </c>
      <c r="E476" s="18" t="str">
        <f>VLOOKUP(Table4[[#This Row],[iso_code]],iso_code!G:H,2,FALSE)</f>
        <v>Angola</v>
      </c>
    </row>
    <row r="477" spans="1:5">
      <c r="A477" s="18">
        <v>11</v>
      </c>
      <c r="B477" s="62" t="s">
        <v>828</v>
      </c>
      <c r="C477" s="18" t="s">
        <v>57</v>
      </c>
      <c r="D477" s="69" t="str">
        <f>VLOOKUP(Table4[[#This Row],[iso_code]],iso_code!B:C,2,"FAUX")</f>
        <v>BEN</v>
      </c>
      <c r="E477" s="18" t="str">
        <f>VLOOKUP(Table4[[#This Row],[iso_code]],iso_code!G:H,2,FALSE)</f>
        <v>Benin</v>
      </c>
    </row>
    <row r="478" spans="1:5">
      <c r="A478" s="18">
        <v>11</v>
      </c>
      <c r="B478" s="62" t="s">
        <v>829</v>
      </c>
      <c r="C478" s="18" t="s">
        <v>57</v>
      </c>
      <c r="D478" s="69" t="str">
        <f>VLOOKUP(Table4[[#This Row],[iso_code]],iso_code!B:C,2,"FAUX")</f>
        <v>BWA</v>
      </c>
      <c r="E478" s="18" t="str">
        <f>VLOOKUP(Table4[[#This Row],[iso_code]],iso_code!G:H,2,FALSE)</f>
        <v>Botswana</v>
      </c>
    </row>
    <row r="479" spans="1:5">
      <c r="A479" s="18">
        <v>11</v>
      </c>
      <c r="B479" s="62" t="s">
        <v>830</v>
      </c>
      <c r="C479" s="18" t="s">
        <v>57</v>
      </c>
      <c r="D479" s="69" t="str">
        <f>VLOOKUP(Table4[[#This Row],[iso_code]],iso_code!B:C,2,"FAUX")</f>
        <v>BFA</v>
      </c>
      <c r="E479" s="18" t="str">
        <f>VLOOKUP(Table4[[#This Row],[iso_code]],iso_code!G:H,2,FALSE)</f>
        <v>Burkina Faso</v>
      </c>
    </row>
    <row r="480" spans="1:5">
      <c r="A480" s="18">
        <v>11</v>
      </c>
      <c r="B480" s="62" t="s">
        <v>831</v>
      </c>
      <c r="C480" s="18" t="s">
        <v>57</v>
      </c>
      <c r="D480" s="69" t="str">
        <f>VLOOKUP(Table4[[#This Row],[iso_code]],iso_code!B:C,2,"FAUX")</f>
        <v>BDI</v>
      </c>
      <c r="E480" s="18" t="str">
        <f>VLOOKUP(Table4[[#This Row],[iso_code]],iso_code!G:H,2,FALSE)</f>
        <v>Burundi</v>
      </c>
    </row>
    <row r="481" spans="1:5">
      <c r="A481" s="18">
        <v>11</v>
      </c>
      <c r="B481" s="62" t="s">
        <v>290</v>
      </c>
      <c r="C481" s="18" t="s">
        <v>57</v>
      </c>
      <c r="D481" s="69" t="str">
        <f>VLOOKUP(Table4[[#This Row],[iso_code]],iso_code!B:C,2,"FAUX")</f>
        <v>CMR</v>
      </c>
      <c r="E481" s="18" t="str">
        <f>VLOOKUP(Table4[[#This Row],[iso_code]],iso_code!G:H,2,FALSE)</f>
        <v>Cameroon</v>
      </c>
    </row>
    <row r="482" spans="1:5">
      <c r="A482" s="18">
        <v>11</v>
      </c>
      <c r="B482" s="62" t="s">
        <v>832</v>
      </c>
      <c r="C482" s="18" t="s">
        <v>57</v>
      </c>
      <c r="D482" s="69" t="str">
        <f>VLOOKUP(Table4[[#This Row],[iso_code]],iso_code!B:C,2,"FAUX")</f>
        <v>CAF</v>
      </c>
      <c r="E482" s="18" t="str">
        <f>VLOOKUP(Table4[[#This Row],[iso_code]],iso_code!G:H,2,FALSE)</f>
        <v>Central African Republic (the)</v>
      </c>
    </row>
    <row r="483" spans="1:5">
      <c r="A483" s="18">
        <v>11</v>
      </c>
      <c r="B483" s="62" t="s">
        <v>833</v>
      </c>
      <c r="C483" s="18" t="s">
        <v>57</v>
      </c>
      <c r="D483" s="69" t="str">
        <f>VLOOKUP(Table4[[#This Row],[iso_code]],iso_code!B:C,2,"FAUX")</f>
        <v>TCD</v>
      </c>
      <c r="E483" s="18" t="str">
        <f>VLOOKUP(Table4[[#This Row],[iso_code]],iso_code!G:H,2,FALSE)</f>
        <v>Chad</v>
      </c>
    </row>
    <row r="484" spans="1:5">
      <c r="A484" s="18">
        <v>11</v>
      </c>
      <c r="B484" s="62" t="s">
        <v>835</v>
      </c>
      <c r="C484" s="18" t="s">
        <v>57</v>
      </c>
      <c r="D484" s="69" t="str">
        <f>VLOOKUP(Table4[[#This Row],[iso_code]],iso_code!B:C,2,"FAUX")</f>
        <v>COG</v>
      </c>
      <c r="E484" s="18" t="str">
        <f>VLOOKUP(Table4[[#This Row],[iso_code]],iso_code!G:H,2,FALSE)</f>
        <v>Congo (the)</v>
      </c>
    </row>
    <row r="485" spans="1:5">
      <c r="A485" s="18">
        <v>11</v>
      </c>
      <c r="B485" s="62" t="s">
        <v>836</v>
      </c>
      <c r="C485" s="18" t="s">
        <v>57</v>
      </c>
      <c r="D485" s="69" t="str">
        <f>VLOOKUP(Table4[[#This Row],[iso_code]],iso_code!B:C,2,"FAUX")</f>
        <v>COD</v>
      </c>
      <c r="E485" s="18" t="str">
        <f>VLOOKUP(Table4[[#This Row],[iso_code]],iso_code!G:H,2,FALSE)</f>
        <v>Congo (the Democratic Republic of the)</v>
      </c>
    </row>
    <row r="486" spans="1:5">
      <c r="A486" s="18">
        <v>11</v>
      </c>
      <c r="B486" s="62" t="s">
        <v>837</v>
      </c>
      <c r="C486" s="18" t="s">
        <v>57</v>
      </c>
      <c r="D486" s="69" t="str">
        <f>VLOOKUP(Table4[[#This Row],[iso_code]],iso_code!B:C,2,"FAUX")</f>
        <v>DJI</v>
      </c>
      <c r="E486" s="18" t="str">
        <f>VLOOKUP(Table4[[#This Row],[iso_code]],iso_code!G:H,2,FALSE)</f>
        <v>Djibouti</v>
      </c>
    </row>
    <row r="487" spans="1:5">
      <c r="A487" s="18">
        <v>11</v>
      </c>
      <c r="B487" s="62" t="s">
        <v>838</v>
      </c>
      <c r="C487" s="18" t="s">
        <v>57</v>
      </c>
      <c r="D487" s="69" t="str">
        <f>VLOOKUP(Table4[[#This Row],[iso_code]],iso_code!B:C,2,"FAUX")</f>
        <v>EGY</v>
      </c>
      <c r="E487" s="18" t="str">
        <f>VLOOKUP(Table4[[#This Row],[iso_code]],iso_code!G:H,2,FALSE)</f>
        <v>Egypt</v>
      </c>
    </row>
    <row r="488" spans="1:5">
      <c r="A488" s="18">
        <v>11</v>
      </c>
      <c r="B488" s="62" t="s">
        <v>839</v>
      </c>
      <c r="C488" s="18" t="s">
        <v>57</v>
      </c>
      <c r="D488" s="69" t="str">
        <f>VLOOKUP(Table4[[#This Row],[iso_code]],iso_code!B:C,2,"FAUX")</f>
        <v>GNQ</v>
      </c>
      <c r="E488" s="18" t="str">
        <f>VLOOKUP(Table4[[#This Row],[iso_code]],iso_code!G:H,2,FALSE)</f>
        <v>Equatorial Guinea</v>
      </c>
    </row>
    <row r="489" spans="1:5">
      <c r="A489" s="18">
        <v>11</v>
      </c>
      <c r="B489" s="62" t="s">
        <v>840</v>
      </c>
      <c r="C489" s="18" t="s">
        <v>57</v>
      </c>
      <c r="D489" s="69" t="str">
        <f>VLOOKUP(Table4[[#This Row],[iso_code]],iso_code!B:C,2,"FAUX")</f>
        <v>ERI</v>
      </c>
      <c r="E489" s="18" t="str">
        <f>VLOOKUP(Table4[[#This Row],[iso_code]],iso_code!G:H,2,FALSE)</f>
        <v>Eritrea</v>
      </c>
    </row>
    <row r="490" spans="1:5">
      <c r="A490" s="18">
        <v>11</v>
      </c>
      <c r="B490" s="62" t="s">
        <v>199</v>
      </c>
      <c r="C490" s="18" t="s">
        <v>57</v>
      </c>
      <c r="D490" s="69" t="str">
        <f>VLOOKUP(Table4[[#This Row],[iso_code]],iso_code!B:C,2,"FAUX")</f>
        <v>ETH</v>
      </c>
      <c r="E490" s="18" t="str">
        <f>VLOOKUP(Table4[[#This Row],[iso_code]],iso_code!G:H,2,FALSE)</f>
        <v>Ethiopia</v>
      </c>
    </row>
    <row r="491" spans="1:5">
      <c r="A491" s="18">
        <v>11</v>
      </c>
      <c r="B491" s="62" t="s">
        <v>841</v>
      </c>
      <c r="C491" s="18" t="s">
        <v>57</v>
      </c>
      <c r="D491" s="69" t="str">
        <f>VLOOKUP(Table4[[#This Row],[iso_code]],iso_code!B:C,2,"FAUX")</f>
        <v>GAB</v>
      </c>
      <c r="E491" s="18" t="str">
        <f>VLOOKUP(Table4[[#This Row],[iso_code]],iso_code!G:H,2,FALSE)</f>
        <v>Gabon</v>
      </c>
    </row>
    <row r="492" spans="1:5">
      <c r="A492" s="18">
        <v>11</v>
      </c>
      <c r="B492" s="62" t="s">
        <v>842</v>
      </c>
      <c r="C492" s="18" t="s">
        <v>57</v>
      </c>
      <c r="D492" s="69" t="str">
        <f>VLOOKUP(Table4[[#This Row],[iso_code]],iso_code!B:C,2,"FAUX")</f>
        <v>GMB</v>
      </c>
      <c r="E492" s="18" t="str">
        <f>VLOOKUP(Table4[[#This Row],[iso_code]],iso_code!G:H,2,FALSE)</f>
        <v>Gambia (the)</v>
      </c>
    </row>
    <row r="493" spans="1:5">
      <c r="A493" s="18">
        <v>11</v>
      </c>
      <c r="B493" s="62" t="s">
        <v>255</v>
      </c>
      <c r="C493" s="18" t="s">
        <v>57</v>
      </c>
      <c r="D493" s="69" t="str">
        <f>VLOOKUP(Table4[[#This Row],[iso_code]],iso_code!B:C,2,"FAUX")</f>
        <v>GHA</v>
      </c>
      <c r="E493" s="18" t="str">
        <f>VLOOKUP(Table4[[#This Row],[iso_code]],iso_code!G:H,2,FALSE)</f>
        <v>Ghana</v>
      </c>
    </row>
    <row r="494" spans="1:5">
      <c r="A494" s="18">
        <v>11</v>
      </c>
      <c r="B494" s="62" t="s">
        <v>843</v>
      </c>
      <c r="C494" s="18" t="s">
        <v>57</v>
      </c>
      <c r="D494" s="69" t="str">
        <f>VLOOKUP(Table4[[#This Row],[iso_code]],iso_code!B:C,2,"FAUX")</f>
        <v>GIN</v>
      </c>
      <c r="E494" s="18" t="str">
        <f>VLOOKUP(Table4[[#This Row],[iso_code]],iso_code!G:H,2,FALSE)</f>
        <v>Guinea</v>
      </c>
    </row>
    <row r="495" spans="1:5">
      <c r="A495" s="18">
        <v>11</v>
      </c>
      <c r="B495" s="62" t="s">
        <v>844</v>
      </c>
      <c r="C495" s="18" t="s">
        <v>57</v>
      </c>
      <c r="D495" s="69" t="str">
        <f>VLOOKUP(Table4[[#This Row],[iso_code]],iso_code!B:C,2,"FAUX")</f>
        <v>GNB</v>
      </c>
      <c r="E495" s="18" t="str">
        <f>VLOOKUP(Table4[[#This Row],[iso_code]],iso_code!G:H,2,FALSE)</f>
        <v>Guinea-Bissau</v>
      </c>
    </row>
    <row r="496" spans="1:5">
      <c r="A496" s="18">
        <v>11</v>
      </c>
      <c r="B496" s="62" t="s">
        <v>845</v>
      </c>
      <c r="C496" s="18" t="s">
        <v>57</v>
      </c>
      <c r="D496" s="69" t="str">
        <f>VLOOKUP(Table4[[#This Row],[iso_code]],iso_code!B:C,2,"FAUX")</f>
        <v>CIV</v>
      </c>
      <c r="E496" s="18" t="str">
        <f>VLOOKUP(Table4[[#This Row],[iso_code]],iso_code!G:H,2,FALSE)</f>
        <v>Côte d'Ivoire</v>
      </c>
    </row>
    <row r="497" spans="1:5">
      <c r="A497" s="18">
        <v>11</v>
      </c>
      <c r="B497" s="62" t="s">
        <v>433</v>
      </c>
      <c r="C497" s="18" t="s">
        <v>57</v>
      </c>
      <c r="D497" s="69" t="str">
        <f>VLOOKUP(Table4[[#This Row],[iso_code]],iso_code!B:C,2,"FAUX")</f>
        <v>KEN</v>
      </c>
      <c r="E497" s="18" t="str">
        <f>VLOOKUP(Table4[[#This Row],[iso_code]],iso_code!G:H,2,FALSE)</f>
        <v>Kenya</v>
      </c>
    </row>
    <row r="498" spans="1:5">
      <c r="A498" s="18">
        <v>11</v>
      </c>
      <c r="B498" s="62" t="s">
        <v>846</v>
      </c>
      <c r="C498" s="18" t="s">
        <v>57</v>
      </c>
      <c r="D498" s="69" t="str">
        <f>VLOOKUP(Table4[[#This Row],[iso_code]],iso_code!B:C,2,"FAUX")</f>
        <v>LSO</v>
      </c>
      <c r="E498" s="18" t="str">
        <f>VLOOKUP(Table4[[#This Row],[iso_code]],iso_code!G:H,2,FALSE)</f>
        <v>Lesotho</v>
      </c>
    </row>
    <row r="499" spans="1:5">
      <c r="A499" s="18">
        <v>11</v>
      </c>
      <c r="B499" s="62" t="s">
        <v>847</v>
      </c>
      <c r="C499" s="18" t="s">
        <v>57</v>
      </c>
      <c r="D499" s="69" t="str">
        <f>VLOOKUP(Table4[[#This Row],[iso_code]],iso_code!B:C,2,"FAUX")</f>
        <v>LBR</v>
      </c>
      <c r="E499" s="18" t="str">
        <f>VLOOKUP(Table4[[#This Row],[iso_code]],iso_code!G:H,2,FALSE)</f>
        <v>Liberia</v>
      </c>
    </row>
    <row r="500" spans="1:5">
      <c r="A500" s="18">
        <v>11</v>
      </c>
      <c r="B500" s="62" t="s">
        <v>848</v>
      </c>
      <c r="C500" s="18" t="s">
        <v>57</v>
      </c>
      <c r="D500" s="69" t="str">
        <f>VLOOKUP(Table4[[#This Row],[iso_code]],iso_code!B:C,2,"FAUX")</f>
        <v>LBY</v>
      </c>
      <c r="E500" s="18" t="str">
        <f>VLOOKUP(Table4[[#This Row],[iso_code]],iso_code!G:H,2,FALSE)</f>
        <v>Libya</v>
      </c>
    </row>
    <row r="501" spans="1:5">
      <c r="A501" s="18">
        <v>11</v>
      </c>
      <c r="B501" s="62" t="s">
        <v>849</v>
      </c>
      <c r="C501" s="18" t="s">
        <v>57</v>
      </c>
      <c r="D501" s="69" t="str">
        <f>VLOOKUP(Table4[[#This Row],[iso_code]],iso_code!B:C,2,"FAUX")</f>
        <v>MDG</v>
      </c>
      <c r="E501" s="18" t="str">
        <f>VLOOKUP(Table4[[#This Row],[iso_code]],iso_code!G:H,2,FALSE)</f>
        <v>Madagascar</v>
      </c>
    </row>
    <row r="502" spans="1:5">
      <c r="A502" s="18">
        <v>11</v>
      </c>
      <c r="B502" s="62" t="s">
        <v>850</v>
      </c>
      <c r="C502" s="18" t="s">
        <v>57</v>
      </c>
      <c r="D502" s="69" t="str">
        <f>VLOOKUP(Table4[[#This Row],[iso_code]],iso_code!B:C,2,"FAUX")</f>
        <v>MWI</v>
      </c>
      <c r="E502" s="18" t="str">
        <f>VLOOKUP(Table4[[#This Row],[iso_code]],iso_code!G:H,2,FALSE)</f>
        <v>Malawi</v>
      </c>
    </row>
    <row r="503" spans="1:5">
      <c r="A503" s="18">
        <v>11</v>
      </c>
      <c r="B503" s="62" t="s">
        <v>851</v>
      </c>
      <c r="C503" s="18" t="s">
        <v>57</v>
      </c>
      <c r="D503" s="69" t="str">
        <f>VLOOKUP(Table4[[#This Row],[iso_code]],iso_code!B:C,2,"FAUX")</f>
        <v>MLI</v>
      </c>
      <c r="E503" s="18" t="str">
        <f>VLOOKUP(Table4[[#This Row],[iso_code]],iso_code!G:H,2,FALSE)</f>
        <v>Mali</v>
      </c>
    </row>
    <row r="504" spans="1:5">
      <c r="A504" s="18">
        <v>11</v>
      </c>
      <c r="B504" s="62" t="s">
        <v>852</v>
      </c>
      <c r="C504" s="18" t="s">
        <v>57</v>
      </c>
      <c r="D504" s="69" t="str">
        <f>VLOOKUP(Table4[[#This Row],[iso_code]],iso_code!B:C,2,"FAUX")</f>
        <v>MRT</v>
      </c>
      <c r="E504" s="18" t="str">
        <f>VLOOKUP(Table4[[#This Row],[iso_code]],iso_code!G:H,2,FALSE)</f>
        <v>Mauritania</v>
      </c>
    </row>
    <row r="505" spans="1:5">
      <c r="A505" s="18">
        <v>11</v>
      </c>
      <c r="B505" s="62" t="s">
        <v>518</v>
      </c>
      <c r="C505" s="18" t="s">
        <v>57</v>
      </c>
      <c r="D505" s="69" t="str">
        <f>VLOOKUP(Table4[[#This Row],[iso_code]],iso_code!B:C,2,"FAUX")</f>
        <v>MAR</v>
      </c>
      <c r="E505" s="18" t="str">
        <f>VLOOKUP(Table4[[#This Row],[iso_code]],iso_code!G:H,2,FALSE)</f>
        <v>Morocco</v>
      </c>
    </row>
    <row r="506" spans="1:5">
      <c r="A506" s="18">
        <v>11</v>
      </c>
      <c r="B506" s="62" t="s">
        <v>854</v>
      </c>
      <c r="C506" s="18" t="s">
        <v>57</v>
      </c>
      <c r="D506" s="69" t="str">
        <f>VLOOKUP(Table4[[#This Row],[iso_code]],iso_code!B:C,2,"FAUX")</f>
        <v>MOZ</v>
      </c>
      <c r="E506" s="18" t="str">
        <f>VLOOKUP(Table4[[#This Row],[iso_code]],iso_code!G:H,2,FALSE)</f>
        <v>Mozambique</v>
      </c>
    </row>
    <row r="507" spans="1:5">
      <c r="A507" s="18">
        <v>11</v>
      </c>
      <c r="B507" s="62" t="s">
        <v>855</v>
      </c>
      <c r="C507" s="18" t="s">
        <v>57</v>
      </c>
      <c r="D507" s="69" t="str">
        <f>VLOOKUP(Table4[[#This Row],[iso_code]],iso_code!B:C,2,"FAUX")</f>
        <v>NAM</v>
      </c>
      <c r="E507" s="18" t="str">
        <f>VLOOKUP(Table4[[#This Row],[iso_code]],iso_code!G:H,2,FALSE)</f>
        <v>Namibia</v>
      </c>
    </row>
    <row r="508" spans="1:5">
      <c r="A508" s="18">
        <v>11</v>
      </c>
      <c r="B508" s="62" t="s">
        <v>856</v>
      </c>
      <c r="C508" s="18" t="s">
        <v>57</v>
      </c>
      <c r="D508" s="69" t="str">
        <f>VLOOKUP(Table4[[#This Row],[iso_code]],iso_code!B:C,2,"FAUX")</f>
        <v>NER</v>
      </c>
      <c r="E508" s="18" t="str">
        <f>VLOOKUP(Table4[[#This Row],[iso_code]],iso_code!G:H,2,FALSE)</f>
        <v>Niger (the)</v>
      </c>
    </row>
    <row r="509" spans="1:5">
      <c r="A509" s="18">
        <v>11</v>
      </c>
      <c r="B509" s="62" t="s">
        <v>857</v>
      </c>
      <c r="C509" s="18" t="s">
        <v>57</v>
      </c>
      <c r="D509" s="69" t="str">
        <f>VLOOKUP(Table4[[#This Row],[iso_code]],iso_code!B:C,2,"FAUX")</f>
        <v>NGA</v>
      </c>
      <c r="E509" s="18" t="str">
        <f>VLOOKUP(Table4[[#This Row],[iso_code]],iso_code!G:H,2,FALSE)</f>
        <v>Nigeria</v>
      </c>
    </row>
    <row r="510" spans="1:5">
      <c r="A510" s="18">
        <v>11</v>
      </c>
      <c r="B510" s="62" t="s">
        <v>858</v>
      </c>
      <c r="C510" s="18" t="s">
        <v>57</v>
      </c>
      <c r="D510" s="69" t="str">
        <f>VLOOKUP(Table4[[#This Row],[iso_code]],iso_code!B:C,2,"FAUX")</f>
        <v>RWA</v>
      </c>
      <c r="E510" s="18" t="str">
        <f>VLOOKUP(Table4[[#This Row],[iso_code]],iso_code!G:H,2,FALSE)</f>
        <v>Rwanda</v>
      </c>
    </row>
    <row r="511" spans="1:5">
      <c r="A511" s="18">
        <v>11</v>
      </c>
      <c r="B511" s="62" t="s">
        <v>860</v>
      </c>
      <c r="C511" s="18" t="s">
        <v>57</v>
      </c>
      <c r="D511" s="69" t="str">
        <f>VLOOKUP(Table4[[#This Row],[iso_code]],iso_code!B:C,2,"FAUX")</f>
        <v>SEN</v>
      </c>
      <c r="E511" s="18" t="str">
        <f>VLOOKUP(Table4[[#This Row],[iso_code]],iso_code!G:H,2,FALSE)</f>
        <v>Senegal</v>
      </c>
    </row>
    <row r="512" spans="1:5">
      <c r="A512" s="18">
        <v>11</v>
      </c>
      <c r="B512" s="62" t="s">
        <v>862</v>
      </c>
      <c r="C512" s="18" t="s">
        <v>57</v>
      </c>
      <c r="D512" s="69" t="str">
        <f>VLOOKUP(Table4[[#This Row],[iso_code]],iso_code!B:C,2,"FAUX")</f>
        <v>SLE</v>
      </c>
      <c r="E512" s="18" t="str">
        <f>VLOOKUP(Table4[[#This Row],[iso_code]],iso_code!G:H,2,FALSE)</f>
        <v>Sierra Leone</v>
      </c>
    </row>
    <row r="513" spans="1:5">
      <c r="A513" s="18">
        <v>11</v>
      </c>
      <c r="B513" s="62" t="s">
        <v>863</v>
      </c>
      <c r="C513" s="18" t="s">
        <v>57</v>
      </c>
      <c r="D513" s="69" t="str">
        <f>VLOOKUP(Table4[[#This Row],[iso_code]],iso_code!B:C,2,"FAUX")</f>
        <v>SOM</v>
      </c>
      <c r="E513" s="18" t="str">
        <f>VLOOKUP(Table4[[#This Row],[iso_code]],iso_code!G:H,2,FALSE)</f>
        <v>Somalia</v>
      </c>
    </row>
    <row r="514" spans="1:5">
      <c r="A514" s="18">
        <v>11</v>
      </c>
      <c r="B514" s="62" t="s">
        <v>626</v>
      </c>
      <c r="C514" s="18" t="s">
        <v>57</v>
      </c>
      <c r="D514" s="69" t="str">
        <f>VLOOKUP(Table4[[#This Row],[iso_code]],iso_code!B:C,2,"FAUX")</f>
        <v>ZAF</v>
      </c>
      <c r="E514" s="18" t="str">
        <f>VLOOKUP(Table4[[#This Row],[iso_code]],iso_code!G:H,2,FALSE)</f>
        <v>South Africa</v>
      </c>
    </row>
    <row r="515" spans="1:5">
      <c r="A515" s="18">
        <v>11</v>
      </c>
      <c r="B515" s="62" t="s">
        <v>864</v>
      </c>
      <c r="C515" s="18" t="s">
        <v>57</v>
      </c>
      <c r="D515" s="69" t="str">
        <f>VLOOKUP(Table4[[#This Row],[iso_code]],iso_code!B:C,2,"FAUX")</f>
        <v>SSD</v>
      </c>
      <c r="E515" s="18" t="str">
        <f>VLOOKUP(Table4[[#This Row],[iso_code]],iso_code!G:H,2,FALSE)</f>
        <v>South Sudan</v>
      </c>
    </row>
    <row r="516" spans="1:5">
      <c r="A516" s="18">
        <v>11</v>
      </c>
      <c r="B516" s="62" t="s">
        <v>865</v>
      </c>
      <c r="C516" s="18" t="s">
        <v>57</v>
      </c>
      <c r="D516" s="69" t="str">
        <f>VLOOKUP(Table4[[#This Row],[iso_code]],iso_code!B:C,2,"FAUX")</f>
        <v>SDN</v>
      </c>
      <c r="E516" s="18" t="str">
        <f>VLOOKUP(Table4[[#This Row],[iso_code]],iso_code!G:H,2,FALSE)</f>
        <v>Sudan (the)</v>
      </c>
    </row>
    <row r="517" spans="1:5">
      <c r="A517" s="18">
        <v>11</v>
      </c>
      <c r="B517" s="62" t="s">
        <v>867</v>
      </c>
      <c r="C517" s="18" t="s">
        <v>57</v>
      </c>
      <c r="D517" s="69" t="str">
        <f>VLOOKUP(Table4[[#This Row],[iso_code]],iso_code!B:C,2,"FAUX")</f>
        <v>TZA</v>
      </c>
      <c r="E517" s="18" t="str">
        <f>VLOOKUP(Table4[[#This Row],[iso_code]],iso_code!G:H,2,FALSE)</f>
        <v>Tanzania, United Republic of</v>
      </c>
    </row>
    <row r="518" spans="1:5">
      <c r="A518" s="18">
        <v>11</v>
      </c>
      <c r="B518" s="62" t="s">
        <v>868</v>
      </c>
      <c r="C518" s="18" t="s">
        <v>57</v>
      </c>
      <c r="D518" s="69" t="str">
        <f>VLOOKUP(Table4[[#This Row],[iso_code]],iso_code!B:C,2,"FAUX")</f>
        <v>TGO</v>
      </c>
      <c r="E518" s="18" t="str">
        <f>VLOOKUP(Table4[[#This Row],[iso_code]],iso_code!G:H,2,FALSE)</f>
        <v>Togo</v>
      </c>
    </row>
    <row r="519" spans="1:5">
      <c r="A519" s="18">
        <v>11</v>
      </c>
      <c r="B519" s="62" t="s">
        <v>869</v>
      </c>
      <c r="C519" s="18" t="s">
        <v>57</v>
      </c>
      <c r="D519" s="69" t="str">
        <f>VLOOKUP(Table4[[#This Row],[iso_code]],iso_code!B:C,2,"FAUX")</f>
        <v>TUN</v>
      </c>
      <c r="E519" s="18" t="str">
        <f>VLOOKUP(Table4[[#This Row],[iso_code]],iso_code!G:H,2,FALSE)</f>
        <v>Tunisia</v>
      </c>
    </row>
    <row r="520" spans="1:5">
      <c r="A520" s="18">
        <v>11</v>
      </c>
      <c r="B520" s="62" t="s">
        <v>870</v>
      </c>
      <c r="C520" s="18" t="s">
        <v>57</v>
      </c>
      <c r="D520" s="69" t="str">
        <f>VLOOKUP(Table4[[#This Row],[iso_code]],iso_code!B:C,2,"FAUX")</f>
        <v>UGA</v>
      </c>
      <c r="E520" s="18" t="str">
        <f>VLOOKUP(Table4[[#This Row],[iso_code]],iso_code!G:H,2,FALSE)</f>
        <v>Uganda</v>
      </c>
    </row>
    <row r="521" spans="1:5">
      <c r="A521" s="18">
        <v>11</v>
      </c>
      <c r="B521" s="62" t="s">
        <v>766</v>
      </c>
      <c r="C521" s="18" t="s">
        <v>57</v>
      </c>
      <c r="D521" s="69" t="str">
        <f>VLOOKUP(Table4[[#This Row],[iso_code]],iso_code!B:C,2,"FAUX")</f>
        <v>ZMB</v>
      </c>
      <c r="E521" s="18" t="str">
        <f>VLOOKUP(Table4[[#This Row],[iso_code]],iso_code!G:H,2,FALSE)</f>
        <v>Zambia</v>
      </c>
    </row>
    <row r="522" spans="1:5">
      <c r="A522" s="18">
        <v>11</v>
      </c>
      <c r="B522" s="62" t="s">
        <v>871</v>
      </c>
      <c r="C522" s="18" t="s">
        <v>57</v>
      </c>
      <c r="D522" s="69" t="str">
        <f>VLOOKUP(Table4[[#This Row],[iso_code]],iso_code!B:C,2,"FAUX")</f>
        <v>ZWE</v>
      </c>
      <c r="E522" s="18" t="str">
        <f>VLOOKUP(Table4[[#This Row],[iso_code]],iso_code!G:H,2,FALSE)</f>
        <v>Zimbabwe</v>
      </c>
    </row>
    <row r="523" spans="1:5">
      <c r="A523" s="18">
        <v>12</v>
      </c>
      <c r="B523" s="62" t="s">
        <v>826</v>
      </c>
      <c r="C523" s="18" t="s">
        <v>222</v>
      </c>
      <c r="D523" s="69" t="str">
        <f>VLOOKUP(Table4[[#This Row],[iso_code]],iso_code!B:C,2,"FAUX")</f>
        <v>DZA</v>
      </c>
      <c r="E523" s="18" t="str">
        <f>VLOOKUP(Table4[[#This Row],[iso_code]],iso_code!G:H,2,FALSE)</f>
        <v>Algeria</v>
      </c>
    </row>
    <row r="524" spans="1:5">
      <c r="A524" s="18">
        <v>13</v>
      </c>
      <c r="B524" s="62" t="s">
        <v>826</v>
      </c>
      <c r="C524" s="18" t="s">
        <v>238</v>
      </c>
      <c r="D524" s="69" t="str">
        <f>VLOOKUP(Table4[[#This Row],[iso_code]],iso_code!B:C,2,"FAUX")</f>
        <v>DZA</v>
      </c>
      <c r="E524" s="18" t="str">
        <f>VLOOKUP(Table4[[#This Row],[iso_code]],iso_code!G:H,2,FALSE)</f>
        <v>Algeria</v>
      </c>
    </row>
    <row r="525" spans="1:5">
      <c r="A525" s="18">
        <v>14</v>
      </c>
      <c r="B525" s="62" t="s">
        <v>828</v>
      </c>
      <c r="C525" s="18" t="s">
        <v>238</v>
      </c>
      <c r="D525" s="69" t="str">
        <f>VLOOKUP(Table4[[#This Row],[iso_code]],iso_code!B:C,2,"FAUX")</f>
        <v>BEN</v>
      </c>
      <c r="E525" s="18" t="str">
        <f>VLOOKUP(Table4[[#This Row],[iso_code]],iso_code!G:H,2,FALSE)</f>
        <v>Benin</v>
      </c>
    </row>
    <row r="526" spans="1:5">
      <c r="A526" s="18">
        <v>15</v>
      </c>
      <c r="B526" s="62" t="s">
        <v>830</v>
      </c>
      <c r="C526" s="18" t="s">
        <v>238</v>
      </c>
      <c r="D526" s="69" t="str">
        <f>VLOOKUP(Table4[[#This Row],[iso_code]],iso_code!B:C,2,"FAUX")</f>
        <v>BFA</v>
      </c>
      <c r="E526" s="18" t="str">
        <f>VLOOKUP(Table4[[#This Row],[iso_code]],iso_code!G:H,2,FALSE)</f>
        <v>Burkina Faso</v>
      </c>
    </row>
    <row r="527" spans="1:5">
      <c r="A527" s="18">
        <v>15</v>
      </c>
      <c r="B527" s="62" t="s">
        <v>845</v>
      </c>
      <c r="C527" s="18" t="s">
        <v>238</v>
      </c>
      <c r="D527" s="69" t="str">
        <f>VLOOKUP(Table4[[#This Row],[iso_code]],iso_code!B:C,2,"FAUX")</f>
        <v>CIV</v>
      </c>
      <c r="E527" s="18" t="str">
        <f>VLOOKUP(Table4[[#This Row],[iso_code]],iso_code!G:H,2,FALSE)</f>
        <v>Côte d'Ivoire</v>
      </c>
    </row>
    <row r="528" spans="1:5">
      <c r="A528" s="18">
        <v>16</v>
      </c>
      <c r="B528" s="62" t="s">
        <v>829</v>
      </c>
      <c r="C528" s="18" t="s">
        <v>238</v>
      </c>
      <c r="D528" s="69" t="str">
        <f>VLOOKUP(Table4[[#This Row],[iso_code]],iso_code!B:C,2,"FAUX")</f>
        <v>BWA</v>
      </c>
      <c r="E528" s="18" t="str">
        <f>VLOOKUP(Table4[[#This Row],[iso_code]],iso_code!G:H,2,FALSE)</f>
        <v>Botswana</v>
      </c>
    </row>
    <row r="529" spans="1:5">
      <c r="A529" s="18">
        <v>17</v>
      </c>
      <c r="B529" s="62" t="s">
        <v>290</v>
      </c>
      <c r="C529" s="18" t="s">
        <v>238</v>
      </c>
      <c r="D529" s="69" t="str">
        <f>VLOOKUP(Table4[[#This Row],[iso_code]],iso_code!B:C,2,"FAUX")</f>
        <v>CMR</v>
      </c>
      <c r="E529" s="18" t="str">
        <f>VLOOKUP(Table4[[#This Row],[iso_code]],iso_code!G:H,2,FALSE)</f>
        <v>Cameroon</v>
      </c>
    </row>
    <row r="530" spans="1:5">
      <c r="A530" s="18">
        <v>18</v>
      </c>
      <c r="B530" s="62" t="s">
        <v>290</v>
      </c>
      <c r="C530" s="18" t="s">
        <v>238</v>
      </c>
      <c r="D530" s="69" t="str">
        <f>VLOOKUP(Table4[[#This Row],[iso_code]],iso_code!B:C,2,"FAUX")</f>
        <v>CMR</v>
      </c>
      <c r="E530" s="18" t="str">
        <f>VLOOKUP(Table4[[#This Row],[iso_code]],iso_code!G:H,2,FALSE)</f>
        <v>Cameroon</v>
      </c>
    </row>
    <row r="531" spans="1:5">
      <c r="A531" s="18">
        <v>19</v>
      </c>
      <c r="B531" s="62" t="s">
        <v>845</v>
      </c>
      <c r="C531" s="18" t="s">
        <v>238</v>
      </c>
      <c r="D531" s="69" t="str">
        <f>VLOOKUP(Table4[[#This Row],[iso_code]],iso_code!B:C,2,"FAUX")</f>
        <v>CIV</v>
      </c>
      <c r="E531" s="18" t="str">
        <f>VLOOKUP(Table4[[#This Row],[iso_code]],iso_code!G:H,2,FALSE)</f>
        <v>Côte d'Ivoire</v>
      </c>
    </row>
    <row r="532" spans="1:5">
      <c r="A532" s="18">
        <v>20</v>
      </c>
      <c r="B532" s="62" t="s">
        <v>838</v>
      </c>
      <c r="C532" s="18" t="s">
        <v>238</v>
      </c>
      <c r="D532" s="69" t="str">
        <f>VLOOKUP(Table4[[#This Row],[iso_code]],iso_code!B:C,2,"FAUX")</f>
        <v>EGY</v>
      </c>
      <c r="E532" s="18" t="str">
        <f>VLOOKUP(Table4[[#This Row],[iso_code]],iso_code!G:H,2,FALSE)</f>
        <v>Egypt</v>
      </c>
    </row>
    <row r="533" spans="1:5">
      <c r="A533" s="18">
        <v>21</v>
      </c>
      <c r="B533" s="62" t="s">
        <v>838</v>
      </c>
      <c r="C533" s="18" t="s">
        <v>238</v>
      </c>
      <c r="D533" s="69" t="str">
        <f>VLOOKUP(Table4[[#This Row],[iso_code]],iso_code!B:C,2,"FAUX")</f>
        <v>EGY</v>
      </c>
      <c r="E533" s="18" t="str">
        <f>VLOOKUP(Table4[[#This Row],[iso_code]],iso_code!G:H,2,FALSE)</f>
        <v>Egypt</v>
      </c>
    </row>
    <row r="534" spans="1:5">
      <c r="A534" s="18">
        <v>22</v>
      </c>
      <c r="B534" s="62" t="s">
        <v>838</v>
      </c>
      <c r="C534" s="18" t="s">
        <v>238</v>
      </c>
      <c r="D534" s="69" t="str">
        <f>VLOOKUP(Table4[[#This Row],[iso_code]],iso_code!B:C,2,"FAUX")</f>
        <v>EGY</v>
      </c>
      <c r="E534" s="18" t="str">
        <f>VLOOKUP(Table4[[#This Row],[iso_code]],iso_code!G:H,2,FALSE)</f>
        <v>Egypt</v>
      </c>
    </row>
    <row r="535" spans="1:5">
      <c r="A535" s="18">
        <v>23</v>
      </c>
      <c r="B535" s="62" t="s">
        <v>199</v>
      </c>
      <c r="C535" s="18" t="s">
        <v>238</v>
      </c>
      <c r="D535" s="69" t="str">
        <f>VLOOKUP(Table4[[#This Row],[iso_code]],iso_code!B:C,2,"FAUX")</f>
        <v>ETH</v>
      </c>
      <c r="E535" s="18" t="str">
        <f>VLOOKUP(Table4[[#This Row],[iso_code]],iso_code!G:H,2,FALSE)</f>
        <v>Ethiopia</v>
      </c>
    </row>
    <row r="536" spans="1:5">
      <c r="A536" s="18">
        <v>24</v>
      </c>
      <c r="B536" s="62" t="s">
        <v>199</v>
      </c>
      <c r="C536" s="18" t="s">
        <v>238</v>
      </c>
      <c r="D536" s="69" t="str">
        <f>VLOOKUP(Table4[[#This Row],[iso_code]],iso_code!B:C,2,"FAUX")</f>
        <v>ETH</v>
      </c>
      <c r="E536" s="18" t="str">
        <f>VLOOKUP(Table4[[#This Row],[iso_code]],iso_code!G:H,2,FALSE)</f>
        <v>Ethiopia</v>
      </c>
    </row>
    <row r="537" spans="1:5">
      <c r="A537" s="18">
        <v>25</v>
      </c>
      <c r="B537" s="62" t="s">
        <v>842</v>
      </c>
      <c r="C537" s="18" t="s">
        <v>238</v>
      </c>
      <c r="D537" s="69" t="str">
        <f>VLOOKUP(Table4[[#This Row],[iso_code]],iso_code!B:C,2,"FAUX")</f>
        <v>GMB</v>
      </c>
      <c r="E537" s="18" t="str">
        <f>VLOOKUP(Table4[[#This Row],[iso_code]],iso_code!G:H,2,FALSE)</f>
        <v>Gambia (the)</v>
      </c>
    </row>
    <row r="538" spans="1:5">
      <c r="A538" s="18">
        <v>26</v>
      </c>
      <c r="B538" s="62" t="s">
        <v>255</v>
      </c>
      <c r="C538" s="18" t="s">
        <v>238</v>
      </c>
      <c r="D538" s="69" t="str">
        <f>VLOOKUP(Table4[[#This Row],[iso_code]],iso_code!B:C,2,"FAUX")</f>
        <v>GHA</v>
      </c>
      <c r="E538" s="18" t="str">
        <f>VLOOKUP(Table4[[#This Row],[iso_code]],iso_code!G:H,2,FALSE)</f>
        <v>Ghana</v>
      </c>
    </row>
    <row r="539" spans="1:5">
      <c r="A539" s="18">
        <v>27</v>
      </c>
      <c r="B539" s="62" t="s">
        <v>255</v>
      </c>
      <c r="C539" s="18" t="s">
        <v>238</v>
      </c>
      <c r="D539" s="69" t="str">
        <f>VLOOKUP(Table4[[#This Row],[iso_code]],iso_code!B:C,2,"FAUX")</f>
        <v>GHA</v>
      </c>
      <c r="E539" s="18" t="str">
        <f>VLOOKUP(Table4[[#This Row],[iso_code]],iso_code!G:H,2,FALSE)</f>
        <v>Ghana</v>
      </c>
    </row>
    <row r="540" spans="1:5">
      <c r="A540" s="18">
        <v>28</v>
      </c>
      <c r="B540" s="62" t="s">
        <v>255</v>
      </c>
      <c r="C540" s="18" t="s">
        <v>238</v>
      </c>
      <c r="D540" s="69" t="str">
        <f>VLOOKUP(Table4[[#This Row],[iso_code]],iso_code!B:C,2,"FAUX")</f>
        <v>GHA</v>
      </c>
      <c r="E540" s="18" t="str">
        <f>VLOOKUP(Table4[[#This Row],[iso_code]],iso_code!G:H,2,FALSE)</f>
        <v>Ghana</v>
      </c>
    </row>
    <row r="541" spans="1:5">
      <c r="A541" s="18">
        <v>29</v>
      </c>
      <c r="B541" s="62" t="s">
        <v>433</v>
      </c>
      <c r="C541" s="18" t="s">
        <v>238</v>
      </c>
      <c r="D541" s="69" t="str">
        <f>VLOOKUP(Table4[[#This Row],[iso_code]],iso_code!B:C,2,"FAUX")</f>
        <v>KEN</v>
      </c>
      <c r="E541" s="18" t="str">
        <f>VLOOKUP(Table4[[#This Row],[iso_code]],iso_code!G:H,2,FALSE)</f>
        <v>Kenya</v>
      </c>
    </row>
    <row r="542" spans="1:5">
      <c r="A542" s="18">
        <v>30</v>
      </c>
      <c r="B542" s="62" t="s">
        <v>433</v>
      </c>
      <c r="C542" s="18" t="s">
        <v>238</v>
      </c>
      <c r="D542" s="69" t="str">
        <f>VLOOKUP(Table4[[#This Row],[iso_code]],iso_code!B:C,2,"FAUX")</f>
        <v>KEN</v>
      </c>
      <c r="E542" s="18" t="str">
        <f>VLOOKUP(Table4[[#This Row],[iso_code]],iso_code!G:H,2,FALSE)</f>
        <v>Kenya</v>
      </c>
    </row>
    <row r="543" spans="1:5">
      <c r="A543" s="18">
        <v>31</v>
      </c>
      <c r="B543" s="62" t="s">
        <v>433</v>
      </c>
      <c r="C543" s="18" t="s">
        <v>238</v>
      </c>
      <c r="D543" s="69" t="str">
        <f>VLOOKUP(Table4[[#This Row],[iso_code]],iso_code!B:C,2,"FAUX")</f>
        <v>KEN</v>
      </c>
      <c r="E543" s="18" t="str">
        <f>VLOOKUP(Table4[[#This Row],[iso_code]],iso_code!G:H,2,FALSE)</f>
        <v>Kenya</v>
      </c>
    </row>
    <row r="544" spans="1:5">
      <c r="A544" s="18">
        <v>32</v>
      </c>
      <c r="B544" s="62" t="s">
        <v>433</v>
      </c>
      <c r="C544" s="18" t="s">
        <v>238</v>
      </c>
      <c r="D544" s="69" t="str">
        <f>VLOOKUP(Table4[[#This Row],[iso_code]],iso_code!B:C,2,"FAUX")</f>
        <v>KEN</v>
      </c>
      <c r="E544" s="18" t="str">
        <f>VLOOKUP(Table4[[#This Row],[iso_code]],iso_code!G:H,2,FALSE)</f>
        <v>Kenya</v>
      </c>
    </row>
    <row r="545" spans="1:5">
      <c r="A545" s="18">
        <v>33</v>
      </c>
      <c r="B545" s="62" t="s">
        <v>433</v>
      </c>
      <c r="C545" s="18" t="s">
        <v>238</v>
      </c>
      <c r="D545" s="69" t="str">
        <f>VLOOKUP(Table4[[#This Row],[iso_code]],iso_code!B:C,2,"FAUX")</f>
        <v>KEN</v>
      </c>
      <c r="E545" s="18" t="str">
        <f>VLOOKUP(Table4[[#This Row],[iso_code]],iso_code!G:H,2,FALSE)</f>
        <v>Kenya</v>
      </c>
    </row>
    <row r="546" spans="1:5">
      <c r="A546" s="18">
        <v>34</v>
      </c>
      <c r="B546" s="62" t="s">
        <v>433</v>
      </c>
      <c r="C546" s="18" t="s">
        <v>238</v>
      </c>
      <c r="D546" s="69" t="str">
        <f>VLOOKUP(Table4[[#This Row],[iso_code]],iso_code!B:C,2,"FAUX")</f>
        <v>KEN</v>
      </c>
      <c r="E546" s="18" t="str">
        <f>VLOOKUP(Table4[[#This Row],[iso_code]],iso_code!G:H,2,FALSE)</f>
        <v>Kenya</v>
      </c>
    </row>
    <row r="547" spans="1:5">
      <c r="A547" s="18">
        <v>35</v>
      </c>
      <c r="B547" s="18" t="s">
        <v>518</v>
      </c>
      <c r="C547" s="18" t="s">
        <v>101</v>
      </c>
      <c r="D547" s="69" t="str">
        <f>VLOOKUP(Table4[[#This Row],[iso_code]],iso_code!B:C,2,"FAUX")</f>
        <v>MAR</v>
      </c>
      <c r="E547" s="18" t="str">
        <f>VLOOKUP(Table4[[#This Row],[iso_code]],iso_code!G:H,2,FALSE)</f>
        <v>Morocco</v>
      </c>
    </row>
    <row r="548" spans="1:5">
      <c r="A548" s="18">
        <v>35</v>
      </c>
      <c r="B548" s="18" t="s">
        <v>826</v>
      </c>
      <c r="C548" s="18" t="s">
        <v>101</v>
      </c>
      <c r="D548" s="69" t="str">
        <f>VLOOKUP(Table4[[#This Row],[iso_code]],iso_code!B:C,2,"FAUX")</f>
        <v>DZA</v>
      </c>
      <c r="E548" s="18" t="str">
        <f>VLOOKUP(Table4[[#This Row],[iso_code]],iso_code!G:H,2,FALSE)</f>
        <v>Algeria</v>
      </c>
    </row>
    <row r="549" spans="1:5">
      <c r="A549" s="18">
        <v>35</v>
      </c>
      <c r="B549" s="18" t="s">
        <v>869</v>
      </c>
      <c r="C549" s="18" t="s">
        <v>101</v>
      </c>
      <c r="D549" s="69" t="str">
        <f>VLOOKUP(Table4[[#This Row],[iso_code]],iso_code!B:C,2,"FAUX")</f>
        <v>TUN</v>
      </c>
      <c r="E549" s="18" t="str">
        <f>VLOOKUP(Table4[[#This Row],[iso_code]],iso_code!G:H,2,FALSE)</f>
        <v>Tunisia</v>
      </c>
    </row>
    <row r="550" spans="1:5">
      <c r="A550" s="18">
        <v>36</v>
      </c>
      <c r="B550" s="62" t="s">
        <v>851</v>
      </c>
      <c r="C550" s="18" t="s">
        <v>238</v>
      </c>
      <c r="D550" s="69" t="str">
        <f>VLOOKUP(Table4[[#This Row],[iso_code]],iso_code!B:C,2,"FAUX")</f>
        <v>MLI</v>
      </c>
      <c r="E550" s="18" t="str">
        <f>VLOOKUP(Table4[[#This Row],[iso_code]],iso_code!G:H,2,FALSE)</f>
        <v>Mali</v>
      </c>
    </row>
    <row r="551" spans="1:5">
      <c r="A551" s="18">
        <v>37</v>
      </c>
      <c r="B551" s="62" t="s">
        <v>853</v>
      </c>
      <c r="C551" s="18" t="s">
        <v>238</v>
      </c>
      <c r="D551" s="69" t="str">
        <f>VLOOKUP(Table4[[#This Row],[iso_code]],iso_code!B:C,2,"FAUX")</f>
        <v>MUS</v>
      </c>
      <c r="E551" s="18" t="str">
        <f>VLOOKUP(Table4[[#This Row],[iso_code]],iso_code!G:H,2,FALSE)</f>
        <v>Mauritius</v>
      </c>
    </row>
    <row r="552" spans="1:5">
      <c r="A552" s="18">
        <v>38</v>
      </c>
      <c r="B552" s="62" t="s">
        <v>518</v>
      </c>
      <c r="C552" s="18" t="s">
        <v>238</v>
      </c>
      <c r="D552" s="69" t="str">
        <f>VLOOKUP(Table4[[#This Row],[iso_code]],iso_code!B:C,2,"FAUX")</f>
        <v>MAR</v>
      </c>
      <c r="E552" s="18" t="str">
        <f>VLOOKUP(Table4[[#This Row],[iso_code]],iso_code!G:H,2,FALSE)</f>
        <v>Morocco</v>
      </c>
    </row>
    <row r="553" spans="1:5">
      <c r="A553" s="18">
        <v>39</v>
      </c>
      <c r="B553" s="62" t="s">
        <v>518</v>
      </c>
      <c r="C553" s="18" t="s">
        <v>238</v>
      </c>
      <c r="D553" s="69" t="str">
        <f>VLOOKUP(Table4[[#This Row],[iso_code]],iso_code!B:C,2,"FAUX")</f>
        <v>MAR</v>
      </c>
      <c r="E553" s="18" t="str">
        <f>VLOOKUP(Table4[[#This Row],[iso_code]],iso_code!G:H,2,FALSE)</f>
        <v>Morocco</v>
      </c>
    </row>
    <row r="554" spans="1:5">
      <c r="A554" s="18">
        <v>40</v>
      </c>
      <c r="B554" s="62" t="s">
        <v>854</v>
      </c>
      <c r="C554" s="18" t="s">
        <v>238</v>
      </c>
      <c r="D554" s="69" t="str">
        <f>VLOOKUP(Table4[[#This Row],[iso_code]],iso_code!B:C,2,"FAUX")</f>
        <v>MOZ</v>
      </c>
      <c r="E554" s="18" t="str">
        <f>VLOOKUP(Table4[[#This Row],[iso_code]],iso_code!G:H,2,FALSE)</f>
        <v>Mozambique</v>
      </c>
    </row>
    <row r="555" spans="1:5">
      <c r="A555" s="18">
        <v>41</v>
      </c>
      <c r="B555" s="62" t="s">
        <v>857</v>
      </c>
      <c r="C555" s="18" t="s">
        <v>238</v>
      </c>
      <c r="D555" s="69" t="str">
        <f>VLOOKUP(Table4[[#This Row],[iso_code]],iso_code!B:C,2,"FAUX")</f>
        <v>NGA</v>
      </c>
      <c r="E555" s="18" t="str">
        <f>VLOOKUP(Table4[[#This Row],[iso_code]],iso_code!G:H,2,FALSE)</f>
        <v>Nigeria</v>
      </c>
    </row>
    <row r="556" spans="1:5">
      <c r="A556" s="18">
        <v>42</v>
      </c>
      <c r="B556" s="62" t="s">
        <v>857</v>
      </c>
      <c r="C556" s="18" t="s">
        <v>238</v>
      </c>
      <c r="D556" s="69" t="str">
        <f>VLOOKUP(Table4[[#This Row],[iso_code]],iso_code!B:C,2,"FAUX")</f>
        <v>NGA</v>
      </c>
      <c r="E556" s="18" t="str">
        <f>VLOOKUP(Table4[[#This Row],[iso_code]],iso_code!G:H,2,FALSE)</f>
        <v>Nigeria</v>
      </c>
    </row>
    <row r="557" spans="1:5">
      <c r="A557" s="18">
        <v>43</v>
      </c>
      <c r="B557" s="62" t="s">
        <v>857</v>
      </c>
      <c r="C557" s="18" t="s">
        <v>238</v>
      </c>
      <c r="D557" s="69" t="str">
        <f>VLOOKUP(Table4[[#This Row],[iso_code]],iso_code!B:C,2,"FAUX")</f>
        <v>NGA</v>
      </c>
      <c r="E557" s="18" t="str">
        <f>VLOOKUP(Table4[[#This Row],[iso_code]],iso_code!G:H,2,FALSE)</f>
        <v>Nigeria</v>
      </c>
    </row>
    <row r="558" spans="1:5">
      <c r="A558" s="18">
        <v>44</v>
      </c>
      <c r="B558" s="62" t="s">
        <v>857</v>
      </c>
      <c r="C558" s="18" t="s">
        <v>238</v>
      </c>
      <c r="D558" s="69" t="str">
        <f>VLOOKUP(Table4[[#This Row],[iso_code]],iso_code!B:C,2,"FAUX")</f>
        <v>NGA</v>
      </c>
      <c r="E558" s="18" t="str">
        <f>VLOOKUP(Table4[[#This Row],[iso_code]],iso_code!G:H,2,FALSE)</f>
        <v>Nigeria</v>
      </c>
    </row>
    <row r="559" spans="1:5">
      <c r="A559" s="18">
        <v>45</v>
      </c>
      <c r="B559" s="62" t="s">
        <v>857</v>
      </c>
      <c r="C559" s="18" t="s">
        <v>222</v>
      </c>
      <c r="D559" s="69" t="str">
        <f>VLOOKUP(Table4[[#This Row],[iso_code]],iso_code!B:C,2,"FAUX")</f>
        <v>NGA</v>
      </c>
      <c r="E559" s="18" t="str">
        <f>VLOOKUP(Table4[[#This Row],[iso_code]],iso_code!G:H,2,FALSE)</f>
        <v>Nigeria</v>
      </c>
    </row>
    <row r="560" spans="1:5">
      <c r="A560" s="18">
        <v>46</v>
      </c>
      <c r="B560" s="62" t="s">
        <v>857</v>
      </c>
      <c r="C560" s="18" t="s">
        <v>238</v>
      </c>
      <c r="D560" s="69" t="str">
        <f>VLOOKUP(Table4[[#This Row],[iso_code]],iso_code!B:C,2,"FAUX")</f>
        <v>NGA</v>
      </c>
      <c r="E560" s="18" t="str">
        <f>VLOOKUP(Table4[[#This Row],[iso_code]],iso_code!G:H,2,FALSE)</f>
        <v>Nigeria</v>
      </c>
    </row>
    <row r="561" spans="1:5">
      <c r="A561" s="18">
        <v>47</v>
      </c>
      <c r="B561" s="62" t="s">
        <v>873</v>
      </c>
      <c r="C561" s="18" t="s">
        <v>238</v>
      </c>
      <c r="D561" s="69" t="str">
        <f>VLOOKUP(Table4[[#This Row],[iso_code]],iso_code!B:C,2,"FAUX")</f>
        <v>REU</v>
      </c>
      <c r="E561" s="18" t="str">
        <f>VLOOKUP(Table4[[#This Row],[iso_code]],iso_code!G:H,2,FALSE)</f>
        <v>Réunion</v>
      </c>
    </row>
    <row r="562" spans="1:5">
      <c r="A562" s="18">
        <v>48</v>
      </c>
      <c r="B562" s="62" t="s">
        <v>858</v>
      </c>
      <c r="C562" s="18" t="s">
        <v>238</v>
      </c>
      <c r="D562" s="69" t="str">
        <f>VLOOKUP(Table4[[#This Row],[iso_code]],iso_code!B:C,2,"FAUX")</f>
        <v>RWA</v>
      </c>
      <c r="E562" s="18" t="str">
        <f>VLOOKUP(Table4[[#This Row],[iso_code]],iso_code!G:H,2,FALSE)</f>
        <v>Rwanda</v>
      </c>
    </row>
    <row r="563" spans="1:5">
      <c r="A563" s="18">
        <v>49</v>
      </c>
      <c r="B563" s="62" t="s">
        <v>626</v>
      </c>
      <c r="C563" s="18" t="s">
        <v>238</v>
      </c>
      <c r="D563" s="69" t="str">
        <f>VLOOKUP(Table4[[#This Row],[iso_code]],iso_code!B:C,2,"FAUX")</f>
        <v>ZAF</v>
      </c>
      <c r="E563" s="18" t="str">
        <f>VLOOKUP(Table4[[#This Row],[iso_code]],iso_code!G:H,2,FALSE)</f>
        <v>South Africa</v>
      </c>
    </row>
    <row r="564" spans="1:5">
      <c r="A564" s="18">
        <v>50</v>
      </c>
      <c r="B564" s="62" t="s">
        <v>626</v>
      </c>
      <c r="C564" s="18" t="s">
        <v>238</v>
      </c>
      <c r="D564" s="69" t="str">
        <f>VLOOKUP(Table4[[#This Row],[iso_code]],iso_code!B:C,2,"FAUX")</f>
        <v>ZAF</v>
      </c>
      <c r="E564" s="18" t="str">
        <f>VLOOKUP(Table4[[#This Row],[iso_code]],iso_code!G:H,2,FALSE)</f>
        <v>South Africa</v>
      </c>
    </row>
    <row r="565" spans="1:5">
      <c r="A565" s="18">
        <v>51</v>
      </c>
      <c r="B565" s="62" t="s">
        <v>626</v>
      </c>
      <c r="C565" s="18" t="s">
        <v>238</v>
      </c>
      <c r="D565" s="69" t="str">
        <f>VLOOKUP(Table4[[#This Row],[iso_code]],iso_code!B:C,2,"FAUX")</f>
        <v>ZAF</v>
      </c>
      <c r="E565" s="18" t="str">
        <f>VLOOKUP(Table4[[#This Row],[iso_code]],iso_code!G:H,2,FALSE)</f>
        <v>South Africa</v>
      </c>
    </row>
    <row r="566" spans="1:5">
      <c r="A566" s="18">
        <v>52</v>
      </c>
      <c r="B566" s="62" t="s">
        <v>864</v>
      </c>
      <c r="C566" s="18" t="s">
        <v>238</v>
      </c>
      <c r="D566" s="69" t="str">
        <f>VLOOKUP(Table4[[#This Row],[iso_code]],iso_code!B:C,2,"FAUX")</f>
        <v>SSD</v>
      </c>
      <c r="E566" s="18" t="str">
        <f>VLOOKUP(Table4[[#This Row],[iso_code]],iso_code!G:H,2,FALSE)</f>
        <v>South Sudan</v>
      </c>
    </row>
    <row r="567" spans="1:5">
      <c r="A567" s="18">
        <v>53</v>
      </c>
      <c r="B567" s="18" t="s">
        <v>827</v>
      </c>
      <c r="C567" s="18" t="s">
        <v>101</v>
      </c>
      <c r="D567" s="69" t="str">
        <f>VLOOKUP(Table4[[#This Row],[iso_code]],iso_code!B:C,2,"FAUX")</f>
        <v>AGO</v>
      </c>
      <c r="E567" s="18" t="str">
        <f>VLOOKUP(Table4[[#This Row],[iso_code]],iso_code!G:H,2,FALSE)</f>
        <v>Angola</v>
      </c>
    </row>
    <row r="568" spans="1:5">
      <c r="A568" s="18">
        <v>53</v>
      </c>
      <c r="B568" s="18" t="s">
        <v>830</v>
      </c>
      <c r="C568" s="18" t="s">
        <v>101</v>
      </c>
      <c r="D568" s="69" t="str">
        <f>VLOOKUP(Table4[[#This Row],[iso_code]],iso_code!B:C,2,"FAUX")</f>
        <v>BFA</v>
      </c>
      <c r="E568" s="18" t="str">
        <f>VLOOKUP(Table4[[#This Row],[iso_code]],iso_code!G:H,2,FALSE)</f>
        <v>Burkina Faso</v>
      </c>
    </row>
    <row r="569" spans="1:5">
      <c r="A569" s="18">
        <v>53</v>
      </c>
      <c r="B569" s="18" t="s">
        <v>831</v>
      </c>
      <c r="C569" s="18" t="s">
        <v>101</v>
      </c>
      <c r="D569" s="69" t="str">
        <f>VLOOKUP(Table4[[#This Row],[iso_code]],iso_code!B:C,2,"FAUX")</f>
        <v>BDI</v>
      </c>
      <c r="E569" s="18" t="str">
        <f>VLOOKUP(Table4[[#This Row],[iso_code]],iso_code!G:H,2,FALSE)</f>
        <v>Burundi</v>
      </c>
    </row>
    <row r="570" spans="1:5">
      <c r="A570" s="18">
        <v>53</v>
      </c>
      <c r="B570" s="18" t="s">
        <v>828</v>
      </c>
      <c r="C570" s="18" t="s">
        <v>101</v>
      </c>
      <c r="D570" s="69" t="str">
        <f>VLOOKUP(Table4[[#This Row],[iso_code]],iso_code!B:C,2,"FAUX")</f>
        <v>BEN</v>
      </c>
      <c r="E570" s="18" t="str">
        <f>VLOOKUP(Table4[[#This Row],[iso_code]],iso_code!G:H,2,FALSE)</f>
        <v>Benin</v>
      </c>
    </row>
    <row r="571" spans="1:5">
      <c r="A571" s="18">
        <v>53</v>
      </c>
      <c r="B571" s="18" t="s">
        <v>829</v>
      </c>
      <c r="C571" s="18" t="s">
        <v>101</v>
      </c>
      <c r="D571" s="69" t="str">
        <f>VLOOKUP(Table4[[#This Row],[iso_code]],iso_code!B:C,2,"FAUX")</f>
        <v>BWA</v>
      </c>
      <c r="E571" s="18" t="str">
        <f>VLOOKUP(Table4[[#This Row],[iso_code]],iso_code!G:H,2,FALSE)</f>
        <v>Botswana</v>
      </c>
    </row>
    <row r="572" spans="1:5">
      <c r="A572" s="18">
        <v>53</v>
      </c>
      <c r="B572" s="18" t="s">
        <v>836</v>
      </c>
      <c r="C572" s="18" t="s">
        <v>101</v>
      </c>
      <c r="D572" s="69" t="str">
        <f>VLOOKUP(Table4[[#This Row],[iso_code]],iso_code!B:C,2,"FAUX")</f>
        <v>COD</v>
      </c>
      <c r="E572" s="18" t="str">
        <f>VLOOKUP(Table4[[#This Row],[iso_code]],iso_code!G:H,2,FALSE)</f>
        <v>Congo (the Democratic Republic of the)</v>
      </c>
    </row>
    <row r="573" spans="1:5">
      <c r="A573" s="18">
        <v>53</v>
      </c>
      <c r="B573" s="18" t="s">
        <v>832</v>
      </c>
      <c r="C573" s="18" t="s">
        <v>101</v>
      </c>
      <c r="D573" s="69" t="str">
        <f>VLOOKUP(Table4[[#This Row],[iso_code]],iso_code!B:C,2,"FAUX")</f>
        <v>CAF</v>
      </c>
      <c r="E573" s="18" t="str">
        <f>VLOOKUP(Table4[[#This Row],[iso_code]],iso_code!G:H,2,FALSE)</f>
        <v>Central African Republic (the)</v>
      </c>
    </row>
    <row r="574" spans="1:5">
      <c r="A574" s="18">
        <v>53</v>
      </c>
      <c r="B574" s="18" t="s">
        <v>835</v>
      </c>
      <c r="C574" s="18" t="s">
        <v>101</v>
      </c>
      <c r="D574" s="69" t="str">
        <f>VLOOKUP(Table4[[#This Row],[iso_code]],iso_code!B:C,2,"FAUX")</f>
        <v>COG</v>
      </c>
      <c r="E574" s="18" t="str">
        <f>VLOOKUP(Table4[[#This Row],[iso_code]],iso_code!G:H,2,FALSE)</f>
        <v>Congo (the)</v>
      </c>
    </row>
    <row r="575" spans="1:5">
      <c r="A575" s="18">
        <v>53</v>
      </c>
      <c r="B575" s="18" t="s">
        <v>845</v>
      </c>
      <c r="C575" s="18" t="s">
        <v>101</v>
      </c>
      <c r="D575" s="69" t="str">
        <f>VLOOKUP(Table4[[#This Row],[iso_code]],iso_code!B:C,2,"FAUX")</f>
        <v>CIV</v>
      </c>
      <c r="E575" s="18" t="str">
        <f>VLOOKUP(Table4[[#This Row],[iso_code]],iso_code!G:H,2,FALSE)</f>
        <v>Côte d'Ivoire</v>
      </c>
    </row>
    <row r="576" spans="1:5">
      <c r="A576" s="18">
        <v>53</v>
      </c>
      <c r="B576" s="18" t="s">
        <v>290</v>
      </c>
      <c r="C576" s="18" t="s">
        <v>101</v>
      </c>
      <c r="D576" s="69" t="str">
        <f>VLOOKUP(Table4[[#This Row],[iso_code]],iso_code!B:C,2,"FAUX")</f>
        <v>CMR</v>
      </c>
      <c r="E576" s="18" t="str">
        <f>VLOOKUP(Table4[[#This Row],[iso_code]],iso_code!G:H,2,FALSE)</f>
        <v>Cameroon</v>
      </c>
    </row>
    <row r="577" spans="1:5">
      <c r="A577" s="18">
        <v>53</v>
      </c>
      <c r="B577" s="18" t="s">
        <v>837</v>
      </c>
      <c r="C577" s="18" t="s">
        <v>101</v>
      </c>
      <c r="D577" s="69" t="str">
        <f>VLOOKUP(Table4[[#This Row],[iso_code]],iso_code!B:C,2,"FAUX")</f>
        <v>DJI</v>
      </c>
      <c r="E577" s="18" t="str">
        <f>VLOOKUP(Table4[[#This Row],[iso_code]],iso_code!G:H,2,FALSE)</f>
        <v>Djibouti</v>
      </c>
    </row>
    <row r="578" spans="1:5">
      <c r="A578" s="18">
        <v>53</v>
      </c>
      <c r="B578" s="18" t="s">
        <v>840</v>
      </c>
      <c r="C578" s="18" t="s">
        <v>101</v>
      </c>
      <c r="D578" s="69" t="str">
        <f>VLOOKUP(Table4[[#This Row],[iso_code]],iso_code!B:C,2,"FAUX")</f>
        <v>ERI</v>
      </c>
      <c r="E578" s="18" t="str">
        <f>VLOOKUP(Table4[[#This Row],[iso_code]],iso_code!G:H,2,FALSE)</f>
        <v>Eritrea</v>
      </c>
    </row>
    <row r="579" spans="1:5">
      <c r="A579" s="18">
        <v>53</v>
      </c>
      <c r="B579" s="18" t="s">
        <v>199</v>
      </c>
      <c r="C579" s="18" t="s">
        <v>101</v>
      </c>
      <c r="D579" s="69" t="str">
        <f>VLOOKUP(Table4[[#This Row],[iso_code]],iso_code!B:C,2,"FAUX")</f>
        <v>ETH</v>
      </c>
      <c r="E579" s="18" t="str">
        <f>VLOOKUP(Table4[[#This Row],[iso_code]],iso_code!G:H,2,FALSE)</f>
        <v>Ethiopia</v>
      </c>
    </row>
    <row r="580" spans="1:5">
      <c r="A580" s="18">
        <v>53</v>
      </c>
      <c r="B580" s="18" t="s">
        <v>841</v>
      </c>
      <c r="C580" s="18" t="s">
        <v>101</v>
      </c>
      <c r="D580" s="69" t="str">
        <f>VLOOKUP(Table4[[#This Row],[iso_code]],iso_code!B:C,2,"FAUX")</f>
        <v>GAB</v>
      </c>
      <c r="E580" s="18" t="str">
        <f>VLOOKUP(Table4[[#This Row],[iso_code]],iso_code!G:H,2,FALSE)</f>
        <v>Gabon</v>
      </c>
    </row>
    <row r="581" spans="1:5">
      <c r="A581" s="18">
        <v>53</v>
      </c>
      <c r="B581" s="18" t="s">
        <v>255</v>
      </c>
      <c r="C581" s="18" t="s">
        <v>101</v>
      </c>
      <c r="D581" s="69" t="str">
        <f>VLOOKUP(Table4[[#This Row],[iso_code]],iso_code!B:C,2,"FAUX")</f>
        <v>GHA</v>
      </c>
      <c r="E581" s="18" t="str">
        <f>VLOOKUP(Table4[[#This Row],[iso_code]],iso_code!G:H,2,FALSE)</f>
        <v>Ghana</v>
      </c>
    </row>
    <row r="582" spans="1:5">
      <c r="A582" s="18">
        <v>53</v>
      </c>
      <c r="B582" s="18" t="s">
        <v>842</v>
      </c>
      <c r="C582" s="18" t="s">
        <v>101</v>
      </c>
      <c r="D582" s="69" t="str">
        <f>VLOOKUP(Table4[[#This Row],[iso_code]],iso_code!B:C,2,"FAUX")</f>
        <v>GMB</v>
      </c>
      <c r="E582" s="18" t="str">
        <f>VLOOKUP(Table4[[#This Row],[iso_code]],iso_code!G:H,2,FALSE)</f>
        <v>Gambia (the)</v>
      </c>
    </row>
    <row r="583" spans="1:5">
      <c r="A583" s="18">
        <v>53</v>
      </c>
      <c r="B583" s="18" t="s">
        <v>843</v>
      </c>
      <c r="C583" s="18" t="s">
        <v>101</v>
      </c>
      <c r="D583" s="69" t="str">
        <f>VLOOKUP(Table4[[#This Row],[iso_code]],iso_code!B:C,2,"FAUX")</f>
        <v>GIN</v>
      </c>
      <c r="E583" s="18" t="str">
        <f>VLOOKUP(Table4[[#This Row],[iso_code]],iso_code!G:H,2,FALSE)</f>
        <v>Guinea</v>
      </c>
    </row>
    <row r="584" spans="1:5">
      <c r="A584" s="18">
        <v>53</v>
      </c>
      <c r="B584" s="18" t="s">
        <v>839</v>
      </c>
      <c r="C584" s="18" t="s">
        <v>101</v>
      </c>
      <c r="D584" s="69" t="str">
        <f>VLOOKUP(Table4[[#This Row],[iso_code]],iso_code!B:C,2,"FAUX")</f>
        <v>GNQ</v>
      </c>
      <c r="E584" s="18" t="str">
        <f>VLOOKUP(Table4[[#This Row],[iso_code]],iso_code!G:H,2,FALSE)</f>
        <v>Equatorial Guinea</v>
      </c>
    </row>
    <row r="585" spans="1:5">
      <c r="A585" s="18">
        <v>53</v>
      </c>
      <c r="B585" s="18" t="s">
        <v>844</v>
      </c>
      <c r="C585" s="18" t="s">
        <v>101</v>
      </c>
      <c r="D585" s="69" t="str">
        <f>VLOOKUP(Table4[[#This Row],[iso_code]],iso_code!B:C,2,"FAUX")</f>
        <v>GNB</v>
      </c>
      <c r="E585" s="18" t="str">
        <f>VLOOKUP(Table4[[#This Row],[iso_code]],iso_code!G:H,2,FALSE)</f>
        <v>Guinea-Bissau</v>
      </c>
    </row>
    <row r="586" spans="1:5">
      <c r="A586" s="18">
        <v>53</v>
      </c>
      <c r="B586" s="18" t="s">
        <v>433</v>
      </c>
      <c r="C586" s="18" t="s">
        <v>101</v>
      </c>
      <c r="D586" s="69" t="str">
        <f>VLOOKUP(Table4[[#This Row],[iso_code]],iso_code!B:C,2,"FAUX")</f>
        <v>KEN</v>
      </c>
      <c r="E586" s="18" t="str">
        <f>VLOOKUP(Table4[[#This Row],[iso_code]],iso_code!G:H,2,FALSE)</f>
        <v>Kenya</v>
      </c>
    </row>
    <row r="587" spans="1:5">
      <c r="A587" s="18">
        <v>53</v>
      </c>
      <c r="B587" s="18" t="s">
        <v>847</v>
      </c>
      <c r="C587" s="18" t="s">
        <v>101</v>
      </c>
      <c r="D587" s="69" t="str">
        <f>VLOOKUP(Table4[[#This Row],[iso_code]],iso_code!B:C,2,"FAUX")</f>
        <v>LBR</v>
      </c>
      <c r="E587" s="18" t="str">
        <f>VLOOKUP(Table4[[#This Row],[iso_code]],iso_code!G:H,2,FALSE)</f>
        <v>Liberia</v>
      </c>
    </row>
    <row r="588" spans="1:5">
      <c r="A588" s="18">
        <v>53</v>
      </c>
      <c r="B588" s="18" t="s">
        <v>846</v>
      </c>
      <c r="C588" s="18" t="s">
        <v>101</v>
      </c>
      <c r="D588" s="69" t="str">
        <f>VLOOKUP(Table4[[#This Row],[iso_code]],iso_code!B:C,2,"FAUX")</f>
        <v>LSO</v>
      </c>
      <c r="E588" s="18" t="str">
        <f>VLOOKUP(Table4[[#This Row],[iso_code]],iso_code!G:H,2,FALSE)</f>
        <v>Lesotho</v>
      </c>
    </row>
    <row r="589" spans="1:5">
      <c r="A589" s="18">
        <v>53</v>
      </c>
      <c r="B589" s="18" t="s">
        <v>849</v>
      </c>
      <c r="C589" s="18" t="s">
        <v>101</v>
      </c>
      <c r="D589" s="69" t="str">
        <f>VLOOKUP(Table4[[#This Row],[iso_code]],iso_code!B:C,2,"FAUX")</f>
        <v>MDG</v>
      </c>
      <c r="E589" s="18" t="str">
        <f>VLOOKUP(Table4[[#This Row],[iso_code]],iso_code!G:H,2,FALSE)</f>
        <v>Madagascar</v>
      </c>
    </row>
    <row r="590" spans="1:5">
      <c r="A590" s="18">
        <v>53</v>
      </c>
      <c r="B590" s="18" t="s">
        <v>851</v>
      </c>
      <c r="C590" s="18" t="s">
        <v>101</v>
      </c>
      <c r="D590" s="69" t="str">
        <f>VLOOKUP(Table4[[#This Row],[iso_code]],iso_code!B:C,2,"FAUX")</f>
        <v>MLI</v>
      </c>
      <c r="E590" s="18" t="str">
        <f>VLOOKUP(Table4[[#This Row],[iso_code]],iso_code!G:H,2,FALSE)</f>
        <v>Mali</v>
      </c>
    </row>
    <row r="591" spans="1:5">
      <c r="A591" s="18">
        <v>53</v>
      </c>
      <c r="B591" s="18" t="s">
        <v>852</v>
      </c>
      <c r="C591" s="18" t="s">
        <v>101</v>
      </c>
      <c r="D591" s="69" t="str">
        <f>VLOOKUP(Table4[[#This Row],[iso_code]],iso_code!B:C,2,"FAUX")</f>
        <v>MRT</v>
      </c>
      <c r="E591" s="18" t="str">
        <f>VLOOKUP(Table4[[#This Row],[iso_code]],iso_code!G:H,2,FALSE)</f>
        <v>Mauritania</v>
      </c>
    </row>
    <row r="592" spans="1:5">
      <c r="A592" s="18">
        <v>53</v>
      </c>
      <c r="B592" s="18" t="s">
        <v>850</v>
      </c>
      <c r="C592" s="18" t="s">
        <v>101</v>
      </c>
      <c r="D592" s="69" t="str">
        <f>VLOOKUP(Table4[[#This Row],[iso_code]],iso_code!B:C,2,"FAUX")</f>
        <v>MWI</v>
      </c>
      <c r="E592" s="18" t="str">
        <f>VLOOKUP(Table4[[#This Row],[iso_code]],iso_code!G:H,2,FALSE)</f>
        <v>Malawi</v>
      </c>
    </row>
    <row r="593" spans="1:5">
      <c r="A593" s="18">
        <v>53</v>
      </c>
      <c r="B593" s="18" t="s">
        <v>854</v>
      </c>
      <c r="C593" s="18" t="s">
        <v>101</v>
      </c>
      <c r="D593" s="69" t="str">
        <f>VLOOKUP(Table4[[#This Row],[iso_code]],iso_code!B:C,2,"FAUX")</f>
        <v>MOZ</v>
      </c>
      <c r="E593" s="18" t="str">
        <f>VLOOKUP(Table4[[#This Row],[iso_code]],iso_code!G:H,2,FALSE)</f>
        <v>Mozambique</v>
      </c>
    </row>
    <row r="594" spans="1:5">
      <c r="A594" s="18">
        <v>53</v>
      </c>
      <c r="B594" s="18" t="s">
        <v>855</v>
      </c>
      <c r="C594" s="18" t="s">
        <v>101</v>
      </c>
      <c r="D594" s="69" t="str">
        <f>VLOOKUP(Table4[[#This Row],[iso_code]],iso_code!B:C,2,"FAUX")</f>
        <v>NAM</v>
      </c>
      <c r="E594" s="18" t="str">
        <f>VLOOKUP(Table4[[#This Row],[iso_code]],iso_code!G:H,2,FALSE)</f>
        <v>Namibia</v>
      </c>
    </row>
    <row r="595" spans="1:5">
      <c r="A595" s="18">
        <v>53</v>
      </c>
      <c r="B595" s="18" t="s">
        <v>856</v>
      </c>
      <c r="C595" s="18" t="s">
        <v>101</v>
      </c>
      <c r="D595" s="69" t="str">
        <f>VLOOKUP(Table4[[#This Row],[iso_code]],iso_code!B:C,2,"FAUX")</f>
        <v>NER</v>
      </c>
      <c r="E595" s="18" t="str">
        <f>VLOOKUP(Table4[[#This Row],[iso_code]],iso_code!G:H,2,FALSE)</f>
        <v>Niger (the)</v>
      </c>
    </row>
    <row r="596" spans="1:5">
      <c r="A596" s="18">
        <v>53</v>
      </c>
      <c r="B596" s="18" t="s">
        <v>857</v>
      </c>
      <c r="C596" s="18" t="s">
        <v>101</v>
      </c>
      <c r="D596" s="69" t="str">
        <f>VLOOKUP(Table4[[#This Row],[iso_code]],iso_code!B:C,2,"FAUX")</f>
        <v>NGA</v>
      </c>
      <c r="E596" s="18" t="str">
        <f>VLOOKUP(Table4[[#This Row],[iso_code]],iso_code!G:H,2,FALSE)</f>
        <v>Nigeria</v>
      </c>
    </row>
    <row r="597" spans="1:5">
      <c r="A597" s="18">
        <v>53</v>
      </c>
      <c r="B597" s="18" t="s">
        <v>858</v>
      </c>
      <c r="C597" s="18" t="s">
        <v>101</v>
      </c>
      <c r="D597" s="69" t="str">
        <f>VLOOKUP(Table4[[#This Row],[iso_code]],iso_code!B:C,2,"FAUX")</f>
        <v>RWA</v>
      </c>
      <c r="E597" s="18" t="str">
        <f>VLOOKUP(Table4[[#This Row],[iso_code]],iso_code!G:H,2,FALSE)</f>
        <v>Rwanda</v>
      </c>
    </row>
    <row r="598" spans="1:5">
      <c r="A598" s="18">
        <v>53</v>
      </c>
      <c r="B598" s="18" t="s">
        <v>865</v>
      </c>
      <c r="C598" s="18" t="s">
        <v>101</v>
      </c>
      <c r="D598" s="69" t="str">
        <f>VLOOKUP(Table4[[#This Row],[iso_code]],iso_code!B:C,2,"FAUX")</f>
        <v>SDN</v>
      </c>
      <c r="E598" s="18" t="str">
        <f>VLOOKUP(Table4[[#This Row],[iso_code]],iso_code!G:H,2,FALSE)</f>
        <v>Sudan (the)</v>
      </c>
    </row>
    <row r="599" spans="1:5">
      <c r="A599" s="18">
        <v>53</v>
      </c>
      <c r="B599" s="18" t="s">
        <v>862</v>
      </c>
      <c r="C599" s="18" t="s">
        <v>101</v>
      </c>
      <c r="D599" s="69" t="str">
        <f>VLOOKUP(Table4[[#This Row],[iso_code]],iso_code!B:C,2,"FAUX")</f>
        <v>SLE</v>
      </c>
      <c r="E599" s="18" t="str">
        <f>VLOOKUP(Table4[[#This Row],[iso_code]],iso_code!G:H,2,FALSE)</f>
        <v>Sierra Leone</v>
      </c>
    </row>
    <row r="600" spans="1:5">
      <c r="A600" s="18">
        <v>53</v>
      </c>
      <c r="B600" s="18" t="s">
        <v>860</v>
      </c>
      <c r="C600" s="18" t="s">
        <v>101</v>
      </c>
      <c r="D600" s="69" t="str">
        <f>VLOOKUP(Table4[[#This Row],[iso_code]],iso_code!B:C,2,"FAUX")</f>
        <v>SEN</v>
      </c>
      <c r="E600" s="18" t="str">
        <f>VLOOKUP(Table4[[#This Row],[iso_code]],iso_code!G:H,2,FALSE)</f>
        <v>Senegal</v>
      </c>
    </row>
    <row r="601" spans="1:5">
      <c r="A601" s="18">
        <v>53</v>
      </c>
      <c r="B601" s="18" t="s">
        <v>863</v>
      </c>
      <c r="C601" s="18" t="s">
        <v>101</v>
      </c>
      <c r="D601" s="69" t="str">
        <f>VLOOKUP(Table4[[#This Row],[iso_code]],iso_code!B:C,2,"FAUX")</f>
        <v>SOM</v>
      </c>
      <c r="E601" s="18" t="str">
        <f>VLOOKUP(Table4[[#This Row],[iso_code]],iso_code!G:H,2,FALSE)</f>
        <v>Somalia</v>
      </c>
    </row>
    <row r="602" spans="1:5">
      <c r="A602" s="18">
        <v>53</v>
      </c>
      <c r="B602" s="18" t="s">
        <v>864</v>
      </c>
      <c r="C602" s="18" t="s">
        <v>101</v>
      </c>
      <c r="D602" s="69" t="str">
        <f>VLOOKUP(Table4[[#This Row],[iso_code]],iso_code!B:C,2,"FAUX")</f>
        <v>SSD</v>
      </c>
      <c r="E602" s="18" t="str">
        <f>VLOOKUP(Table4[[#This Row],[iso_code]],iso_code!G:H,2,FALSE)</f>
        <v>South Sudan</v>
      </c>
    </row>
    <row r="603" spans="1:5">
      <c r="A603" s="18">
        <v>53</v>
      </c>
      <c r="B603" s="18" t="s">
        <v>866</v>
      </c>
      <c r="C603" s="18" t="s">
        <v>101</v>
      </c>
      <c r="D603" s="69" t="str">
        <f>VLOOKUP(Table4[[#This Row],[iso_code]],iso_code!B:C,2,"FAUX")</f>
        <v>SWZ</v>
      </c>
      <c r="E603" s="18" t="str">
        <f>VLOOKUP(Table4[[#This Row],[iso_code]],iso_code!G:H,2,FALSE)</f>
        <v>Eswatini</v>
      </c>
    </row>
    <row r="604" spans="1:5">
      <c r="A604" s="18">
        <v>53</v>
      </c>
      <c r="B604" s="18" t="s">
        <v>833</v>
      </c>
      <c r="C604" s="18" t="s">
        <v>101</v>
      </c>
      <c r="D604" s="69" t="str">
        <f>VLOOKUP(Table4[[#This Row],[iso_code]],iso_code!B:C,2,"FAUX")</f>
        <v>TCD</v>
      </c>
      <c r="E604" s="18" t="str">
        <f>VLOOKUP(Table4[[#This Row],[iso_code]],iso_code!G:H,2,FALSE)</f>
        <v>Chad</v>
      </c>
    </row>
    <row r="605" spans="1:5">
      <c r="A605" s="18">
        <v>53</v>
      </c>
      <c r="B605" s="18" t="s">
        <v>868</v>
      </c>
      <c r="C605" s="18" t="s">
        <v>101</v>
      </c>
      <c r="D605" s="69" t="str">
        <f>VLOOKUP(Table4[[#This Row],[iso_code]],iso_code!B:C,2,"FAUX")</f>
        <v>TGO</v>
      </c>
      <c r="E605" s="18" t="str">
        <f>VLOOKUP(Table4[[#This Row],[iso_code]],iso_code!G:H,2,FALSE)</f>
        <v>Togo</v>
      </c>
    </row>
    <row r="606" spans="1:5">
      <c r="A606" s="18">
        <v>53</v>
      </c>
      <c r="B606" s="18" t="s">
        <v>867</v>
      </c>
      <c r="C606" s="18" t="s">
        <v>101</v>
      </c>
      <c r="D606" s="69" t="str">
        <f>VLOOKUP(Table4[[#This Row],[iso_code]],iso_code!B:C,2,"FAUX")</f>
        <v>TZA</v>
      </c>
      <c r="E606" s="18" t="str">
        <f>VLOOKUP(Table4[[#This Row],[iso_code]],iso_code!G:H,2,FALSE)</f>
        <v>Tanzania, United Republic of</v>
      </c>
    </row>
    <row r="607" spans="1:5">
      <c r="A607" s="18">
        <v>53</v>
      </c>
      <c r="B607" s="18" t="s">
        <v>870</v>
      </c>
      <c r="C607" s="18" t="s">
        <v>101</v>
      </c>
      <c r="D607" s="69" t="str">
        <f>VLOOKUP(Table4[[#This Row],[iso_code]],iso_code!B:C,2,"FAUX")</f>
        <v>UGA</v>
      </c>
      <c r="E607" s="18" t="str">
        <f>VLOOKUP(Table4[[#This Row],[iso_code]],iso_code!G:H,2,FALSE)</f>
        <v>Uganda</v>
      </c>
    </row>
    <row r="608" spans="1:5">
      <c r="A608" s="18">
        <v>53</v>
      </c>
      <c r="B608" s="18" t="s">
        <v>626</v>
      </c>
      <c r="C608" s="18" t="s">
        <v>101</v>
      </c>
      <c r="D608" s="69" t="str">
        <f>VLOOKUP(Table4[[#This Row],[iso_code]],iso_code!B:C,2,"FAUX")</f>
        <v>ZAF</v>
      </c>
      <c r="E608" s="18" t="str">
        <f>VLOOKUP(Table4[[#This Row],[iso_code]],iso_code!G:H,2,FALSE)</f>
        <v>South Africa</v>
      </c>
    </row>
    <row r="609" spans="1:5">
      <c r="A609" s="18">
        <v>53</v>
      </c>
      <c r="B609" s="18" t="s">
        <v>766</v>
      </c>
      <c r="C609" s="18" t="s">
        <v>101</v>
      </c>
      <c r="D609" s="69" t="str">
        <f>VLOOKUP(Table4[[#This Row],[iso_code]],iso_code!B:C,2,"FAUX")</f>
        <v>ZMB</v>
      </c>
      <c r="E609" s="18" t="str">
        <f>VLOOKUP(Table4[[#This Row],[iso_code]],iso_code!G:H,2,FALSE)</f>
        <v>Zambia</v>
      </c>
    </row>
    <row r="610" spans="1:5">
      <c r="A610" s="18">
        <v>53</v>
      </c>
      <c r="B610" s="18" t="s">
        <v>871</v>
      </c>
      <c r="C610" s="18" t="s">
        <v>101</v>
      </c>
      <c r="D610" s="69" t="str">
        <f>VLOOKUP(Table4[[#This Row],[iso_code]],iso_code!B:C,2,"FAUX")</f>
        <v>ZWE</v>
      </c>
      <c r="E610" s="18" t="str">
        <f>VLOOKUP(Table4[[#This Row],[iso_code]],iso_code!G:H,2,FALSE)</f>
        <v>Zimbabwe</v>
      </c>
    </row>
    <row r="611" spans="1:5">
      <c r="A611" s="18">
        <v>54</v>
      </c>
      <c r="B611" s="18" t="s">
        <v>867</v>
      </c>
      <c r="C611" s="18" t="s">
        <v>238</v>
      </c>
      <c r="D611" s="69" t="str">
        <f>VLOOKUP(Table4[[#This Row],[iso_code]],iso_code!B:C,2,"FAUX")</f>
        <v>TZA</v>
      </c>
      <c r="E611" s="18" t="str">
        <f>VLOOKUP(Table4[[#This Row],[iso_code]],iso_code!G:H,2,FALSE)</f>
        <v>Tanzania, United Republic of</v>
      </c>
    </row>
    <row r="612" spans="1:5">
      <c r="A612" s="18">
        <v>55</v>
      </c>
      <c r="B612" s="18" t="s">
        <v>868</v>
      </c>
      <c r="C612" s="18" t="s">
        <v>238</v>
      </c>
      <c r="D612" s="69" t="str">
        <f>VLOOKUP(Table4[[#This Row],[iso_code]],iso_code!B:C,2,"FAUX")</f>
        <v>TGO</v>
      </c>
      <c r="E612" s="18" t="str">
        <f>VLOOKUP(Table4[[#This Row],[iso_code]],iso_code!G:H,2,FALSE)</f>
        <v>Togo</v>
      </c>
    </row>
    <row r="613" spans="1:5">
      <c r="A613" s="18">
        <v>56</v>
      </c>
      <c r="B613" s="18" t="s">
        <v>869</v>
      </c>
      <c r="C613" s="18" t="s">
        <v>222</v>
      </c>
      <c r="D613" s="69" t="str">
        <f>VLOOKUP(Table4[[#This Row],[iso_code]],iso_code!B:C,2,"FAUX")</f>
        <v>TUN</v>
      </c>
      <c r="E613" s="18" t="str">
        <f>VLOOKUP(Table4[[#This Row],[iso_code]],iso_code!G:H,2,FALSE)</f>
        <v>Tunisia</v>
      </c>
    </row>
    <row r="614" spans="1:5">
      <c r="A614" s="18">
        <v>57</v>
      </c>
      <c r="B614" s="18" t="s">
        <v>869</v>
      </c>
      <c r="C614" s="18" t="s">
        <v>238</v>
      </c>
      <c r="D614" s="69" t="str">
        <f>VLOOKUP(Table4[[#This Row],[iso_code]],iso_code!B:C,2,"FAUX")</f>
        <v>TUN</v>
      </c>
      <c r="E614" s="18" t="str">
        <f>VLOOKUP(Table4[[#This Row],[iso_code]],iso_code!G:H,2,FALSE)</f>
        <v>Tunisia</v>
      </c>
    </row>
    <row r="615" spans="1:5">
      <c r="A615" s="18">
        <v>58</v>
      </c>
      <c r="B615" s="18" t="s">
        <v>869</v>
      </c>
      <c r="C615" s="18" t="s">
        <v>238</v>
      </c>
      <c r="D615" s="69" t="str">
        <f>VLOOKUP(Table4[[#This Row],[iso_code]],iso_code!B:C,2,"FAUX")</f>
        <v>TUN</v>
      </c>
      <c r="E615" s="18" t="str">
        <f>VLOOKUP(Table4[[#This Row],[iso_code]],iso_code!G:H,2,FALSE)</f>
        <v>Tunisia</v>
      </c>
    </row>
    <row r="616" spans="1:5" ht="16.149999999999999" customHeight="1">
      <c r="A616" s="18">
        <v>59</v>
      </c>
      <c r="B616" s="18" t="s">
        <v>828</v>
      </c>
      <c r="C616" s="18" t="s">
        <v>101</v>
      </c>
      <c r="D616" s="69" t="str">
        <f>VLOOKUP(Table4[[#This Row],[iso_code]],iso_code!B:C,2,"FAUX")</f>
        <v>BEN</v>
      </c>
      <c r="E616" s="18" t="str">
        <f>VLOOKUP(Table4[[#This Row],[iso_code]],iso_code!G:H,2,FALSE)</f>
        <v>Benin</v>
      </c>
    </row>
    <row r="617" spans="1:5">
      <c r="A617" s="18">
        <v>59</v>
      </c>
      <c r="B617" s="18" t="s">
        <v>830</v>
      </c>
      <c r="C617" s="18" t="s">
        <v>101</v>
      </c>
      <c r="D617" s="69" t="str">
        <f>VLOOKUP(Table4[[#This Row],[iso_code]],iso_code!B:C,2,"FAUX")</f>
        <v>BFA</v>
      </c>
      <c r="E617" s="18" t="str">
        <f>VLOOKUP(Table4[[#This Row],[iso_code]],iso_code!G:H,2,FALSE)</f>
        <v>Burkina Faso</v>
      </c>
    </row>
    <row r="618" spans="1:5">
      <c r="A618" s="18">
        <v>59</v>
      </c>
      <c r="B618" s="18" t="s">
        <v>845</v>
      </c>
      <c r="C618" s="18" t="s">
        <v>101</v>
      </c>
      <c r="D618" s="69" t="str">
        <f>VLOOKUP(Table4[[#This Row],[iso_code]],iso_code!B:C,2,"FAUX")</f>
        <v>CIV</v>
      </c>
      <c r="E618" s="18" t="str">
        <f>VLOOKUP(Table4[[#This Row],[iso_code]],iso_code!G:H,2,FALSE)</f>
        <v>Côte d'Ivoire</v>
      </c>
    </row>
    <row r="619" spans="1:5">
      <c r="A619" s="18">
        <v>59</v>
      </c>
      <c r="B619" s="18" t="s">
        <v>842</v>
      </c>
      <c r="C619" s="18" t="s">
        <v>101</v>
      </c>
      <c r="D619" s="69" t="str">
        <f>VLOOKUP(Table4[[#This Row],[iso_code]],iso_code!B:C,2,"FAUX")</f>
        <v>GMB</v>
      </c>
      <c r="E619" s="18" t="str">
        <f>VLOOKUP(Table4[[#This Row],[iso_code]],iso_code!G:H,2,FALSE)</f>
        <v>Gambia (the)</v>
      </c>
    </row>
    <row r="620" spans="1:5">
      <c r="A620" s="18">
        <v>59</v>
      </c>
      <c r="B620" s="18" t="s">
        <v>255</v>
      </c>
      <c r="C620" s="18" t="s">
        <v>101</v>
      </c>
      <c r="D620" s="69" t="str">
        <f>VLOOKUP(Table4[[#This Row],[iso_code]],iso_code!B:C,2,"FAUX")</f>
        <v>GHA</v>
      </c>
      <c r="E620" s="18" t="str">
        <f>VLOOKUP(Table4[[#This Row],[iso_code]],iso_code!G:H,2,FALSE)</f>
        <v>Ghana</v>
      </c>
    </row>
    <row r="621" spans="1:5">
      <c r="A621" s="18">
        <v>59</v>
      </c>
      <c r="B621" s="18" t="s">
        <v>843</v>
      </c>
      <c r="C621" s="18" t="s">
        <v>101</v>
      </c>
      <c r="D621" s="69" t="str">
        <f>VLOOKUP(Table4[[#This Row],[iso_code]],iso_code!B:C,2,"FAUX")</f>
        <v>GIN</v>
      </c>
      <c r="E621" s="18" t="str">
        <f>VLOOKUP(Table4[[#This Row],[iso_code]],iso_code!G:H,2,FALSE)</f>
        <v>Guinea</v>
      </c>
    </row>
    <row r="622" spans="1:5">
      <c r="A622" s="18">
        <v>59</v>
      </c>
      <c r="B622" s="18" t="s">
        <v>844</v>
      </c>
      <c r="C622" s="18" t="s">
        <v>101</v>
      </c>
      <c r="D622" s="69" t="str">
        <f>VLOOKUP(Table4[[#This Row],[iso_code]],iso_code!B:C,2,"FAUX")</f>
        <v>GNB</v>
      </c>
      <c r="E622" s="18" t="str">
        <f>VLOOKUP(Table4[[#This Row],[iso_code]],iso_code!G:H,2,FALSE)</f>
        <v>Guinea-Bissau</v>
      </c>
    </row>
    <row r="623" spans="1:5">
      <c r="A623" s="18">
        <v>59</v>
      </c>
      <c r="B623" s="18" t="s">
        <v>847</v>
      </c>
      <c r="C623" s="18" t="s">
        <v>101</v>
      </c>
      <c r="D623" s="69" t="str">
        <f>VLOOKUP(Table4[[#This Row],[iso_code]],iso_code!B:C,2,"FAUX")</f>
        <v>LBR</v>
      </c>
      <c r="E623" s="18" t="str">
        <f>VLOOKUP(Table4[[#This Row],[iso_code]],iso_code!G:H,2,FALSE)</f>
        <v>Liberia</v>
      </c>
    </row>
    <row r="624" spans="1:5">
      <c r="A624" s="18">
        <v>59</v>
      </c>
      <c r="B624" s="18" t="s">
        <v>851</v>
      </c>
      <c r="C624" s="18" t="s">
        <v>101</v>
      </c>
      <c r="D624" s="69" t="str">
        <f>VLOOKUP(Table4[[#This Row],[iso_code]],iso_code!B:C,2,"FAUX")</f>
        <v>MLI</v>
      </c>
      <c r="E624" s="18" t="str">
        <f>VLOOKUP(Table4[[#This Row],[iso_code]],iso_code!G:H,2,FALSE)</f>
        <v>Mali</v>
      </c>
    </row>
    <row r="625" spans="1:5">
      <c r="A625" s="18">
        <v>59</v>
      </c>
      <c r="B625" s="18" t="s">
        <v>856</v>
      </c>
      <c r="C625" s="18" t="s">
        <v>101</v>
      </c>
      <c r="D625" s="69" t="str">
        <f>VLOOKUP(Table4[[#This Row],[iso_code]],iso_code!B:C,2,"FAUX")</f>
        <v>NER</v>
      </c>
      <c r="E625" s="18" t="str">
        <f>VLOOKUP(Table4[[#This Row],[iso_code]],iso_code!G:H,2,FALSE)</f>
        <v>Niger (the)</v>
      </c>
    </row>
    <row r="626" spans="1:5">
      <c r="A626" s="18">
        <v>59</v>
      </c>
      <c r="B626" s="18" t="s">
        <v>857</v>
      </c>
      <c r="C626" s="18" t="s">
        <v>101</v>
      </c>
      <c r="D626" s="69" t="str">
        <f>VLOOKUP(Table4[[#This Row],[iso_code]],iso_code!B:C,2,"FAUX")</f>
        <v>NGA</v>
      </c>
      <c r="E626" s="18" t="str">
        <f>VLOOKUP(Table4[[#This Row],[iso_code]],iso_code!G:H,2,FALSE)</f>
        <v>Nigeria</v>
      </c>
    </row>
    <row r="627" spans="1:5">
      <c r="A627" s="18">
        <v>59</v>
      </c>
      <c r="B627" s="18" t="s">
        <v>860</v>
      </c>
      <c r="C627" s="18" t="s">
        <v>101</v>
      </c>
      <c r="D627" s="69" t="str">
        <f>VLOOKUP(Table4[[#This Row],[iso_code]],iso_code!B:C,2,"FAUX")</f>
        <v>SEN</v>
      </c>
      <c r="E627" s="18" t="str">
        <f>VLOOKUP(Table4[[#This Row],[iso_code]],iso_code!G:H,2,FALSE)</f>
        <v>Senegal</v>
      </c>
    </row>
    <row r="628" spans="1:5">
      <c r="A628" s="18">
        <v>59</v>
      </c>
      <c r="B628" s="18" t="s">
        <v>862</v>
      </c>
      <c r="C628" s="18" t="s">
        <v>101</v>
      </c>
      <c r="D628" s="69" t="str">
        <f>VLOOKUP(Table4[[#This Row],[iso_code]],iso_code!B:C,2,"FAUX")</f>
        <v>SLE</v>
      </c>
      <c r="E628" s="18" t="str">
        <f>VLOOKUP(Table4[[#This Row],[iso_code]],iso_code!G:H,2,FALSE)</f>
        <v>Sierra Leone</v>
      </c>
    </row>
    <row r="629" spans="1:5">
      <c r="A629" s="18">
        <v>59</v>
      </c>
      <c r="B629" s="18" t="s">
        <v>868</v>
      </c>
      <c r="C629" s="18" t="s">
        <v>101</v>
      </c>
      <c r="D629" s="69" t="str">
        <f>VLOOKUP(Table4[[#This Row],[iso_code]],iso_code!B:C,2,"FAUX")</f>
        <v>TGO</v>
      </c>
      <c r="E629" s="18" t="str">
        <f>VLOOKUP(Table4[[#This Row],[iso_code]],iso_code!G:H,2,FALSE)</f>
        <v>Togo</v>
      </c>
    </row>
    <row r="630" spans="1:5">
      <c r="A630" s="18">
        <v>60</v>
      </c>
      <c r="B630" s="18" t="s">
        <v>828</v>
      </c>
      <c r="C630" s="18" t="s">
        <v>101</v>
      </c>
      <c r="D630" s="69" t="str">
        <f>VLOOKUP(Table4[[#This Row],[iso_code]],iso_code!B:C,2,"FAUX")</f>
        <v>BEN</v>
      </c>
      <c r="E630" s="18" t="str">
        <f>VLOOKUP(Table4[[#This Row],[iso_code]],iso_code!G:H,2,FALSE)</f>
        <v>Benin</v>
      </c>
    </row>
    <row r="631" spans="1:5">
      <c r="A631" s="18">
        <v>60</v>
      </c>
      <c r="B631" s="18" t="s">
        <v>830</v>
      </c>
      <c r="C631" s="18" t="s">
        <v>101</v>
      </c>
      <c r="D631" s="69" t="str">
        <f>VLOOKUP(Table4[[#This Row],[iso_code]],iso_code!B:C,2,"FAUX")</f>
        <v>BFA</v>
      </c>
      <c r="E631" s="18" t="str">
        <f>VLOOKUP(Table4[[#This Row],[iso_code]],iso_code!G:H,2,FALSE)</f>
        <v>Burkina Faso</v>
      </c>
    </row>
    <row r="632" spans="1:5">
      <c r="A632" s="18">
        <v>60</v>
      </c>
      <c r="B632" s="18" t="s">
        <v>845</v>
      </c>
      <c r="C632" s="18" t="s">
        <v>101</v>
      </c>
      <c r="D632" s="69" t="str">
        <f>VLOOKUP(Table4[[#This Row],[iso_code]],iso_code!B:C,2,"FAUX")</f>
        <v>CIV</v>
      </c>
      <c r="E632" s="18" t="str">
        <f>VLOOKUP(Table4[[#This Row],[iso_code]],iso_code!G:H,2,FALSE)</f>
        <v>Côte d'Ivoire</v>
      </c>
    </row>
    <row r="633" spans="1:5">
      <c r="A633" s="18">
        <v>60</v>
      </c>
      <c r="B633" s="18" t="s">
        <v>842</v>
      </c>
      <c r="C633" s="18" t="s">
        <v>101</v>
      </c>
      <c r="D633" s="69" t="str">
        <f>VLOOKUP(Table4[[#This Row],[iso_code]],iso_code!B:C,2,"FAUX")</f>
        <v>GMB</v>
      </c>
      <c r="E633" s="18" t="str">
        <f>VLOOKUP(Table4[[#This Row],[iso_code]],iso_code!G:H,2,FALSE)</f>
        <v>Gambia (the)</v>
      </c>
    </row>
    <row r="634" spans="1:5">
      <c r="A634" s="18">
        <v>60</v>
      </c>
      <c r="B634" s="18" t="s">
        <v>255</v>
      </c>
      <c r="C634" s="18" t="s">
        <v>101</v>
      </c>
      <c r="D634" s="69" t="str">
        <f>VLOOKUP(Table4[[#This Row],[iso_code]],iso_code!B:C,2,"FAUX")</f>
        <v>GHA</v>
      </c>
      <c r="E634" s="18" t="str">
        <f>VLOOKUP(Table4[[#This Row],[iso_code]],iso_code!G:H,2,FALSE)</f>
        <v>Ghana</v>
      </c>
    </row>
    <row r="635" spans="1:5">
      <c r="A635" s="18">
        <v>60</v>
      </c>
      <c r="B635" s="18" t="s">
        <v>843</v>
      </c>
      <c r="C635" s="18" t="s">
        <v>101</v>
      </c>
      <c r="D635" s="69" t="str">
        <f>VLOOKUP(Table4[[#This Row],[iso_code]],iso_code!B:C,2,"FAUX")</f>
        <v>GIN</v>
      </c>
      <c r="E635" s="18" t="str">
        <f>VLOOKUP(Table4[[#This Row],[iso_code]],iso_code!G:H,2,FALSE)</f>
        <v>Guinea</v>
      </c>
    </row>
    <row r="636" spans="1:5">
      <c r="A636" s="18">
        <v>60</v>
      </c>
      <c r="B636" s="18" t="s">
        <v>844</v>
      </c>
      <c r="C636" s="18" t="s">
        <v>101</v>
      </c>
      <c r="D636" s="69" t="str">
        <f>VLOOKUP(Table4[[#This Row],[iso_code]],iso_code!B:C,2,"FAUX")</f>
        <v>GNB</v>
      </c>
      <c r="E636" s="18" t="str">
        <f>VLOOKUP(Table4[[#This Row],[iso_code]],iso_code!G:H,2,FALSE)</f>
        <v>Guinea-Bissau</v>
      </c>
    </row>
    <row r="637" spans="1:5">
      <c r="A637" s="18">
        <v>60</v>
      </c>
      <c r="B637" s="18" t="s">
        <v>847</v>
      </c>
      <c r="C637" s="18" t="s">
        <v>101</v>
      </c>
      <c r="D637" s="69" t="str">
        <f>VLOOKUP(Table4[[#This Row],[iso_code]],iso_code!B:C,2,"FAUX")</f>
        <v>LBR</v>
      </c>
      <c r="E637" s="18" t="str">
        <f>VLOOKUP(Table4[[#This Row],[iso_code]],iso_code!G:H,2,FALSE)</f>
        <v>Liberia</v>
      </c>
    </row>
    <row r="638" spans="1:5">
      <c r="A638" s="18">
        <v>60</v>
      </c>
      <c r="B638" s="18" t="s">
        <v>851</v>
      </c>
      <c r="C638" s="18" t="s">
        <v>101</v>
      </c>
      <c r="D638" s="69" t="str">
        <f>VLOOKUP(Table4[[#This Row],[iso_code]],iso_code!B:C,2,"FAUX")</f>
        <v>MLI</v>
      </c>
      <c r="E638" s="18" t="str">
        <f>VLOOKUP(Table4[[#This Row],[iso_code]],iso_code!G:H,2,FALSE)</f>
        <v>Mali</v>
      </c>
    </row>
    <row r="639" spans="1:5">
      <c r="A639" s="18">
        <v>60</v>
      </c>
      <c r="B639" s="18" t="s">
        <v>856</v>
      </c>
      <c r="C639" s="18" t="s">
        <v>101</v>
      </c>
      <c r="D639" s="69" t="str">
        <f>VLOOKUP(Table4[[#This Row],[iso_code]],iso_code!B:C,2,"FAUX")</f>
        <v>NER</v>
      </c>
      <c r="E639" s="18" t="str">
        <f>VLOOKUP(Table4[[#This Row],[iso_code]],iso_code!G:H,2,FALSE)</f>
        <v>Niger (the)</v>
      </c>
    </row>
    <row r="640" spans="1:5">
      <c r="A640" s="18">
        <v>60</v>
      </c>
      <c r="B640" s="18" t="s">
        <v>857</v>
      </c>
      <c r="C640" s="18" t="s">
        <v>101</v>
      </c>
      <c r="D640" s="69" t="str">
        <f>VLOOKUP(Table4[[#This Row],[iso_code]],iso_code!B:C,2,"FAUX")</f>
        <v>NGA</v>
      </c>
      <c r="E640" s="18" t="str">
        <f>VLOOKUP(Table4[[#This Row],[iso_code]],iso_code!G:H,2,FALSE)</f>
        <v>Nigeria</v>
      </c>
    </row>
    <row r="641" spans="1:5">
      <c r="A641" s="18">
        <v>60</v>
      </c>
      <c r="B641" s="18" t="s">
        <v>860</v>
      </c>
      <c r="C641" s="18" t="s">
        <v>101</v>
      </c>
      <c r="D641" s="69" t="str">
        <f>VLOOKUP(Table4[[#This Row],[iso_code]],iso_code!B:C,2,"FAUX")</f>
        <v>SEN</v>
      </c>
      <c r="E641" s="18" t="str">
        <f>VLOOKUP(Table4[[#This Row],[iso_code]],iso_code!G:H,2,FALSE)</f>
        <v>Senegal</v>
      </c>
    </row>
    <row r="642" spans="1:5">
      <c r="A642" s="18">
        <v>60</v>
      </c>
      <c r="B642" s="18" t="s">
        <v>862</v>
      </c>
      <c r="C642" s="18" t="s">
        <v>101</v>
      </c>
      <c r="D642" s="69" t="str">
        <f>VLOOKUP(Table4[[#This Row],[iso_code]],iso_code!B:C,2,"FAUX")</f>
        <v>SLE</v>
      </c>
      <c r="E642" s="18" t="str">
        <f>VLOOKUP(Table4[[#This Row],[iso_code]],iso_code!G:H,2,FALSE)</f>
        <v>Sierra Leone</v>
      </c>
    </row>
    <row r="643" spans="1:5">
      <c r="A643" s="18">
        <v>60</v>
      </c>
      <c r="B643" s="18" t="s">
        <v>868</v>
      </c>
      <c r="C643" s="18" t="s">
        <v>101</v>
      </c>
      <c r="D643" s="69" t="str">
        <f>VLOOKUP(Table4[[#This Row],[iso_code]],iso_code!B:C,2,"FAUX")</f>
        <v>TGO</v>
      </c>
      <c r="E643" s="18" t="str">
        <f>VLOOKUP(Table4[[#This Row],[iso_code]],iso_code!G:H,2,FALSE)</f>
        <v>Togo</v>
      </c>
    </row>
    <row r="644" spans="1:5">
      <c r="A644" s="18">
        <v>61</v>
      </c>
      <c r="B644" s="18" t="s">
        <v>766</v>
      </c>
      <c r="C644" s="18" t="s">
        <v>238</v>
      </c>
      <c r="D644" s="69" t="str">
        <f>VLOOKUP(Table4[[#This Row],[iso_code]],iso_code!B:C,2,"FAUX")</f>
        <v>ZMB</v>
      </c>
      <c r="E644" s="18" t="str">
        <f>VLOOKUP(Table4[[#This Row],[iso_code]],iso_code!G:H,2,FALSE)</f>
        <v>Zambia</v>
      </c>
    </row>
    <row r="645" spans="1:5">
      <c r="A645" s="18">
        <v>62</v>
      </c>
      <c r="B645" s="18" t="s">
        <v>766</v>
      </c>
      <c r="C645" s="18" t="s">
        <v>238</v>
      </c>
      <c r="D645" s="69" t="str">
        <f>VLOOKUP(Table4[[#This Row],[iso_code]],iso_code!B:C,2,"FAUX")</f>
        <v>ZMB</v>
      </c>
      <c r="E645" s="18" t="str">
        <f>VLOOKUP(Table4[[#This Row],[iso_code]],iso_code!G:H,2,FALSE)</f>
        <v>Zambia</v>
      </c>
    </row>
    <row r="646" spans="1:5">
      <c r="A646" s="18">
        <v>63</v>
      </c>
      <c r="B646" s="18" t="s">
        <v>766</v>
      </c>
      <c r="C646" s="18" t="s">
        <v>222</v>
      </c>
      <c r="D646" s="69" t="str">
        <f>VLOOKUP(Table4[[#This Row],[iso_code]],iso_code!B:C,2,"FAUX")</f>
        <v>ZMB</v>
      </c>
      <c r="E646" s="18" t="str">
        <f>VLOOKUP(Table4[[#This Row],[iso_code]],iso_code!G:H,2,FALSE)</f>
        <v>Zambia</v>
      </c>
    </row>
    <row r="647" spans="1:5">
      <c r="A647" s="18">
        <v>64</v>
      </c>
      <c r="B647" s="18" t="s">
        <v>518</v>
      </c>
      <c r="C647" s="18" t="s">
        <v>222</v>
      </c>
      <c r="D647" s="69" t="str">
        <f>VLOOKUP(Table4[[#This Row],[iso_code]],iso_code!B:C,2,"FAUX")</f>
        <v>MAR</v>
      </c>
      <c r="E647" s="18" t="str">
        <f>VLOOKUP(Table4[[#This Row],[iso_code]],iso_code!G:H,2,FALSE)</f>
        <v>Morocco</v>
      </c>
    </row>
    <row r="648" spans="1:5">
      <c r="A648" s="18">
        <v>65</v>
      </c>
      <c r="B648" s="18" t="s">
        <v>862</v>
      </c>
      <c r="C648" s="18" t="s">
        <v>238</v>
      </c>
      <c r="D648" s="69" t="str">
        <f>VLOOKUP(Table4[[#This Row],[iso_code]],iso_code!B:C,2,"FAUX")</f>
        <v>SLE</v>
      </c>
      <c r="E648" s="99" t="str">
        <f>VLOOKUP(Table4[[#This Row],[iso_code]],iso_code!G:H,2,FALSE)</f>
        <v>Sierra Leone</v>
      </c>
    </row>
    <row r="649" spans="1:5">
      <c r="A649" s="18">
        <v>66</v>
      </c>
      <c r="B649" s="18" t="s">
        <v>870</v>
      </c>
      <c r="C649" s="99" t="s">
        <v>238</v>
      </c>
      <c r="D649" s="69" t="str">
        <f>VLOOKUP(Table4[[#This Row],[iso_code]],iso_code!B:C,2,"FAUX")</f>
        <v>UGA</v>
      </c>
      <c r="E649" s="99" t="str">
        <f>VLOOKUP(Table4[[#This Row],[iso_code]],iso_code!G:H,2,FALSE)</f>
        <v>Uganda</v>
      </c>
    </row>
    <row r="650" spans="1:5">
      <c r="A650" s="18">
        <v>67</v>
      </c>
      <c r="B650" s="18" t="s">
        <v>827</v>
      </c>
      <c r="C650" s="18" t="s">
        <v>101</v>
      </c>
      <c r="D650" s="69" t="str">
        <f>VLOOKUP(Table4[[#This Row],[iso_code]],iso_code!B:C,2,"FAUX")</f>
        <v>AGO</v>
      </c>
      <c r="E650" s="99" t="str">
        <f>VLOOKUP(Table4[[#This Row],[iso_code]],iso_code!G:H,2,FALSE)</f>
        <v>Angola</v>
      </c>
    </row>
    <row r="651" spans="1:5">
      <c r="A651" s="99">
        <v>67</v>
      </c>
      <c r="B651" s="18" t="s">
        <v>829</v>
      </c>
      <c r="C651" s="99" t="s">
        <v>101</v>
      </c>
      <c r="D651" s="69" t="str">
        <f>VLOOKUP(Table4[[#This Row],[iso_code]],iso_code!B:C,2,"FAUX")</f>
        <v>BWA</v>
      </c>
      <c r="E651" s="99" t="str">
        <f>VLOOKUP(Table4[[#This Row],[iso_code]],iso_code!G:H,2,FALSE)</f>
        <v>Botswana</v>
      </c>
    </row>
    <row r="652" spans="1:5">
      <c r="A652" s="99">
        <v>67</v>
      </c>
      <c r="B652" s="18" t="s">
        <v>846</v>
      </c>
      <c r="C652" s="99" t="s">
        <v>101</v>
      </c>
      <c r="D652" s="69" t="str">
        <f>VLOOKUP(Table4[[#This Row],[iso_code]],iso_code!B:C,2,"FAUX")</f>
        <v>LSO</v>
      </c>
      <c r="E652" s="99" t="str">
        <f>VLOOKUP(Table4[[#This Row],[iso_code]],iso_code!G:H,2,FALSE)</f>
        <v>Lesotho</v>
      </c>
    </row>
    <row r="653" spans="1:5">
      <c r="A653" s="99">
        <v>67</v>
      </c>
      <c r="B653" s="18" t="s">
        <v>854</v>
      </c>
      <c r="C653" s="99" t="s">
        <v>101</v>
      </c>
      <c r="D653" s="69" t="str">
        <f>VLOOKUP(Table4[[#This Row],[iso_code]],iso_code!B:C,2,"FAUX")</f>
        <v>MOZ</v>
      </c>
      <c r="E653" s="99" t="str">
        <f>VLOOKUP(Table4[[#This Row],[iso_code]],iso_code!G:H,2,FALSE)</f>
        <v>Mozambique</v>
      </c>
    </row>
    <row r="654" spans="1:5">
      <c r="A654" s="99">
        <v>67</v>
      </c>
      <c r="B654" s="18" t="s">
        <v>855</v>
      </c>
      <c r="C654" s="99" t="s">
        <v>101</v>
      </c>
      <c r="D654" s="69" t="str">
        <f>VLOOKUP(Table4[[#This Row],[iso_code]],iso_code!B:C,2,"FAUX")</f>
        <v>NAM</v>
      </c>
      <c r="E654" s="99" t="str">
        <f>VLOOKUP(Table4[[#This Row],[iso_code]],iso_code!G:H,2,FALSE)</f>
        <v>Namibia</v>
      </c>
    </row>
    <row r="655" spans="1:5">
      <c r="A655" s="99">
        <v>67</v>
      </c>
      <c r="B655" s="18" t="s">
        <v>626</v>
      </c>
      <c r="C655" s="99" t="s">
        <v>101</v>
      </c>
      <c r="D655" s="69" t="str">
        <f>VLOOKUP(Table4[[#This Row],[iso_code]],iso_code!B:C,2,"FAUX")</f>
        <v>ZAF</v>
      </c>
      <c r="E655" s="99" t="str">
        <f>VLOOKUP(Table4[[#This Row],[iso_code]],iso_code!G:H,2,FALSE)</f>
        <v>South Africa</v>
      </c>
    </row>
    <row r="656" spans="1:5">
      <c r="A656" s="99">
        <v>67</v>
      </c>
      <c r="B656" s="18" t="s">
        <v>766</v>
      </c>
      <c r="C656" s="99" t="s">
        <v>101</v>
      </c>
      <c r="D656" s="69" t="str">
        <f>VLOOKUP(Table4[[#This Row],[iso_code]],iso_code!B:C,2,"FAUX")</f>
        <v>ZMB</v>
      </c>
      <c r="E656" s="99" t="str">
        <f>VLOOKUP(Table4[[#This Row],[iso_code]],iso_code!G:H,2,FALSE)</f>
        <v>Zambia</v>
      </c>
    </row>
    <row r="657" spans="1:5">
      <c r="A657" s="99">
        <v>67</v>
      </c>
      <c r="B657" s="18" t="s">
        <v>871</v>
      </c>
      <c r="C657" s="99" t="s">
        <v>101</v>
      </c>
      <c r="D657" s="69" t="str">
        <f>VLOOKUP(Table4[[#This Row],[iso_code]],iso_code!B:C,2,"FAUX")</f>
        <v>ZWE</v>
      </c>
      <c r="E657" s="99" t="str">
        <f>VLOOKUP(Table4[[#This Row],[iso_code]],iso_code!G:H,2,FALSE)</f>
        <v>Zimbabwe</v>
      </c>
    </row>
    <row r="658" spans="1:5">
      <c r="A658" s="18">
        <v>68</v>
      </c>
      <c r="B658" s="18" t="s">
        <v>626</v>
      </c>
      <c r="C658" s="18" t="s">
        <v>222</v>
      </c>
      <c r="D658" s="69" t="str">
        <f>VLOOKUP(Table4[[#This Row],[iso_code]],iso_code!B:C,2,"FAUX")</f>
        <v>ZAF</v>
      </c>
      <c r="E658" s="99" t="str">
        <f>VLOOKUP(Table4[[#This Row],[iso_code]],iso_code!G:H,2,FALSE)</f>
        <v>South Africa</v>
      </c>
    </row>
    <row r="659" spans="1:5">
      <c r="A659" s="103">
        <v>69</v>
      </c>
      <c r="B659" s="62" t="s">
        <v>826</v>
      </c>
      <c r="C659" s="99" t="s">
        <v>222</v>
      </c>
      <c r="D659" s="103" t="str">
        <f>VLOOKUP(Table4[[#This Row],[iso_code]],iso_code!B:C,2,"FAUX")</f>
        <v>DZA</v>
      </c>
      <c r="E659" s="103" t="str">
        <f>VLOOKUP(Table4[[#This Row],[iso_code]],iso_code!G:H,2,FALSE)</f>
        <v>Algeria</v>
      </c>
    </row>
    <row r="660" spans="1:5">
      <c r="A660" s="103">
        <v>70</v>
      </c>
      <c r="B660" s="62" t="s">
        <v>255</v>
      </c>
      <c r="C660" s="99" t="s">
        <v>238</v>
      </c>
      <c r="D660" s="103" t="str">
        <f>VLOOKUP(Table4[[#This Row],[iso_code]],iso_code!B:C,2,"FAUX")</f>
        <v>GHA</v>
      </c>
      <c r="E660" s="103" t="str">
        <f>VLOOKUP(Table4[[#This Row],[iso_code]],iso_code!G:H,2,FALSE)</f>
        <v>Ghana</v>
      </c>
    </row>
    <row r="661" spans="1:5">
      <c r="A661" s="103">
        <v>71</v>
      </c>
      <c r="B661" s="62" t="s">
        <v>826</v>
      </c>
      <c r="C661" s="99" t="s">
        <v>222</v>
      </c>
      <c r="D661" s="103" t="str">
        <f>VLOOKUP(Table4[[#This Row],[iso_code]],iso_code!B:C,2,"FAUX")</f>
        <v>DZA</v>
      </c>
      <c r="E661" s="103" t="str">
        <f>VLOOKUP(Table4[[#This Row],[iso_code]],iso_code!G:H,2,FALSE)</f>
        <v>Algeria</v>
      </c>
    </row>
    <row r="662" spans="1:5">
      <c r="A662" s="103">
        <v>72</v>
      </c>
      <c r="B662" s="62" t="s">
        <v>433</v>
      </c>
      <c r="C662" s="99" t="s">
        <v>222</v>
      </c>
      <c r="D662" s="103" t="str">
        <f>VLOOKUP(Table4[[#This Row],[iso_code]],iso_code!B:C,2,"FAUX")</f>
        <v>KEN</v>
      </c>
      <c r="E662" s="103" t="str">
        <f>VLOOKUP(Table4[[#This Row],[iso_code]],iso_code!G:H,2,FALSE)</f>
        <v>Kenya</v>
      </c>
    </row>
    <row r="663" spans="1:5">
      <c r="A663" s="103">
        <v>73</v>
      </c>
      <c r="B663" s="62" t="s">
        <v>826</v>
      </c>
      <c r="C663" s="100" t="s">
        <v>222</v>
      </c>
      <c r="D663" s="103" t="str">
        <f>VLOOKUP(Table4[[#This Row],[iso_code]],iso_code!B:C,2,"FAUX")</f>
        <v>DZA</v>
      </c>
      <c r="E663" s="103" t="str">
        <f>VLOOKUP(Table4[[#This Row],[iso_code]],iso_code!G:H,2,FALSE)</f>
        <v>Algeria</v>
      </c>
    </row>
    <row r="664" spans="1:5">
      <c r="A664" s="103">
        <v>74</v>
      </c>
      <c r="B664" s="62" t="s">
        <v>857</v>
      </c>
      <c r="C664" s="100" t="s">
        <v>222</v>
      </c>
      <c r="D664" s="103" t="str">
        <f>VLOOKUP(Table4[[#This Row],[iso_code]],iso_code!B:C,2,"FAUX")</f>
        <v>NGA</v>
      </c>
      <c r="E664" s="103" t="str">
        <f>VLOOKUP(Table4[[#This Row],[iso_code]],iso_code!G:H,2,FALSE)</f>
        <v>Nigeria</v>
      </c>
    </row>
    <row r="665" spans="1:5">
      <c r="A665" s="103">
        <v>75</v>
      </c>
      <c r="B665" s="62" t="s">
        <v>199</v>
      </c>
      <c r="C665" s="100" t="s">
        <v>222</v>
      </c>
      <c r="D665" s="103" t="str">
        <f>VLOOKUP(Table4[[#This Row],[iso_code]],iso_code!B:C,2,"FAUX")</f>
        <v>ETH</v>
      </c>
      <c r="E665" s="103" t="str">
        <f>VLOOKUP(Table4[[#This Row],[iso_code]],iso_code!G:H,2,FALSE)</f>
        <v>Ethiopia</v>
      </c>
    </row>
    <row r="666" spans="1:5">
      <c r="A666" s="103">
        <v>76</v>
      </c>
      <c r="B666" s="62" t="s">
        <v>433</v>
      </c>
      <c r="C666" s="100" t="s">
        <v>238</v>
      </c>
      <c r="D666" s="103" t="str">
        <f>VLOOKUP(Table4[[#This Row],[iso_code]],iso_code!B:C,2,"FAUX")</f>
        <v>KEN</v>
      </c>
      <c r="E666" s="103" t="str">
        <f>VLOOKUP(Table4[[#This Row],[iso_code]],iso_code!G:H,2,FALSE)</f>
        <v>Kenya</v>
      </c>
    </row>
    <row r="667" spans="1:5">
      <c r="A667" s="103">
        <v>77</v>
      </c>
      <c r="B667" s="62" t="s">
        <v>838</v>
      </c>
      <c r="C667" s="100" t="s">
        <v>222</v>
      </c>
      <c r="D667" s="103" t="str">
        <f>VLOOKUP(Table4[[#This Row],[iso_code]],iso_code!B:C,2,"FAUX")</f>
        <v>EGY</v>
      </c>
      <c r="E667" s="103" t="str">
        <f>VLOOKUP(Table4[[#This Row],[iso_code]],iso_code!G:H,2,FALSE)</f>
        <v>Egypt</v>
      </c>
    </row>
    <row r="668" spans="1:5">
      <c r="A668" s="103">
        <v>78</v>
      </c>
      <c r="B668" s="62" t="s">
        <v>867</v>
      </c>
      <c r="C668" s="100" t="s">
        <v>222</v>
      </c>
      <c r="D668" s="103" t="str">
        <f>VLOOKUP(Table4[[#This Row],[iso_code]],iso_code!B:C,2,"FAUX")</f>
        <v>TZA</v>
      </c>
      <c r="E668" s="103" t="str">
        <f>VLOOKUP(Table4[[#This Row],[iso_code]],iso_code!G:H,2,FALSE)</f>
        <v>Tanzania, United Republic of</v>
      </c>
    </row>
    <row r="669" spans="1:5">
      <c r="A669" s="103">
        <v>79</v>
      </c>
      <c r="B669" s="62" t="s">
        <v>870</v>
      </c>
      <c r="C669" s="100" t="s">
        <v>222</v>
      </c>
      <c r="D669" s="103" t="str">
        <f>VLOOKUP(Table4[[#This Row],[iso_code]],iso_code!B:C,2,"FAUX")</f>
        <v>UGA</v>
      </c>
      <c r="E669" s="103" t="str">
        <f>VLOOKUP(Table4[[#This Row],[iso_code]],iso_code!G:H,2,FALSE)</f>
        <v>Uganda</v>
      </c>
    </row>
    <row r="670" spans="1:5">
      <c r="A670" s="103">
        <v>80</v>
      </c>
      <c r="B670" s="62" t="s">
        <v>858</v>
      </c>
      <c r="C670" s="100" t="s">
        <v>238</v>
      </c>
      <c r="D670" s="103" t="str">
        <f>VLOOKUP(Table4[[#This Row],[iso_code]],iso_code!B:C,2,"FAUX")</f>
        <v>RWA</v>
      </c>
      <c r="E670" s="103" t="str">
        <f>VLOOKUP(Table4[[#This Row],[iso_code]],iso_code!G:H,2,FALSE)</f>
        <v>Rwanda</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5802A-9AB6-4360-BE20-7446A3673735}">
  <sheetPr codeName="Feuil6">
    <tabColor rgb="FF00B050"/>
  </sheetPr>
  <dimension ref="A1:B125"/>
  <sheetViews>
    <sheetView topLeftCell="A101" workbookViewId="0">
      <selection activeCell="G145" sqref="G145"/>
    </sheetView>
  </sheetViews>
  <sheetFormatPr baseColWidth="10" defaultColWidth="9" defaultRowHeight="14.25"/>
  <cols>
    <col min="1" max="1" width="10.875" bestFit="1" customWidth="1"/>
    <col min="2" max="2" width="13.375" customWidth="1"/>
  </cols>
  <sheetData>
    <row r="1" spans="1:2">
      <c r="A1" t="s">
        <v>0</v>
      </c>
      <c r="B1" t="s">
        <v>874</v>
      </c>
    </row>
    <row r="2" spans="1:2">
      <c r="A2">
        <v>1</v>
      </c>
      <c r="B2" t="s">
        <v>248</v>
      </c>
    </row>
    <row r="3" spans="1:2">
      <c r="A3">
        <v>1</v>
      </c>
      <c r="B3" t="s">
        <v>320</v>
      </c>
    </row>
    <row r="4" spans="1:2">
      <c r="A4">
        <v>1</v>
      </c>
      <c r="B4" t="s">
        <v>271</v>
      </c>
    </row>
    <row r="5" spans="1:2">
      <c r="A5">
        <v>1</v>
      </c>
      <c r="B5" t="s">
        <v>284</v>
      </c>
    </row>
    <row r="6" spans="1:2">
      <c r="A6">
        <v>1</v>
      </c>
      <c r="B6" t="s">
        <v>223</v>
      </c>
    </row>
    <row r="7" spans="1:2">
      <c r="A7">
        <v>2</v>
      </c>
      <c r="B7" t="s">
        <v>248</v>
      </c>
    </row>
    <row r="8" spans="1:2">
      <c r="A8">
        <v>2</v>
      </c>
      <c r="B8" t="s">
        <v>320</v>
      </c>
    </row>
    <row r="9" spans="1:2">
      <c r="A9">
        <v>2</v>
      </c>
      <c r="B9" t="s">
        <v>271</v>
      </c>
    </row>
    <row r="10" spans="1:2">
      <c r="A10">
        <v>2</v>
      </c>
      <c r="B10" t="s">
        <v>284</v>
      </c>
    </row>
    <row r="11" spans="1:2">
      <c r="A11">
        <v>2</v>
      </c>
      <c r="B11" t="s">
        <v>223</v>
      </c>
    </row>
    <row r="12" spans="1:2">
      <c r="A12">
        <v>3</v>
      </c>
      <c r="B12" t="s">
        <v>248</v>
      </c>
    </row>
    <row r="13" spans="1:2">
      <c r="A13">
        <v>3</v>
      </c>
      <c r="B13" t="s">
        <v>320</v>
      </c>
    </row>
    <row r="14" spans="1:2">
      <c r="A14">
        <v>3</v>
      </c>
      <c r="B14" t="s">
        <v>271</v>
      </c>
    </row>
    <row r="15" spans="1:2">
      <c r="A15">
        <v>3</v>
      </c>
      <c r="B15" t="s">
        <v>284</v>
      </c>
    </row>
    <row r="16" spans="1:2">
      <c r="A16">
        <v>3</v>
      </c>
      <c r="B16" t="s">
        <v>223</v>
      </c>
    </row>
    <row r="17" spans="1:2">
      <c r="A17">
        <v>4</v>
      </c>
      <c r="B17" t="s">
        <v>248</v>
      </c>
    </row>
    <row r="18" spans="1:2">
      <c r="A18">
        <v>4</v>
      </c>
      <c r="B18" t="s">
        <v>320</v>
      </c>
    </row>
    <row r="19" spans="1:2">
      <c r="A19">
        <v>4</v>
      </c>
      <c r="B19" t="s">
        <v>271</v>
      </c>
    </row>
    <row r="20" spans="1:2">
      <c r="A20">
        <v>4</v>
      </c>
      <c r="B20" t="s">
        <v>284</v>
      </c>
    </row>
    <row r="21" spans="1:2">
      <c r="A21">
        <v>4</v>
      </c>
      <c r="B21" t="s">
        <v>223</v>
      </c>
    </row>
    <row r="22" spans="1:2">
      <c r="A22">
        <v>5</v>
      </c>
      <c r="B22" t="s">
        <v>248</v>
      </c>
    </row>
    <row r="23" spans="1:2">
      <c r="A23">
        <v>5</v>
      </c>
      <c r="B23" t="s">
        <v>320</v>
      </c>
    </row>
    <row r="24" spans="1:2">
      <c r="A24">
        <v>5</v>
      </c>
      <c r="B24" t="s">
        <v>271</v>
      </c>
    </row>
    <row r="25" spans="1:2">
      <c r="A25">
        <v>5</v>
      </c>
      <c r="B25" t="s">
        <v>284</v>
      </c>
    </row>
    <row r="26" spans="1:2">
      <c r="A26">
        <v>5</v>
      </c>
      <c r="B26" t="s">
        <v>223</v>
      </c>
    </row>
    <row r="27" spans="1:2">
      <c r="A27">
        <v>6</v>
      </c>
      <c r="B27" t="s">
        <v>248</v>
      </c>
    </row>
    <row r="28" spans="1:2">
      <c r="A28">
        <v>6</v>
      </c>
      <c r="B28" t="s">
        <v>320</v>
      </c>
    </row>
    <row r="29" spans="1:2">
      <c r="A29">
        <v>6</v>
      </c>
      <c r="B29" t="s">
        <v>271</v>
      </c>
    </row>
    <row r="30" spans="1:2">
      <c r="A30">
        <v>6</v>
      </c>
      <c r="B30" t="s">
        <v>284</v>
      </c>
    </row>
    <row r="31" spans="1:2">
      <c r="A31">
        <v>6</v>
      </c>
      <c r="B31" t="s">
        <v>223</v>
      </c>
    </row>
    <row r="32" spans="1:2">
      <c r="A32">
        <v>7</v>
      </c>
      <c r="B32" t="s">
        <v>248</v>
      </c>
    </row>
    <row r="33" spans="1:2">
      <c r="A33">
        <v>7</v>
      </c>
      <c r="B33" t="s">
        <v>320</v>
      </c>
    </row>
    <row r="34" spans="1:2">
      <c r="A34">
        <v>7</v>
      </c>
      <c r="B34" t="s">
        <v>271</v>
      </c>
    </row>
    <row r="35" spans="1:2">
      <c r="A35">
        <v>7</v>
      </c>
      <c r="B35" t="s">
        <v>284</v>
      </c>
    </row>
    <row r="36" spans="1:2">
      <c r="A36">
        <v>7</v>
      </c>
      <c r="B36" t="s">
        <v>223</v>
      </c>
    </row>
    <row r="37" spans="1:2">
      <c r="A37">
        <v>8</v>
      </c>
      <c r="B37" t="s">
        <v>248</v>
      </c>
    </row>
    <row r="38" spans="1:2">
      <c r="A38">
        <v>8</v>
      </c>
      <c r="B38" t="s">
        <v>320</v>
      </c>
    </row>
    <row r="39" spans="1:2">
      <c r="A39">
        <v>8</v>
      </c>
      <c r="B39" t="s">
        <v>271</v>
      </c>
    </row>
    <row r="40" spans="1:2">
      <c r="A40">
        <v>8</v>
      </c>
      <c r="B40" t="s">
        <v>284</v>
      </c>
    </row>
    <row r="41" spans="1:2">
      <c r="A41">
        <v>8</v>
      </c>
      <c r="B41" t="s">
        <v>223</v>
      </c>
    </row>
    <row r="42" spans="1:2">
      <c r="A42">
        <v>9</v>
      </c>
      <c r="B42" t="s">
        <v>320</v>
      </c>
    </row>
    <row r="43" spans="1:2">
      <c r="A43">
        <v>9</v>
      </c>
      <c r="B43" t="s">
        <v>271</v>
      </c>
    </row>
    <row r="44" spans="1:2">
      <c r="A44">
        <v>10</v>
      </c>
      <c r="B44" t="s">
        <v>248</v>
      </c>
    </row>
    <row r="45" spans="1:2">
      <c r="A45">
        <v>10</v>
      </c>
      <c r="B45" t="s">
        <v>320</v>
      </c>
    </row>
    <row r="46" spans="1:2">
      <c r="A46">
        <v>10</v>
      </c>
      <c r="B46" t="s">
        <v>271</v>
      </c>
    </row>
    <row r="47" spans="1:2">
      <c r="A47">
        <v>10</v>
      </c>
      <c r="B47" t="s">
        <v>284</v>
      </c>
    </row>
    <row r="48" spans="1:2">
      <c r="A48">
        <v>10</v>
      </c>
      <c r="B48" t="s">
        <v>223</v>
      </c>
    </row>
    <row r="49" spans="1:2">
      <c r="A49">
        <v>11</v>
      </c>
      <c r="B49" t="s">
        <v>248</v>
      </c>
    </row>
    <row r="50" spans="1:2">
      <c r="A50">
        <v>11</v>
      </c>
      <c r="B50" t="s">
        <v>320</v>
      </c>
    </row>
    <row r="51" spans="1:2">
      <c r="A51">
        <v>11</v>
      </c>
      <c r="B51" t="s">
        <v>271</v>
      </c>
    </row>
    <row r="52" spans="1:2">
      <c r="A52">
        <v>11</v>
      </c>
      <c r="B52" t="s">
        <v>284</v>
      </c>
    </row>
    <row r="53" spans="1:2">
      <c r="A53">
        <v>11</v>
      </c>
      <c r="B53" t="s">
        <v>223</v>
      </c>
    </row>
    <row r="54" spans="1:2">
      <c r="A54">
        <v>12</v>
      </c>
      <c r="B54" t="s">
        <v>223</v>
      </c>
    </row>
    <row r="55" spans="1:2">
      <c r="A55">
        <v>13</v>
      </c>
      <c r="B55" t="s">
        <v>223</v>
      </c>
    </row>
    <row r="56" spans="1:2">
      <c r="A56">
        <v>14</v>
      </c>
      <c r="B56" t="s">
        <v>248</v>
      </c>
    </row>
    <row r="57" spans="1:2">
      <c r="A57">
        <v>15</v>
      </c>
      <c r="B57" t="s">
        <v>248</v>
      </c>
    </row>
    <row r="58" spans="1:2">
      <c r="A58">
        <v>16</v>
      </c>
      <c r="B58" t="s">
        <v>271</v>
      </c>
    </row>
    <row r="59" spans="1:2">
      <c r="A59">
        <v>17</v>
      </c>
      <c r="B59" t="s">
        <v>284</v>
      </c>
    </row>
    <row r="60" spans="1:2">
      <c r="A60">
        <v>18</v>
      </c>
      <c r="B60" t="s">
        <v>284</v>
      </c>
    </row>
    <row r="61" spans="1:2">
      <c r="A61">
        <v>19</v>
      </c>
      <c r="B61" t="s">
        <v>248</v>
      </c>
    </row>
    <row r="62" spans="1:2">
      <c r="A62">
        <v>20</v>
      </c>
      <c r="B62" t="s">
        <v>320</v>
      </c>
    </row>
    <row r="63" spans="1:2">
      <c r="A63">
        <v>21</v>
      </c>
      <c r="B63" t="s">
        <v>320</v>
      </c>
    </row>
    <row r="64" spans="1:2">
      <c r="A64">
        <v>22</v>
      </c>
      <c r="B64" t="s">
        <v>320</v>
      </c>
    </row>
    <row r="65" spans="1:2">
      <c r="A65">
        <v>23</v>
      </c>
      <c r="B65" t="s">
        <v>320</v>
      </c>
    </row>
    <row r="66" spans="1:2">
      <c r="A66">
        <v>24</v>
      </c>
      <c r="B66" t="s">
        <v>320</v>
      </c>
    </row>
    <row r="67" spans="1:2">
      <c r="A67">
        <v>25</v>
      </c>
      <c r="B67" t="s">
        <v>248</v>
      </c>
    </row>
    <row r="68" spans="1:2">
      <c r="A68">
        <v>26</v>
      </c>
      <c r="B68" t="s">
        <v>248</v>
      </c>
    </row>
    <row r="69" spans="1:2">
      <c r="A69">
        <v>27</v>
      </c>
      <c r="B69" t="s">
        <v>248</v>
      </c>
    </row>
    <row r="70" spans="1:2">
      <c r="A70">
        <v>28</v>
      </c>
      <c r="B70" t="s">
        <v>248</v>
      </c>
    </row>
    <row r="71" spans="1:2">
      <c r="A71">
        <v>29</v>
      </c>
      <c r="B71" t="s">
        <v>320</v>
      </c>
    </row>
    <row r="72" spans="1:2">
      <c r="A72">
        <v>30</v>
      </c>
      <c r="B72" t="s">
        <v>320</v>
      </c>
    </row>
    <row r="73" spans="1:2">
      <c r="A73">
        <v>31</v>
      </c>
      <c r="B73" t="s">
        <v>320</v>
      </c>
    </row>
    <row r="74" spans="1:2">
      <c r="A74">
        <v>32</v>
      </c>
      <c r="B74" t="s">
        <v>320</v>
      </c>
    </row>
    <row r="75" spans="1:2">
      <c r="A75">
        <v>33</v>
      </c>
      <c r="B75" t="s">
        <v>320</v>
      </c>
    </row>
    <row r="76" spans="1:2">
      <c r="A76">
        <v>34</v>
      </c>
      <c r="B76" t="s">
        <v>320</v>
      </c>
    </row>
    <row r="77" spans="1:2">
      <c r="A77">
        <v>35</v>
      </c>
      <c r="B77" t="s">
        <v>223</v>
      </c>
    </row>
    <row r="78" spans="1:2">
      <c r="A78">
        <v>36</v>
      </c>
      <c r="B78" t="s">
        <v>248</v>
      </c>
    </row>
    <row r="79" spans="1:2">
      <c r="A79">
        <v>37</v>
      </c>
      <c r="B79" t="s">
        <v>320</v>
      </c>
    </row>
    <row r="80" spans="1:2">
      <c r="A80">
        <v>38</v>
      </c>
      <c r="B80" t="s">
        <v>223</v>
      </c>
    </row>
    <row r="81" spans="1:2">
      <c r="A81">
        <v>39</v>
      </c>
      <c r="B81" t="s">
        <v>223</v>
      </c>
    </row>
    <row r="82" spans="1:2">
      <c r="A82">
        <v>40</v>
      </c>
      <c r="B82" t="s">
        <v>271</v>
      </c>
    </row>
    <row r="83" spans="1:2">
      <c r="A83">
        <v>41</v>
      </c>
      <c r="B83" t="s">
        <v>248</v>
      </c>
    </row>
    <row r="84" spans="1:2">
      <c r="A84">
        <v>42</v>
      </c>
      <c r="B84" t="s">
        <v>248</v>
      </c>
    </row>
    <row r="85" spans="1:2">
      <c r="A85">
        <v>43</v>
      </c>
      <c r="B85" t="s">
        <v>248</v>
      </c>
    </row>
    <row r="86" spans="1:2">
      <c r="A86">
        <v>44</v>
      </c>
      <c r="B86" t="s">
        <v>248</v>
      </c>
    </row>
    <row r="87" spans="1:2">
      <c r="A87">
        <v>45</v>
      </c>
      <c r="B87" t="s">
        <v>248</v>
      </c>
    </row>
    <row r="88" spans="1:2">
      <c r="A88">
        <v>46</v>
      </c>
      <c r="B88" t="s">
        <v>248</v>
      </c>
    </row>
    <row r="89" spans="1:2">
      <c r="A89">
        <v>47</v>
      </c>
    </row>
    <row r="90" spans="1:2">
      <c r="A90">
        <v>48</v>
      </c>
      <c r="B90" t="s">
        <v>320</v>
      </c>
    </row>
    <row r="91" spans="1:2">
      <c r="A91">
        <v>49</v>
      </c>
      <c r="B91" t="s">
        <v>271</v>
      </c>
    </row>
    <row r="92" spans="1:2">
      <c r="A92">
        <v>50</v>
      </c>
      <c r="B92" t="s">
        <v>271</v>
      </c>
    </row>
    <row r="93" spans="1:2">
      <c r="A93">
        <v>51</v>
      </c>
      <c r="B93" t="s">
        <v>271</v>
      </c>
    </row>
    <row r="94" spans="1:2">
      <c r="A94">
        <v>52</v>
      </c>
      <c r="B94" t="s">
        <v>320</v>
      </c>
    </row>
    <row r="95" spans="1:2">
      <c r="A95">
        <v>53</v>
      </c>
      <c r="B95" t="s">
        <v>248</v>
      </c>
    </row>
    <row r="96" spans="1:2">
      <c r="A96">
        <v>53</v>
      </c>
      <c r="B96" t="s">
        <v>320</v>
      </c>
    </row>
    <row r="97" spans="1:2">
      <c r="A97">
        <v>53</v>
      </c>
      <c r="B97" t="s">
        <v>271</v>
      </c>
    </row>
    <row r="98" spans="1:2">
      <c r="A98">
        <v>53</v>
      </c>
      <c r="B98" t="s">
        <v>284</v>
      </c>
    </row>
    <row r="99" spans="1:2">
      <c r="A99">
        <v>54</v>
      </c>
      <c r="B99" t="s">
        <v>320</v>
      </c>
    </row>
    <row r="100" spans="1:2">
      <c r="A100">
        <v>55</v>
      </c>
      <c r="B100" t="s">
        <v>248</v>
      </c>
    </row>
    <row r="101" spans="1:2">
      <c r="A101">
        <v>56</v>
      </c>
      <c r="B101" t="s">
        <v>223</v>
      </c>
    </row>
    <row r="102" spans="1:2">
      <c r="A102">
        <v>57</v>
      </c>
      <c r="B102" t="s">
        <v>223</v>
      </c>
    </row>
    <row r="103" spans="1:2">
      <c r="A103">
        <v>58</v>
      </c>
      <c r="B103" t="s">
        <v>223</v>
      </c>
    </row>
    <row r="104" spans="1:2">
      <c r="A104">
        <v>59</v>
      </c>
      <c r="B104" t="s">
        <v>248</v>
      </c>
    </row>
    <row r="105" spans="1:2">
      <c r="A105">
        <v>60</v>
      </c>
      <c r="B105" t="s">
        <v>248</v>
      </c>
    </row>
    <row r="106" spans="1:2">
      <c r="A106">
        <v>61</v>
      </c>
      <c r="B106" t="s">
        <v>271</v>
      </c>
    </row>
    <row r="107" spans="1:2">
      <c r="A107">
        <v>62</v>
      </c>
      <c r="B107" t="s">
        <v>271</v>
      </c>
    </row>
    <row r="108" spans="1:2">
      <c r="A108">
        <v>63</v>
      </c>
      <c r="B108" t="s">
        <v>271</v>
      </c>
    </row>
    <row r="109" spans="1:2">
      <c r="A109">
        <v>64</v>
      </c>
      <c r="B109" t="s">
        <v>223</v>
      </c>
    </row>
    <row r="110" spans="1:2">
      <c r="A110">
        <v>65</v>
      </c>
      <c r="B110" t="s">
        <v>248</v>
      </c>
    </row>
    <row r="111" spans="1:2">
      <c r="A111">
        <v>66</v>
      </c>
      <c r="B111" t="s">
        <v>320</v>
      </c>
    </row>
    <row r="112" spans="1:2">
      <c r="A112">
        <v>67</v>
      </c>
      <c r="B112" t="s">
        <v>271</v>
      </c>
    </row>
    <row r="113" spans="1:2">
      <c r="A113">
        <v>68</v>
      </c>
      <c r="B113" t="s">
        <v>271</v>
      </c>
    </row>
    <row r="114" spans="1:2">
      <c r="A114">
        <v>69</v>
      </c>
      <c r="B114" t="s">
        <v>223</v>
      </c>
    </row>
    <row r="115" spans="1:2">
      <c r="A115">
        <v>70</v>
      </c>
      <c r="B115" t="s">
        <v>248</v>
      </c>
    </row>
    <row r="116" spans="1:2">
      <c r="A116">
        <v>71</v>
      </c>
      <c r="B116" t="s">
        <v>223</v>
      </c>
    </row>
    <row r="117" spans="1:2">
      <c r="A117">
        <v>72</v>
      </c>
      <c r="B117" t="s">
        <v>320</v>
      </c>
    </row>
    <row r="118" spans="1:2">
      <c r="A118">
        <v>73</v>
      </c>
      <c r="B118" t="s">
        <v>223</v>
      </c>
    </row>
    <row r="119" spans="1:2">
      <c r="A119">
        <v>74</v>
      </c>
      <c r="B119" t="s">
        <v>248</v>
      </c>
    </row>
    <row r="120" spans="1:2">
      <c r="A120">
        <v>75</v>
      </c>
      <c r="B120" t="s">
        <v>320</v>
      </c>
    </row>
    <row r="121" spans="1:2">
      <c r="A121">
        <v>76</v>
      </c>
      <c r="B121" t="s">
        <v>320</v>
      </c>
    </row>
    <row r="122" spans="1:2">
      <c r="A122">
        <v>77</v>
      </c>
      <c r="B122" t="s">
        <v>320</v>
      </c>
    </row>
    <row r="123" spans="1:2">
      <c r="A123">
        <v>78</v>
      </c>
      <c r="B123" t="s">
        <v>320</v>
      </c>
    </row>
    <row r="124" spans="1:2">
      <c r="A124">
        <v>79</v>
      </c>
      <c r="B124" t="s">
        <v>320</v>
      </c>
    </row>
    <row r="125" spans="1:2">
      <c r="A125">
        <v>80</v>
      </c>
      <c r="B125" t="s">
        <v>320</v>
      </c>
    </row>
  </sheetData>
  <dataValidations count="1">
    <dataValidation type="list" allowBlank="1" showInputMessage="1" showErrorMessage="1" sqref="B2:B245" xr:uid="{D6A50E77-844E-4A07-9554-42EB7484475B}">
      <formula1>$B$2:$B$6</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BC592-F65B-4291-9168-8D908AC8E9FD}">
  <sheetPr codeName="Feuil7">
    <tabColor rgb="FF00B050"/>
  </sheetPr>
  <dimension ref="A1:M55"/>
  <sheetViews>
    <sheetView topLeftCell="F1" workbookViewId="0">
      <pane ySplit="1" topLeftCell="A32" activePane="bottomLeft" state="frozen"/>
      <selection pane="bottomLeft" activeCell="G59" sqref="G59"/>
    </sheetView>
  </sheetViews>
  <sheetFormatPr baseColWidth="10" defaultColWidth="11.375" defaultRowHeight="15" customHeight="1"/>
  <cols>
    <col min="1" max="2" width="12" customWidth="1"/>
    <col min="3" max="3" width="36.125" customWidth="1"/>
    <col min="4" max="6" width="14.625" customWidth="1"/>
    <col min="7" max="7" width="22.375" customWidth="1"/>
    <col min="8" max="8" width="24" customWidth="1"/>
    <col min="9" max="9" width="14.625" customWidth="1"/>
    <col min="10" max="10" width="18.375" customWidth="1"/>
    <col min="11" max="11" width="21.375" style="70" customWidth="1"/>
    <col min="12" max="13" width="13" customWidth="1"/>
  </cols>
  <sheetData>
    <row r="1" spans="1:13" ht="15" customHeight="1">
      <c r="A1" s="37" t="s">
        <v>823</v>
      </c>
      <c r="B1" s="37" t="s">
        <v>824</v>
      </c>
      <c r="C1" s="37" t="s">
        <v>875</v>
      </c>
      <c r="D1" s="37" t="s">
        <v>10</v>
      </c>
      <c r="E1" s="37" t="s">
        <v>876</v>
      </c>
      <c r="F1" s="37" t="s">
        <v>877</v>
      </c>
      <c r="G1" s="37" t="s">
        <v>878</v>
      </c>
      <c r="H1" s="55" t="s">
        <v>879</v>
      </c>
      <c r="I1" s="37" t="s">
        <v>880</v>
      </c>
      <c r="J1" s="37" t="s">
        <v>881</v>
      </c>
      <c r="K1" s="37" t="s">
        <v>882</v>
      </c>
      <c r="L1" s="37" t="s">
        <v>883</v>
      </c>
      <c r="M1" s="37" t="s">
        <v>884</v>
      </c>
    </row>
    <row r="2" spans="1:13" ht="14.25">
      <c r="A2" t="s">
        <v>826</v>
      </c>
      <c r="B2" t="e">
        <f>VLOOKUP(A2,iso_code!B:C,2,"FAUX")</f>
        <v>#VALUE!</v>
      </c>
      <c r="C2" t="s">
        <v>885</v>
      </c>
      <c r="D2" t="s">
        <v>223</v>
      </c>
      <c r="E2" t="s">
        <v>886</v>
      </c>
      <c r="F2" t="s">
        <v>887</v>
      </c>
      <c r="G2">
        <f>COUNTIF(study_countries!B:B,A2)</f>
        <v>16</v>
      </c>
      <c r="H2" s="92">
        <f>COUNTIFS(study_countries!B:B,A2,study_countries!C:C,"subnational")+COUNTIFS(study_countries!B:B,A2,study_countries!C:C,"national")</f>
        <v>5</v>
      </c>
      <c r="I2" t="s">
        <v>136</v>
      </c>
      <c r="J2" t="s">
        <v>888</v>
      </c>
      <c r="K2" s="83">
        <v>99.8</v>
      </c>
      <c r="L2" t="s">
        <v>64</v>
      </c>
      <c r="M2" t="s">
        <v>65</v>
      </c>
    </row>
    <row r="3" spans="1:13" ht="14.25">
      <c r="A3" t="s">
        <v>827</v>
      </c>
      <c r="B3" t="e">
        <f>VLOOKUP(A3,iso_code!B:C,2,"FAUX")</f>
        <v>#VALUE!</v>
      </c>
      <c r="C3" t="s">
        <v>889</v>
      </c>
      <c r="D3" t="s">
        <v>271</v>
      </c>
      <c r="E3" t="s">
        <v>890</v>
      </c>
      <c r="F3" t="s">
        <v>265</v>
      </c>
      <c r="G3">
        <f>COUNTIF(study_countries!B:B,A3)</f>
        <v>13</v>
      </c>
      <c r="H3" s="92">
        <f>COUNTIFS(study_countries!B:B,A3,study_countries!C:C,"subnational")+COUNTIFS(study_countries!B:B,A3,study_countries!C:C,"national")</f>
        <v>0</v>
      </c>
      <c r="I3" t="s">
        <v>65</v>
      </c>
      <c r="J3" t="s">
        <v>891</v>
      </c>
      <c r="K3" s="83">
        <v>47</v>
      </c>
      <c r="L3" t="s">
        <v>64</v>
      </c>
      <c r="M3" t="s">
        <v>65</v>
      </c>
    </row>
    <row r="4" spans="1:13" ht="14.25">
      <c r="A4" t="s">
        <v>828</v>
      </c>
      <c r="B4" t="e">
        <f>VLOOKUP(A4,iso_code!B:C,2,"FAUX")</f>
        <v>#VALUE!</v>
      </c>
      <c r="C4" t="s">
        <v>892</v>
      </c>
      <c r="D4" t="s">
        <v>248</v>
      </c>
      <c r="E4" t="s">
        <v>893</v>
      </c>
      <c r="F4" t="s">
        <v>229</v>
      </c>
      <c r="G4">
        <f>COUNTIF(study_countries!B:B,A4)</f>
        <v>14</v>
      </c>
      <c r="H4" s="92">
        <f>COUNTIFS(study_countries!B:B,A4,study_countries!C:C,"subnational")+COUNTIFS(study_countries!B:B,A4,study_countries!C:C,"national")</f>
        <v>1</v>
      </c>
      <c r="I4" t="s">
        <v>136</v>
      </c>
      <c r="J4" t="s">
        <v>888</v>
      </c>
      <c r="K4" s="83">
        <v>43</v>
      </c>
      <c r="L4" t="s">
        <v>64</v>
      </c>
      <c r="M4" t="s">
        <v>64</v>
      </c>
    </row>
    <row r="5" spans="1:13" ht="14.25">
      <c r="A5" t="s">
        <v>829</v>
      </c>
      <c r="B5" t="e">
        <f>VLOOKUP(A5,iso_code!B:C,2,"FAUX")</f>
        <v>#VALUE!</v>
      </c>
      <c r="C5" t="s">
        <v>894</v>
      </c>
      <c r="D5" t="s">
        <v>271</v>
      </c>
      <c r="E5" t="s">
        <v>890</v>
      </c>
      <c r="F5" t="s">
        <v>895</v>
      </c>
      <c r="G5">
        <f>COUNTIF(study_countries!B:B,A5)</f>
        <v>14</v>
      </c>
      <c r="H5" s="92">
        <f>COUNTIFS(study_countries!B:B,A5,study_countries!C:C,"subnational")+COUNTIFS(study_countries!B:B,A5,study_countries!C:C,"national")</f>
        <v>1</v>
      </c>
      <c r="I5" t="s">
        <v>136</v>
      </c>
      <c r="J5" t="s">
        <v>888</v>
      </c>
      <c r="K5" s="83">
        <v>75</v>
      </c>
      <c r="L5" t="s">
        <v>64</v>
      </c>
      <c r="M5" t="s">
        <v>65</v>
      </c>
    </row>
    <row r="6" spans="1:13" ht="14.25">
      <c r="A6" t="s">
        <v>830</v>
      </c>
      <c r="B6" t="e">
        <f>VLOOKUP(A6,iso_code!B:C,2,"FAUX")</f>
        <v>#VALUE!</v>
      </c>
      <c r="C6" t="s">
        <v>896</v>
      </c>
      <c r="D6" t="s">
        <v>248</v>
      </c>
      <c r="E6" t="s">
        <v>893</v>
      </c>
      <c r="F6" t="s">
        <v>229</v>
      </c>
      <c r="G6">
        <f>COUNTIF(study_countries!B:B,A6)</f>
        <v>14</v>
      </c>
      <c r="H6" s="92">
        <f>COUNTIFS(study_countries!B:B,A6,study_countries!C:C,"subnational")+COUNTIFS(study_countries!B:B,A6,study_countries!C:C,"national")</f>
        <v>1</v>
      </c>
      <c r="I6" t="s">
        <v>65</v>
      </c>
      <c r="J6" t="s">
        <v>888</v>
      </c>
      <c r="K6" s="83">
        <v>19</v>
      </c>
      <c r="L6" t="s">
        <v>64</v>
      </c>
      <c r="M6" t="s">
        <v>64</v>
      </c>
    </row>
    <row r="7" spans="1:13" ht="14.25">
      <c r="A7" t="s">
        <v>831</v>
      </c>
      <c r="B7" t="e">
        <f>VLOOKUP(A7,iso_code!B:C,2,"FAUX")</f>
        <v>#VALUE!</v>
      </c>
      <c r="C7" t="s">
        <v>897</v>
      </c>
      <c r="D7" t="s">
        <v>320</v>
      </c>
      <c r="E7" t="s">
        <v>898</v>
      </c>
      <c r="F7" t="s">
        <v>229</v>
      </c>
      <c r="G7">
        <f>COUNTIF(study_countries!B:B,A7)</f>
        <v>12</v>
      </c>
      <c r="H7" s="92">
        <f>COUNTIFS(study_countries!B:B,A7,study_countries!C:C,"subnational")+COUNTIFS(study_countries!B:B,A7,study_countries!C:C,"national")</f>
        <v>0</v>
      </c>
      <c r="I7" t="s">
        <v>65</v>
      </c>
      <c r="J7" t="s">
        <v>891</v>
      </c>
      <c r="K7" s="83">
        <v>10</v>
      </c>
      <c r="L7" t="s">
        <v>64</v>
      </c>
      <c r="M7" t="s">
        <v>65</v>
      </c>
    </row>
    <row r="8" spans="1:13" ht="14.25">
      <c r="A8" t="s">
        <v>872</v>
      </c>
      <c r="B8" t="e">
        <f>VLOOKUP(A8,iso_code!B:C,2,"FAUX")</f>
        <v>#VALUE!</v>
      </c>
      <c r="C8" t="s">
        <v>899</v>
      </c>
      <c r="D8" t="s">
        <v>248</v>
      </c>
      <c r="E8" t="s">
        <v>893</v>
      </c>
      <c r="F8" t="s">
        <v>265</v>
      </c>
      <c r="G8">
        <f>COUNTIF(study_countries!B:B,A8)</f>
        <v>3</v>
      </c>
      <c r="H8" s="92">
        <f>COUNTIFS(study_countries!B:B,A8,study_countries!C:C,"subnational")+COUNTIFS(study_countries!B:B,A8,study_countries!C:C,"national")</f>
        <v>0</v>
      </c>
      <c r="I8" t="s">
        <v>65</v>
      </c>
      <c r="J8" t="s">
        <v>891</v>
      </c>
      <c r="K8" s="83">
        <v>95</v>
      </c>
      <c r="L8" t="s">
        <v>64</v>
      </c>
      <c r="M8" t="s">
        <v>65</v>
      </c>
    </row>
    <row r="9" spans="1:13" ht="14.25">
      <c r="A9" t="s">
        <v>290</v>
      </c>
      <c r="B9" t="e">
        <f>VLOOKUP(A9,iso_code!B:C,2,"FAUX")</f>
        <v>#VALUE!</v>
      </c>
      <c r="C9" t="s">
        <v>900</v>
      </c>
      <c r="D9" t="s">
        <v>284</v>
      </c>
      <c r="E9" t="s">
        <v>901</v>
      </c>
      <c r="F9" t="s">
        <v>229</v>
      </c>
      <c r="G9">
        <f>COUNTIF(study_countries!B:B,A9)</f>
        <v>13</v>
      </c>
      <c r="H9" s="92">
        <f>COUNTIFS(study_countries!B:B,A9,study_countries!C:C,"subnational")+COUNTIFS(study_countries!B:B,A9,study_countries!C:C,"national")</f>
        <v>2</v>
      </c>
      <c r="I9" t="s">
        <v>136</v>
      </c>
      <c r="J9" t="s">
        <v>888</v>
      </c>
      <c r="K9" s="83">
        <v>65</v>
      </c>
      <c r="L9" t="s">
        <v>64</v>
      </c>
      <c r="M9" t="s">
        <v>65</v>
      </c>
    </row>
    <row r="10" spans="1:13" ht="14.25">
      <c r="A10" t="s">
        <v>832</v>
      </c>
      <c r="B10" t="e">
        <f>VLOOKUP(A10,iso_code!B:C,2,"FAUX")</f>
        <v>#VALUE!</v>
      </c>
      <c r="C10" t="s">
        <v>902</v>
      </c>
      <c r="D10" t="s">
        <v>284</v>
      </c>
      <c r="E10" t="s">
        <v>901</v>
      </c>
      <c r="F10" t="s">
        <v>229</v>
      </c>
      <c r="G10">
        <f>COUNTIF(study_countries!B:B,A10)</f>
        <v>11</v>
      </c>
      <c r="H10" s="92">
        <f>COUNTIFS(study_countries!B:B,A10,study_countries!C:C,"subnational")+COUNTIFS(study_countries!B:B,A10,study_countries!C:C,"national")</f>
        <v>0</v>
      </c>
      <c r="I10" t="s">
        <v>65</v>
      </c>
      <c r="J10" t="s">
        <v>891</v>
      </c>
      <c r="K10" s="83">
        <v>15</v>
      </c>
      <c r="L10" t="s">
        <v>64</v>
      </c>
      <c r="M10" t="s">
        <v>65</v>
      </c>
    </row>
    <row r="11" spans="1:13" ht="14.25">
      <c r="A11" t="s">
        <v>833</v>
      </c>
      <c r="B11" t="e">
        <f>VLOOKUP(A11,iso_code!B:C,2,"FAUX")</f>
        <v>#VALUE!</v>
      </c>
      <c r="C11" t="s">
        <v>903</v>
      </c>
      <c r="D11" t="s">
        <v>284</v>
      </c>
      <c r="E11" t="s">
        <v>901</v>
      </c>
      <c r="F11" t="s">
        <v>229</v>
      </c>
      <c r="G11">
        <f>COUNTIF(study_countries!B:B,A11)</f>
        <v>11</v>
      </c>
      <c r="H11" s="92">
        <f>COUNTIFS(study_countries!B:B,A11,study_countries!C:C,"subnational")+COUNTIFS(study_countries!B:B,A11,study_countries!C:C,"national")</f>
        <v>0</v>
      </c>
      <c r="I11" t="s">
        <v>65</v>
      </c>
      <c r="J11" t="s">
        <v>891</v>
      </c>
      <c r="K11" s="83">
        <v>11</v>
      </c>
      <c r="L11" t="s">
        <v>64</v>
      </c>
      <c r="M11" t="s">
        <v>65</v>
      </c>
    </row>
    <row r="12" spans="1:13" ht="14.25">
      <c r="A12" t="s">
        <v>834</v>
      </c>
      <c r="B12" t="e">
        <f>VLOOKUP(A12,iso_code!B:C,2,"FAUX")</f>
        <v>#VALUE!</v>
      </c>
      <c r="C12" t="s">
        <v>904</v>
      </c>
      <c r="D12" t="s">
        <v>320</v>
      </c>
      <c r="E12" t="s">
        <v>898</v>
      </c>
      <c r="F12" t="s">
        <v>229</v>
      </c>
      <c r="G12">
        <f>COUNTIF(study_countries!B:B,A12)</f>
        <v>4</v>
      </c>
      <c r="H12" s="92">
        <f>COUNTIFS(study_countries!B:B,A12,study_countries!C:C,"subnational")+COUNTIFS(study_countries!B:B,A12,study_countries!C:C,"national")</f>
        <v>0</v>
      </c>
      <c r="I12" t="s">
        <v>65</v>
      </c>
      <c r="J12" t="s">
        <v>891</v>
      </c>
      <c r="K12" s="83">
        <v>84</v>
      </c>
      <c r="L12" t="s">
        <v>64</v>
      </c>
      <c r="M12" t="s">
        <v>65</v>
      </c>
    </row>
    <row r="13" spans="1:13" ht="14.25">
      <c r="A13" t="s">
        <v>836</v>
      </c>
      <c r="B13" t="e">
        <f>VLOOKUP(A13,iso_code!B:C,2,"FAUX")</f>
        <v>#VALUE!</v>
      </c>
      <c r="C13" t="s">
        <v>905</v>
      </c>
      <c r="D13" t="s">
        <v>271</v>
      </c>
      <c r="E13" t="s">
        <v>901</v>
      </c>
      <c r="F13" t="s">
        <v>229</v>
      </c>
      <c r="G13">
        <f>COUNTIF(study_countries!B:B,A13)</f>
        <v>12</v>
      </c>
      <c r="H13" s="92">
        <f>COUNTIFS(study_countries!B:B,A13,study_countries!C:C,"subnational")+COUNTIFS(study_countries!B:B,A13,study_countries!C:C,"national")</f>
        <v>0</v>
      </c>
      <c r="I13" t="s">
        <v>65</v>
      </c>
      <c r="J13" t="s">
        <v>891</v>
      </c>
      <c r="K13" s="83">
        <v>19</v>
      </c>
      <c r="L13" t="s">
        <v>64</v>
      </c>
      <c r="M13" t="s">
        <v>65</v>
      </c>
    </row>
    <row r="14" spans="1:13" ht="14.25">
      <c r="A14" t="s">
        <v>835</v>
      </c>
      <c r="B14" t="e">
        <f>VLOOKUP(A14,iso_code!B:C,2,"FAUX")</f>
        <v>#VALUE!</v>
      </c>
      <c r="C14" t="s">
        <v>906</v>
      </c>
      <c r="D14" t="s">
        <v>284</v>
      </c>
      <c r="E14" t="s">
        <v>901</v>
      </c>
      <c r="F14" t="s">
        <v>229</v>
      </c>
      <c r="G14">
        <f>COUNTIF(study_countries!B:B,A14)</f>
        <v>11</v>
      </c>
      <c r="H14" s="92">
        <f>COUNTIFS(study_countries!B:B,A14,study_countries!C:C,"subnational")+COUNTIFS(study_countries!B:B,A14,study_countries!C:C,"national")</f>
        <v>0</v>
      </c>
      <c r="I14" t="s">
        <v>65</v>
      </c>
      <c r="J14" t="s">
        <v>891</v>
      </c>
      <c r="K14" s="83">
        <v>50</v>
      </c>
      <c r="L14" t="s">
        <v>64</v>
      </c>
      <c r="M14" t="s">
        <v>65</v>
      </c>
    </row>
    <row r="15" spans="1:13" ht="14.25">
      <c r="A15" t="s">
        <v>837</v>
      </c>
      <c r="B15" t="e">
        <f>VLOOKUP(A15,iso_code!B:C,2,"FAUX")</f>
        <v>#VALUE!</v>
      </c>
      <c r="C15" t="s">
        <v>907</v>
      </c>
      <c r="D15" t="s">
        <v>320</v>
      </c>
      <c r="E15" t="s">
        <v>898</v>
      </c>
      <c r="F15" t="s">
        <v>229</v>
      </c>
      <c r="G15">
        <f>COUNTIF(study_countries!B:B,A15)</f>
        <v>12</v>
      </c>
      <c r="H15" s="92">
        <f>COUNTIFS(study_countries!B:B,A15,study_countries!C:C,"subnational")+COUNTIFS(study_countries!B:B,A15,study_countries!C:C,"national")</f>
        <v>0</v>
      </c>
      <c r="I15" t="s">
        <v>65</v>
      </c>
      <c r="J15" t="s">
        <v>891</v>
      </c>
      <c r="K15" s="83">
        <v>62</v>
      </c>
      <c r="L15" t="s">
        <v>64</v>
      </c>
      <c r="M15" t="s">
        <v>65</v>
      </c>
    </row>
    <row r="16" spans="1:13" ht="14.25">
      <c r="A16" t="s">
        <v>838</v>
      </c>
      <c r="B16" t="e">
        <f>VLOOKUP(A16,iso_code!B:C,2,"FAUX")</f>
        <v>#VALUE!</v>
      </c>
      <c r="C16" t="s">
        <v>908</v>
      </c>
      <c r="D16" t="s">
        <v>320</v>
      </c>
      <c r="E16" t="s">
        <v>886</v>
      </c>
      <c r="F16" t="s">
        <v>887</v>
      </c>
      <c r="G16">
        <f>COUNTIF(study_countries!B:B,A16)</f>
        <v>15</v>
      </c>
      <c r="H16" s="92">
        <f>COUNTIFS(study_countries!B:B,A16,study_countries!C:C,"subnational")+COUNTIFS(study_countries!B:B,A16,study_countries!C:C,"national")</f>
        <v>4</v>
      </c>
      <c r="I16" t="s">
        <v>136</v>
      </c>
      <c r="J16" t="s">
        <v>909</v>
      </c>
      <c r="K16" s="83">
        <v>100</v>
      </c>
      <c r="L16" t="s">
        <v>64</v>
      </c>
      <c r="M16" t="s">
        <v>65</v>
      </c>
    </row>
    <row r="17" spans="1:13" ht="14.25">
      <c r="A17" t="s">
        <v>839</v>
      </c>
      <c r="B17" t="e">
        <f>VLOOKUP(A17,iso_code!B:C,2,"FAUX")</f>
        <v>#VALUE!</v>
      </c>
      <c r="C17" t="s">
        <v>910</v>
      </c>
      <c r="D17" t="s">
        <v>284</v>
      </c>
      <c r="E17" t="s">
        <v>901</v>
      </c>
      <c r="F17" t="s">
        <v>911</v>
      </c>
      <c r="G17">
        <f>COUNTIF(study_countries!B:B,A17)</f>
        <v>11</v>
      </c>
      <c r="H17" s="92">
        <f>COUNTIFS(study_countries!B:B,A17,study_countries!C:C,"subnational")+COUNTIFS(study_countries!B:B,A17,study_countries!C:C,"national")</f>
        <v>0</v>
      </c>
      <c r="I17" t="s">
        <v>65</v>
      </c>
      <c r="J17" t="s">
        <v>891</v>
      </c>
      <c r="K17" s="83">
        <v>67</v>
      </c>
      <c r="L17" t="s">
        <v>64</v>
      </c>
      <c r="M17" t="s">
        <v>64</v>
      </c>
    </row>
    <row r="18" spans="1:13" ht="14.25">
      <c r="A18" t="s">
        <v>840</v>
      </c>
      <c r="B18" t="e">
        <f>VLOOKUP(A18,iso_code!B:C,2,"FAUX")</f>
        <v>#VALUE!</v>
      </c>
      <c r="C18" t="s">
        <v>912</v>
      </c>
      <c r="D18" t="s">
        <v>320</v>
      </c>
      <c r="E18" t="s">
        <v>898</v>
      </c>
      <c r="F18" t="s">
        <v>913</v>
      </c>
      <c r="G18">
        <f>COUNTIF(study_countries!B:B,A18)</f>
        <v>11</v>
      </c>
      <c r="H18" s="92">
        <f>COUNTIFS(study_countries!B:B,A18,study_countries!C:C,"subnational")+COUNTIFS(study_countries!B:B,A18,study_countries!C:C,"national")</f>
        <v>0</v>
      </c>
      <c r="I18" t="s">
        <v>65</v>
      </c>
      <c r="J18" t="s">
        <v>891</v>
      </c>
      <c r="K18" s="83">
        <v>52</v>
      </c>
      <c r="L18" t="s">
        <v>64</v>
      </c>
      <c r="M18" t="s">
        <v>65</v>
      </c>
    </row>
    <row r="19" spans="1:13" ht="14.25">
      <c r="A19" t="s">
        <v>866</v>
      </c>
      <c r="B19" t="e">
        <f>VLOOKUP(A19,iso_code!B:C,2,"FAUX")</f>
        <v>#VALUE!</v>
      </c>
      <c r="C19" t="s">
        <v>914</v>
      </c>
      <c r="D19" t="s">
        <v>271</v>
      </c>
      <c r="E19" t="s">
        <v>890</v>
      </c>
      <c r="F19" t="s">
        <v>895</v>
      </c>
      <c r="G19">
        <f>COUNTIF(study_countries!B:B,A19)</f>
        <v>11</v>
      </c>
      <c r="H19" s="92">
        <f>COUNTIFS(study_countries!B:B,A19,study_countries!C:C,"subnational")+COUNTIFS(study_countries!B:B,A19,study_countries!C:C,"national")</f>
        <v>0</v>
      </c>
      <c r="I19" t="s">
        <v>65</v>
      </c>
      <c r="J19" t="s">
        <v>891</v>
      </c>
      <c r="K19" s="83">
        <v>82</v>
      </c>
      <c r="L19" t="s">
        <v>64</v>
      </c>
      <c r="M19" t="s">
        <v>65</v>
      </c>
    </row>
    <row r="20" spans="1:13" ht="14.25">
      <c r="A20" t="s">
        <v>199</v>
      </c>
      <c r="B20" t="e">
        <f>VLOOKUP(A20,iso_code!B:C,2,"FAUX")</f>
        <v>#VALUE!</v>
      </c>
      <c r="C20" t="s">
        <v>915</v>
      </c>
      <c r="D20" t="s">
        <v>320</v>
      </c>
      <c r="E20" t="s">
        <v>898</v>
      </c>
      <c r="F20" t="s">
        <v>913</v>
      </c>
      <c r="G20">
        <f>COUNTIF(study_countries!B:B,A20)</f>
        <v>15</v>
      </c>
      <c r="H20" s="92">
        <f>COUNTIFS(study_countries!B:B,A20,study_countries!C:C,"subnational")+COUNTIFS(study_countries!B:B,A20,study_countries!C:C,"national")</f>
        <v>3</v>
      </c>
      <c r="I20" t="s">
        <v>136</v>
      </c>
      <c r="J20" t="s">
        <v>888</v>
      </c>
      <c r="K20" s="83">
        <v>51</v>
      </c>
      <c r="L20" t="s">
        <v>64</v>
      </c>
      <c r="M20" t="s">
        <v>64</v>
      </c>
    </row>
    <row r="21" spans="1:13" ht="14.25">
      <c r="A21" t="s">
        <v>841</v>
      </c>
      <c r="B21" t="e">
        <f>VLOOKUP(A21,iso_code!B:C,2,"FAUX")</f>
        <v>#VALUE!</v>
      </c>
      <c r="C21" t="s">
        <v>916</v>
      </c>
      <c r="D21" t="s">
        <v>284</v>
      </c>
      <c r="E21" t="s">
        <v>901</v>
      </c>
      <c r="F21" t="s">
        <v>229</v>
      </c>
      <c r="G21">
        <f>COUNTIF(study_countries!B:B,A21)</f>
        <v>11</v>
      </c>
      <c r="H21" s="92">
        <f>COUNTIFS(study_countries!B:B,A21,study_countries!C:C,"subnational")+COUNTIFS(study_countries!B:B,A21,study_countries!C:C,"national")</f>
        <v>0</v>
      </c>
      <c r="I21" t="s">
        <v>65</v>
      </c>
      <c r="J21" t="s">
        <v>891</v>
      </c>
      <c r="K21" s="83">
        <v>92</v>
      </c>
      <c r="L21" t="s">
        <v>64</v>
      </c>
      <c r="M21" t="s">
        <v>65</v>
      </c>
    </row>
    <row r="22" spans="1:13" ht="14.25">
      <c r="A22" t="s">
        <v>842</v>
      </c>
      <c r="B22" t="e">
        <f>VLOOKUP(A22,iso_code!B:C,2,"FAUX")</f>
        <v>#VALUE!</v>
      </c>
      <c r="C22" t="s">
        <v>917</v>
      </c>
      <c r="D22" t="s">
        <v>248</v>
      </c>
      <c r="E22" t="s">
        <v>893</v>
      </c>
      <c r="F22" t="s">
        <v>895</v>
      </c>
      <c r="G22">
        <f>COUNTIF(study_countries!B:B,A22)</f>
        <v>14</v>
      </c>
      <c r="H22" s="92">
        <f>COUNTIFS(study_countries!B:B,A22,study_countries!C:C,"subnational")+COUNTIFS(study_countries!B:B,A22,study_countries!C:C,"national")</f>
        <v>1</v>
      </c>
      <c r="I22" t="s">
        <v>136</v>
      </c>
      <c r="J22" t="s">
        <v>888</v>
      </c>
      <c r="K22" s="83">
        <v>65</v>
      </c>
      <c r="L22" t="s">
        <v>64</v>
      </c>
      <c r="M22" t="s">
        <v>64</v>
      </c>
    </row>
    <row r="23" spans="1:13" ht="14.25">
      <c r="A23" t="s">
        <v>255</v>
      </c>
      <c r="B23" t="e">
        <f>VLOOKUP(A23,iso_code!B:C,2,"FAUX")</f>
        <v>#VALUE!</v>
      </c>
      <c r="C23" t="s">
        <v>918</v>
      </c>
      <c r="D23" t="s">
        <v>248</v>
      </c>
      <c r="E23" t="s">
        <v>893</v>
      </c>
      <c r="F23" t="s">
        <v>895</v>
      </c>
      <c r="G23">
        <f>COUNTIF(study_countries!B:B,A23)</f>
        <v>17</v>
      </c>
      <c r="H23" s="92">
        <f>COUNTIFS(study_countries!B:B,A23,study_countries!C:C,"subnational")+COUNTIFS(study_countries!B:B,A23,study_countries!C:C,"national")</f>
        <v>4</v>
      </c>
      <c r="I23" t="s">
        <v>136</v>
      </c>
      <c r="J23" t="s">
        <v>909</v>
      </c>
      <c r="K23" s="83">
        <v>85</v>
      </c>
      <c r="L23" t="s">
        <v>64</v>
      </c>
      <c r="M23" t="s">
        <v>65</v>
      </c>
    </row>
    <row r="24" spans="1:13" ht="14.25">
      <c r="A24" t="s">
        <v>843</v>
      </c>
      <c r="B24" t="e">
        <f>VLOOKUP(A24,iso_code!B:C,2,"FAUX")</f>
        <v>#VALUE!</v>
      </c>
      <c r="C24" t="s">
        <v>919</v>
      </c>
      <c r="D24" t="s">
        <v>248</v>
      </c>
      <c r="E24" t="s">
        <v>893</v>
      </c>
      <c r="F24" t="s">
        <v>229</v>
      </c>
      <c r="G24">
        <f>COUNTIF(study_countries!B:B,A24)</f>
        <v>13</v>
      </c>
      <c r="H24" s="92">
        <f>COUNTIFS(study_countries!B:B,A24,study_countries!C:C,"subnational")+COUNTIFS(study_countries!B:B,A24,study_countries!C:C,"national")</f>
        <v>0</v>
      </c>
      <c r="I24" t="s">
        <v>65</v>
      </c>
      <c r="J24" t="s">
        <v>891</v>
      </c>
      <c r="K24" s="83">
        <v>44</v>
      </c>
      <c r="L24" t="s">
        <v>64</v>
      </c>
      <c r="M24" t="s">
        <v>65</v>
      </c>
    </row>
    <row r="25" spans="1:13" ht="14.25">
      <c r="A25" t="s">
        <v>844</v>
      </c>
      <c r="B25" t="e">
        <f>VLOOKUP(A25,iso_code!B:C,2,"FAUX")</f>
        <v>#VALUE!</v>
      </c>
      <c r="C25" t="s">
        <v>920</v>
      </c>
      <c r="D25" t="s">
        <v>248</v>
      </c>
      <c r="E25" t="s">
        <v>893</v>
      </c>
      <c r="F25" t="s">
        <v>265</v>
      </c>
      <c r="G25">
        <f>COUNTIF(study_countries!B:B,A25)</f>
        <v>13</v>
      </c>
      <c r="H25" s="92">
        <f>COUNTIFS(study_countries!B:B,A25,study_countries!C:C,"subnational")+COUNTIFS(study_countries!B:B,A25,study_countries!C:C,"national")</f>
        <v>0</v>
      </c>
      <c r="I25" t="s">
        <v>65</v>
      </c>
      <c r="J25" t="s">
        <v>891</v>
      </c>
      <c r="K25" s="83">
        <v>36</v>
      </c>
      <c r="L25" t="s">
        <v>64</v>
      </c>
      <c r="M25" t="s">
        <v>65</v>
      </c>
    </row>
    <row r="26" spans="1:13" ht="14.25">
      <c r="A26" t="s">
        <v>845</v>
      </c>
      <c r="B26" t="e">
        <f>VLOOKUP(A26,iso_code!B:C,2,"FAUX")</f>
        <v>#VALUE!</v>
      </c>
      <c r="C26" t="s">
        <v>921</v>
      </c>
      <c r="D26" t="s">
        <v>248</v>
      </c>
      <c r="E26" t="s">
        <v>893</v>
      </c>
      <c r="F26" t="s">
        <v>229</v>
      </c>
      <c r="G26">
        <f>COUNTIF(study_countries!B:B,A26)</f>
        <v>15</v>
      </c>
      <c r="H26" s="92">
        <f>COUNTIFS(study_countries!B:B,A26,study_countries!C:C,"subnational")+COUNTIFS(study_countries!B:B,A26,study_countries!C:C,"national")</f>
        <v>2</v>
      </c>
      <c r="I26" t="s">
        <v>136</v>
      </c>
      <c r="J26" t="s">
        <v>888</v>
      </c>
      <c r="K26" s="83">
        <v>70</v>
      </c>
      <c r="L26" t="s">
        <v>64</v>
      </c>
      <c r="M26" t="s">
        <v>65</v>
      </c>
    </row>
    <row r="27" spans="1:13" ht="14.25">
      <c r="A27" t="s">
        <v>433</v>
      </c>
      <c r="B27" t="e">
        <f>VLOOKUP(A27,iso_code!B:C,2,"FAUX")</f>
        <v>#VALUE!</v>
      </c>
      <c r="C27" t="s">
        <v>922</v>
      </c>
      <c r="D27" t="s">
        <v>320</v>
      </c>
      <c r="E27" t="s">
        <v>898</v>
      </c>
      <c r="F27" t="s">
        <v>895</v>
      </c>
      <c r="G27">
        <f>COUNTIF(study_countries!B:B,A27)</f>
        <v>20</v>
      </c>
      <c r="H27" s="92">
        <f>COUNTIFS(study_countries!B:B,A27,study_countries!C:C,"subnational")+COUNTIFS(study_countries!B:B,A27,study_countries!C:C,"national")</f>
        <v>8</v>
      </c>
      <c r="I27" t="s">
        <v>64</v>
      </c>
      <c r="J27" t="s">
        <v>909</v>
      </c>
      <c r="K27" s="83">
        <v>76</v>
      </c>
      <c r="L27" t="s">
        <v>64</v>
      </c>
      <c r="M27" t="s">
        <v>65</v>
      </c>
    </row>
    <row r="28" spans="1:13" ht="14.25">
      <c r="A28" t="s">
        <v>846</v>
      </c>
      <c r="B28" t="e">
        <f>VLOOKUP(A28,iso_code!B:C,2,"FAUX")</f>
        <v>#VALUE!</v>
      </c>
      <c r="C28" t="s">
        <v>923</v>
      </c>
      <c r="D28" t="s">
        <v>271</v>
      </c>
      <c r="E28" t="s">
        <v>890</v>
      </c>
      <c r="F28" t="s">
        <v>895</v>
      </c>
      <c r="G28">
        <f>COUNTIF(study_countries!B:B,A28)</f>
        <v>13</v>
      </c>
      <c r="H28" s="92">
        <f>COUNTIFS(study_countries!B:B,A28,study_countries!C:C,"subnational")+COUNTIFS(study_countries!B:B,A28,study_countries!C:C,"national")</f>
        <v>0</v>
      </c>
      <c r="I28" t="s">
        <v>65</v>
      </c>
      <c r="J28" t="s">
        <v>891</v>
      </c>
      <c r="K28" s="83">
        <v>47</v>
      </c>
      <c r="L28" t="s">
        <v>64</v>
      </c>
      <c r="M28" t="s">
        <v>65</v>
      </c>
    </row>
    <row r="29" spans="1:13" ht="14.25">
      <c r="A29" t="s">
        <v>847</v>
      </c>
      <c r="B29" t="e">
        <f>VLOOKUP(A29,iso_code!B:C,2,"FAUX")</f>
        <v>#VALUE!</v>
      </c>
      <c r="C29" t="s">
        <v>924</v>
      </c>
      <c r="D29" t="s">
        <v>248</v>
      </c>
      <c r="E29" t="s">
        <v>893</v>
      </c>
      <c r="F29" t="s">
        <v>895</v>
      </c>
      <c r="G29">
        <f>COUNTIF(study_countries!B:B,A29)</f>
        <v>13</v>
      </c>
      <c r="H29" s="92">
        <f>COUNTIFS(study_countries!B:B,A29,study_countries!C:C,"subnational")+COUNTIFS(study_countries!B:B,A29,study_countries!C:C,"national")</f>
        <v>0</v>
      </c>
      <c r="I29" t="s">
        <v>65</v>
      </c>
      <c r="J29" t="s">
        <v>891</v>
      </c>
      <c r="K29" s="83">
        <v>28</v>
      </c>
      <c r="L29" t="s">
        <v>64</v>
      </c>
      <c r="M29" t="s">
        <v>65</v>
      </c>
    </row>
    <row r="30" spans="1:13" ht="14.25">
      <c r="A30" t="s">
        <v>848</v>
      </c>
      <c r="B30" t="e">
        <f>VLOOKUP(A30,iso_code!B:C,2,"FAUX")</f>
        <v>#VALUE!</v>
      </c>
      <c r="C30" t="s">
        <v>925</v>
      </c>
      <c r="D30" t="s">
        <v>223</v>
      </c>
      <c r="E30" t="s">
        <v>886</v>
      </c>
      <c r="F30" t="s">
        <v>887</v>
      </c>
      <c r="G30">
        <f>COUNTIF(study_countries!B:B,A30)</f>
        <v>10</v>
      </c>
      <c r="H30" s="92">
        <f>COUNTIFS(study_countries!B:B,A30,study_countries!C:C,"subnational")+COUNTIFS(study_countries!B:B,A30,study_countries!C:C,"national")</f>
        <v>0</v>
      </c>
      <c r="I30" t="s">
        <v>65</v>
      </c>
      <c r="J30" t="s">
        <v>891</v>
      </c>
      <c r="K30" s="83">
        <v>70</v>
      </c>
      <c r="L30" t="s">
        <v>65</v>
      </c>
      <c r="M30" t="s">
        <v>65</v>
      </c>
    </row>
    <row r="31" spans="1:13" ht="14.25">
      <c r="A31" t="s">
        <v>849</v>
      </c>
      <c r="B31" t="e">
        <f>VLOOKUP(A31,iso_code!B:C,2,"FAUX")</f>
        <v>#VALUE!</v>
      </c>
      <c r="C31" t="s">
        <v>926</v>
      </c>
      <c r="D31" t="s">
        <v>320</v>
      </c>
      <c r="E31" t="s">
        <v>898</v>
      </c>
      <c r="F31" t="s">
        <v>229</v>
      </c>
      <c r="G31">
        <f>COUNTIF(study_countries!B:B,A31)</f>
        <v>6</v>
      </c>
      <c r="H31" s="92">
        <f>COUNTIFS(study_countries!B:B,A31,study_countries!C:C,"subnational")+COUNTIFS(study_countries!B:B,A31,study_countries!C:C,"national")</f>
        <v>0</v>
      </c>
      <c r="I31" t="s">
        <v>65</v>
      </c>
      <c r="J31" t="s">
        <v>891</v>
      </c>
      <c r="K31" s="83">
        <v>34</v>
      </c>
      <c r="L31" t="s">
        <v>64</v>
      </c>
      <c r="M31" t="s">
        <v>65</v>
      </c>
    </row>
    <row r="32" spans="1:13" ht="14.25">
      <c r="A32" t="s">
        <v>850</v>
      </c>
      <c r="B32" t="e">
        <f>VLOOKUP(A32,iso_code!B:C,2,"FAUX")</f>
        <v>#VALUE!</v>
      </c>
      <c r="C32" t="s">
        <v>927</v>
      </c>
      <c r="D32" t="s">
        <v>271</v>
      </c>
      <c r="E32" t="s">
        <v>890</v>
      </c>
      <c r="F32" t="s">
        <v>895</v>
      </c>
      <c r="G32">
        <f>COUNTIF(study_countries!B:B,A32)</f>
        <v>12</v>
      </c>
      <c r="H32" s="92">
        <f>COUNTIFS(study_countries!B:B,A32,study_countries!C:C,"subnational")+COUNTIFS(study_countries!B:B,A32,study_countries!C:C,"national")</f>
        <v>0</v>
      </c>
      <c r="I32" t="s">
        <v>65</v>
      </c>
      <c r="J32" t="s">
        <v>891</v>
      </c>
      <c r="K32" s="83">
        <v>14</v>
      </c>
      <c r="L32" t="s">
        <v>64</v>
      </c>
      <c r="M32" t="s">
        <v>65</v>
      </c>
    </row>
    <row r="33" spans="1:13" ht="14.25">
      <c r="A33" t="s">
        <v>851</v>
      </c>
      <c r="B33" t="e">
        <f>VLOOKUP(A33,iso_code!B:C,2,"FAUX")</f>
        <v>#VALUE!</v>
      </c>
      <c r="C33" t="s">
        <v>928</v>
      </c>
      <c r="D33" t="s">
        <v>248</v>
      </c>
      <c r="E33" t="s">
        <v>893</v>
      </c>
      <c r="F33" t="s">
        <v>229</v>
      </c>
      <c r="G33">
        <f>COUNTIF(study_countries!B:B,A33)</f>
        <v>14</v>
      </c>
      <c r="H33" s="92">
        <f>COUNTIFS(study_countries!B:B,A33,study_countries!C:C,"subnational")+COUNTIFS(study_countries!B:B,A33,study_countries!C:C,"national")</f>
        <v>1</v>
      </c>
      <c r="I33" t="s">
        <v>136</v>
      </c>
      <c r="J33" t="s">
        <v>888</v>
      </c>
      <c r="K33" s="83">
        <v>50</v>
      </c>
      <c r="L33" t="s">
        <v>64</v>
      </c>
      <c r="M33" t="s">
        <v>65</v>
      </c>
    </row>
    <row r="34" spans="1:13" ht="14.25">
      <c r="A34" t="s">
        <v>852</v>
      </c>
      <c r="B34" t="e">
        <f>VLOOKUP(A34,iso_code!B:C,2,"FAUX")</f>
        <v>#VALUE!</v>
      </c>
      <c r="C34" t="s">
        <v>929</v>
      </c>
      <c r="D34" t="s">
        <v>223</v>
      </c>
      <c r="E34" t="s">
        <v>886</v>
      </c>
      <c r="F34" t="s">
        <v>887</v>
      </c>
      <c r="G34">
        <f>COUNTIF(study_countries!B:B,A34)</f>
        <v>11</v>
      </c>
      <c r="H34" s="92">
        <f>COUNTIFS(study_countries!B:B,A34,study_countries!C:C,"subnational")+COUNTIFS(study_countries!B:B,A34,study_countries!C:C,"national")</f>
        <v>0</v>
      </c>
      <c r="I34" t="s">
        <v>65</v>
      </c>
      <c r="J34" t="s">
        <v>891</v>
      </c>
      <c r="K34" s="83">
        <v>47</v>
      </c>
      <c r="L34" t="s">
        <v>64</v>
      </c>
      <c r="M34" t="s">
        <v>65</v>
      </c>
    </row>
    <row r="35" spans="1:13" ht="14.25">
      <c r="A35" t="s">
        <v>853</v>
      </c>
      <c r="B35" t="e">
        <f>VLOOKUP(A35,iso_code!B:C,2,"FAUX")</f>
        <v>#VALUE!</v>
      </c>
      <c r="C35" t="s">
        <v>930</v>
      </c>
      <c r="D35" t="s">
        <v>320</v>
      </c>
      <c r="E35" t="s">
        <v>898</v>
      </c>
      <c r="F35" t="s">
        <v>895</v>
      </c>
      <c r="G35">
        <f>COUNTIF(study_countries!B:B,A35)</f>
        <v>5</v>
      </c>
      <c r="H35" s="92">
        <f>COUNTIFS(study_countries!B:B,A35,study_countries!C:C,"subnational")+COUNTIFS(study_countries!B:B,A35,study_countries!C:C,"national")</f>
        <v>1</v>
      </c>
      <c r="I35" t="s">
        <v>136</v>
      </c>
      <c r="J35" t="s">
        <v>888</v>
      </c>
      <c r="K35" s="83">
        <v>99</v>
      </c>
      <c r="L35" t="s">
        <v>64</v>
      </c>
      <c r="M35" t="s">
        <v>65</v>
      </c>
    </row>
    <row r="36" spans="1:13" ht="14.25">
      <c r="A36" t="s">
        <v>518</v>
      </c>
      <c r="B36" t="e">
        <f>VLOOKUP(A36,iso_code!B:C,2,"FAUX")</f>
        <v>#VALUE!</v>
      </c>
      <c r="C36" t="s">
        <v>931</v>
      </c>
      <c r="D36" t="s">
        <v>223</v>
      </c>
      <c r="E36" t="s">
        <v>886</v>
      </c>
      <c r="F36" t="s">
        <v>887</v>
      </c>
      <c r="G36">
        <f>COUNTIF(study_countries!B:B,A36)</f>
        <v>14</v>
      </c>
      <c r="H36" s="92">
        <f>COUNTIFS(study_countries!B:B,A36,study_countries!C:C,"subnational")+COUNTIFS(study_countries!B:B,A36,study_countries!C:C,"national")</f>
        <v>3</v>
      </c>
      <c r="I36" t="s">
        <v>136</v>
      </c>
      <c r="J36" t="s">
        <v>909</v>
      </c>
      <c r="K36" s="83">
        <v>100</v>
      </c>
      <c r="L36" t="s">
        <v>64</v>
      </c>
      <c r="M36" t="s">
        <v>65</v>
      </c>
    </row>
    <row r="37" spans="1:13" ht="14.25">
      <c r="A37" t="s">
        <v>854</v>
      </c>
      <c r="B37" t="e">
        <f>VLOOKUP(A37,iso_code!B:C,2,"FAUX")</f>
        <v>#VALUE!</v>
      </c>
      <c r="C37" t="s">
        <v>932</v>
      </c>
      <c r="D37" t="s">
        <v>271</v>
      </c>
      <c r="E37" t="s">
        <v>890</v>
      </c>
      <c r="F37" t="s">
        <v>265</v>
      </c>
      <c r="G37">
        <f>COUNTIF(study_countries!B:B,A37)</f>
        <v>14</v>
      </c>
      <c r="H37" s="92">
        <f>COUNTIFS(study_countries!B:B,A37,study_countries!C:C,"subnational")+COUNTIFS(study_countries!B:B,A37,study_countries!C:C,"national")</f>
        <v>1</v>
      </c>
      <c r="I37" t="s">
        <v>65</v>
      </c>
      <c r="J37" t="s">
        <v>888</v>
      </c>
      <c r="K37" s="83">
        <v>31</v>
      </c>
      <c r="L37" t="s">
        <v>64</v>
      </c>
      <c r="M37" t="s">
        <v>65</v>
      </c>
    </row>
    <row r="38" spans="1:13" ht="14.25">
      <c r="A38" t="s">
        <v>855</v>
      </c>
      <c r="B38" t="e">
        <f>VLOOKUP(A38,iso_code!B:C,2,"FAUX")</f>
        <v>#VALUE!</v>
      </c>
      <c r="C38" t="s">
        <v>933</v>
      </c>
      <c r="D38" t="s">
        <v>271</v>
      </c>
      <c r="E38" t="s">
        <v>890</v>
      </c>
      <c r="F38" t="s">
        <v>895</v>
      </c>
      <c r="G38">
        <f>COUNTIF(study_countries!B:B,A38)</f>
        <v>13</v>
      </c>
      <c r="H38" s="92">
        <f>COUNTIFS(study_countries!B:B,A38,study_countries!C:C,"subnational")+COUNTIFS(study_countries!B:B,A38,study_countries!C:C,"national")</f>
        <v>0</v>
      </c>
      <c r="I38" t="s">
        <v>65</v>
      </c>
      <c r="J38" t="s">
        <v>888</v>
      </c>
      <c r="K38" s="83">
        <v>56</v>
      </c>
      <c r="L38" t="s">
        <v>64</v>
      </c>
      <c r="M38" t="s">
        <v>65</v>
      </c>
    </row>
    <row r="39" spans="1:13" ht="14.25">
      <c r="A39" t="s">
        <v>856</v>
      </c>
      <c r="B39" t="e">
        <f>VLOOKUP(A39,iso_code!B:C,2,"FAUX")</f>
        <v>#VALUE!</v>
      </c>
      <c r="C39" t="s">
        <v>934</v>
      </c>
      <c r="D39" t="s">
        <v>248</v>
      </c>
      <c r="E39" t="s">
        <v>893</v>
      </c>
      <c r="F39" t="s">
        <v>229</v>
      </c>
      <c r="G39">
        <f>COUNTIF(study_countries!B:B,A39)</f>
        <v>13</v>
      </c>
      <c r="H39" s="92">
        <f>COUNTIFS(study_countries!B:B,A39,study_countries!C:C,"subnational")+COUNTIFS(study_countries!B:B,A39,study_countries!C:C,"national")</f>
        <v>0</v>
      </c>
      <c r="I39" t="s">
        <v>65</v>
      </c>
      <c r="J39" t="s">
        <v>891</v>
      </c>
      <c r="K39" s="83">
        <v>19</v>
      </c>
      <c r="L39" t="s">
        <v>64</v>
      </c>
      <c r="M39" t="s">
        <v>65</v>
      </c>
    </row>
    <row r="40" spans="1:13" ht="14.25">
      <c r="A40" t="s">
        <v>857</v>
      </c>
      <c r="B40" t="e">
        <f>VLOOKUP(A40,iso_code!B:C,2,"FAUX")</f>
        <v>#VALUE!</v>
      </c>
      <c r="C40" t="s">
        <v>935</v>
      </c>
      <c r="D40" t="s">
        <v>248</v>
      </c>
      <c r="E40" t="s">
        <v>893</v>
      </c>
      <c r="F40" t="s">
        <v>895</v>
      </c>
      <c r="G40">
        <f>COUNTIF(study_countries!B:B,A40)</f>
        <v>20</v>
      </c>
      <c r="H40" s="92">
        <f>COUNTIFS(study_countries!B:B,A40,study_countries!C:C,"subnational")+COUNTIFS(study_countries!B:B,A40,study_countries!C:C,"national")</f>
        <v>7</v>
      </c>
      <c r="I40" t="s">
        <v>136</v>
      </c>
      <c r="J40" t="s">
        <v>888</v>
      </c>
      <c r="K40" s="83">
        <v>60</v>
      </c>
      <c r="L40" t="s">
        <v>64</v>
      </c>
      <c r="M40" t="s">
        <v>64</v>
      </c>
    </row>
    <row r="41" spans="1:13" ht="14.25">
      <c r="A41" t="s">
        <v>858</v>
      </c>
      <c r="B41" t="e">
        <f>VLOOKUP(A41,iso_code!B:C,2,"FAUX")</f>
        <v>#VALUE!</v>
      </c>
      <c r="C41" t="s">
        <v>936</v>
      </c>
      <c r="D41" t="s">
        <v>320</v>
      </c>
      <c r="E41" t="s">
        <v>898</v>
      </c>
      <c r="F41" t="s">
        <v>895</v>
      </c>
      <c r="G41">
        <f>COUNTIF(study_countries!B:B,A41)</f>
        <v>14</v>
      </c>
      <c r="H41" s="92">
        <f>COUNTIFS(study_countries!B:B,A41,study_countries!C:C,"subnational")+COUNTIFS(study_countries!B:B,A41,study_countries!C:C,"national")</f>
        <v>2</v>
      </c>
      <c r="I41" t="s">
        <v>136</v>
      </c>
      <c r="J41" t="s">
        <v>888</v>
      </c>
      <c r="K41" s="83">
        <v>47</v>
      </c>
      <c r="L41" t="s">
        <v>64</v>
      </c>
      <c r="M41" t="s">
        <v>65</v>
      </c>
    </row>
    <row r="42" spans="1:13" ht="14.25">
      <c r="A42" t="s">
        <v>859</v>
      </c>
      <c r="B42" t="e">
        <f>VLOOKUP(A42,iso_code!B:C,2,"FAUX")</f>
        <v>#VALUE!</v>
      </c>
      <c r="C42" t="s">
        <v>937</v>
      </c>
      <c r="D42" t="s">
        <v>284</v>
      </c>
      <c r="E42" t="s">
        <v>901</v>
      </c>
      <c r="F42" t="s">
        <v>265</v>
      </c>
      <c r="G42">
        <f>COUNTIF(study_countries!B:B,A42)</f>
        <v>4</v>
      </c>
      <c r="H42" s="92">
        <f>COUNTIFS(study_countries!B:B,A42,study_countries!C:C,"subnational")+COUNTIFS(study_countries!B:B,A42,study_countries!C:C,"national")</f>
        <v>0</v>
      </c>
      <c r="I42" t="s">
        <v>65</v>
      </c>
      <c r="J42" t="s">
        <v>891</v>
      </c>
      <c r="K42" s="83">
        <v>76</v>
      </c>
      <c r="L42" t="s">
        <v>64</v>
      </c>
      <c r="M42" t="s">
        <v>65</v>
      </c>
    </row>
    <row r="43" spans="1:13" ht="14.25">
      <c r="A43" t="s">
        <v>860</v>
      </c>
      <c r="B43" t="e">
        <f>VLOOKUP(A43,iso_code!B:C,2,"FAUX")</f>
        <v>#VALUE!</v>
      </c>
      <c r="C43" t="s">
        <v>938</v>
      </c>
      <c r="D43" t="s">
        <v>248</v>
      </c>
      <c r="E43" t="s">
        <v>893</v>
      </c>
      <c r="F43" t="s">
        <v>229</v>
      </c>
      <c r="G43">
        <f>COUNTIF(study_countries!B:B,A43)</f>
        <v>13</v>
      </c>
      <c r="H43" s="92">
        <f>COUNTIFS(study_countries!B:B,A43,study_countries!C:C,"subnational")+COUNTIFS(study_countries!B:B,A43,study_countries!C:C,"national")</f>
        <v>0</v>
      </c>
      <c r="I43" t="s">
        <v>65</v>
      </c>
      <c r="J43" t="s">
        <v>888</v>
      </c>
      <c r="K43" s="83">
        <v>68</v>
      </c>
      <c r="L43" t="s">
        <v>64</v>
      </c>
      <c r="M43" t="s">
        <v>65</v>
      </c>
    </row>
    <row r="44" spans="1:13" ht="14.25">
      <c r="A44" t="s">
        <v>861</v>
      </c>
      <c r="B44" t="e">
        <f>VLOOKUP(A44,iso_code!B:C,2,"FAUX")</f>
        <v>#VALUE!</v>
      </c>
      <c r="C44" t="s">
        <v>939</v>
      </c>
      <c r="D44" t="s">
        <v>320</v>
      </c>
      <c r="E44" t="s">
        <v>898</v>
      </c>
      <c r="F44" t="s">
        <v>895</v>
      </c>
      <c r="G44">
        <f>COUNTIF(study_countries!B:B,A44)</f>
        <v>4</v>
      </c>
      <c r="H44" s="92">
        <f>COUNTIFS(study_countries!B:B,A44,study_countries!C:C,"subnational")+COUNTIFS(study_countries!B:B,A44,study_countries!C:C,"national")</f>
        <v>0</v>
      </c>
      <c r="I44" t="s">
        <v>65</v>
      </c>
      <c r="J44" t="s">
        <v>891</v>
      </c>
      <c r="K44" s="83">
        <v>100</v>
      </c>
      <c r="L44" t="s">
        <v>64</v>
      </c>
      <c r="M44" t="s">
        <v>65</v>
      </c>
    </row>
    <row r="45" spans="1:13" ht="14.25">
      <c r="A45" t="s">
        <v>862</v>
      </c>
      <c r="B45" t="e">
        <f>VLOOKUP(A45,iso_code!B:C,2,"FAUX")</f>
        <v>#VALUE!</v>
      </c>
      <c r="C45" t="s">
        <v>940</v>
      </c>
      <c r="D45" t="s">
        <v>248</v>
      </c>
      <c r="E45" t="s">
        <v>893</v>
      </c>
      <c r="F45" t="s">
        <v>895</v>
      </c>
      <c r="G45">
        <f>COUNTIF(study_countries!B:B,A45)</f>
        <v>14</v>
      </c>
      <c r="H45" s="92">
        <f>COUNTIFS(study_countries!B:B,A45,study_countries!C:C,"subnational")+COUNTIFS(study_countries!B:B,A45,study_countries!C:C,"national")</f>
        <v>1</v>
      </c>
      <c r="I45" t="s">
        <v>65</v>
      </c>
      <c r="J45" t="s">
        <v>891</v>
      </c>
      <c r="K45" s="83">
        <v>27</v>
      </c>
      <c r="L45" t="s">
        <v>64</v>
      </c>
      <c r="M45" t="s">
        <v>65</v>
      </c>
    </row>
    <row r="46" spans="1:13" ht="14.25">
      <c r="A46" t="s">
        <v>863</v>
      </c>
      <c r="B46" t="e">
        <f>VLOOKUP(A46,iso_code!B:C,2,"FAUX")</f>
        <v>#VALUE!</v>
      </c>
      <c r="C46" t="s">
        <v>941</v>
      </c>
      <c r="D46" t="s">
        <v>320</v>
      </c>
      <c r="E46" t="s">
        <v>898</v>
      </c>
      <c r="F46" t="s">
        <v>913</v>
      </c>
      <c r="G46">
        <f>COUNTIF(study_countries!B:B,A46)</f>
        <v>11</v>
      </c>
      <c r="H46" s="92">
        <f>COUNTIFS(study_countries!B:B,A46,study_countries!C:C,"subnational")+COUNTIFS(study_countries!B:B,A46,study_countries!C:C,"national")</f>
        <v>0</v>
      </c>
      <c r="I46" t="s">
        <v>65</v>
      </c>
      <c r="J46" t="s">
        <v>891</v>
      </c>
      <c r="K46" s="83">
        <v>36</v>
      </c>
      <c r="L46" t="s">
        <v>64</v>
      </c>
      <c r="M46" t="s">
        <v>65</v>
      </c>
    </row>
    <row r="47" spans="1:13" ht="14.25">
      <c r="A47" t="s">
        <v>626</v>
      </c>
      <c r="B47" t="e">
        <f>VLOOKUP(A47,iso_code!B:C,2,"FAUX")</f>
        <v>#VALUE!</v>
      </c>
      <c r="C47" t="s">
        <v>942</v>
      </c>
      <c r="D47" t="s">
        <v>271</v>
      </c>
      <c r="E47" t="s">
        <v>890</v>
      </c>
      <c r="F47" t="s">
        <v>895</v>
      </c>
      <c r="G47">
        <f>COUNTIF(study_countries!B:B,A47)</f>
        <v>16</v>
      </c>
      <c r="H47" s="92">
        <f>COUNTIFS(study_countries!B:B,A47,study_countries!C:C,"subnational")+COUNTIFS(study_countries!B:B,A47,study_countries!C:C,"national")</f>
        <v>4</v>
      </c>
      <c r="I47" t="s">
        <v>64</v>
      </c>
      <c r="J47" t="s">
        <v>909</v>
      </c>
      <c r="K47" s="83">
        <v>86</v>
      </c>
      <c r="L47" t="s">
        <v>64</v>
      </c>
      <c r="M47" t="s">
        <v>64</v>
      </c>
    </row>
    <row r="48" spans="1:13" ht="14.25">
      <c r="A48" t="s">
        <v>864</v>
      </c>
      <c r="B48" t="e">
        <f>VLOOKUP(A48,iso_code!B:C,2,"FAUX")</f>
        <v>#VALUE!</v>
      </c>
      <c r="C48" t="s">
        <v>943</v>
      </c>
      <c r="D48" t="s">
        <v>320</v>
      </c>
      <c r="E48" t="s">
        <v>898</v>
      </c>
      <c r="F48" t="s">
        <v>895</v>
      </c>
      <c r="G48">
        <f>COUNTIF(study_countries!B:B,A48)</f>
        <v>11</v>
      </c>
      <c r="H48" s="92">
        <f>COUNTIFS(study_countries!B:B,A48,study_countries!C:C,"subnational")+COUNTIFS(study_countries!B:B,A48,study_countries!C:C,"national")</f>
        <v>1</v>
      </c>
      <c r="I48" t="s">
        <v>65</v>
      </c>
      <c r="J48" t="s">
        <v>891</v>
      </c>
      <c r="K48" s="83">
        <v>8</v>
      </c>
      <c r="L48" t="s">
        <v>64</v>
      </c>
      <c r="M48" t="s">
        <v>65</v>
      </c>
    </row>
    <row r="49" spans="1:13" ht="14.25">
      <c r="A49" t="s">
        <v>865</v>
      </c>
      <c r="B49" t="e">
        <f>VLOOKUP(A49,iso_code!B:C,2,"FAUX")</f>
        <v>#VALUE!</v>
      </c>
      <c r="C49" t="s">
        <v>944</v>
      </c>
      <c r="D49" t="s">
        <v>320</v>
      </c>
      <c r="E49" t="s">
        <v>898</v>
      </c>
      <c r="F49" t="s">
        <v>887</v>
      </c>
      <c r="G49">
        <f>COUNTIF(study_countries!B:B,A49)</f>
        <v>12</v>
      </c>
      <c r="H49" s="92">
        <f>COUNTIFS(study_countries!B:B,A49,study_countries!C:C,"subnational")+COUNTIFS(study_countries!B:B,A49,study_countries!C:C,"national")</f>
        <v>0</v>
      </c>
      <c r="I49" t="s">
        <v>65</v>
      </c>
      <c r="J49" t="s">
        <v>891</v>
      </c>
      <c r="K49" s="83">
        <v>55</v>
      </c>
      <c r="L49" t="s">
        <v>64</v>
      </c>
      <c r="M49" t="s">
        <v>65</v>
      </c>
    </row>
    <row r="50" spans="1:13" ht="14.25">
      <c r="A50" t="s">
        <v>867</v>
      </c>
      <c r="B50" t="e">
        <f>VLOOKUP(A50,iso_code!B:C,2,"FAUX")</f>
        <v>#VALUE!</v>
      </c>
      <c r="C50" t="s">
        <v>945</v>
      </c>
      <c r="D50" t="s">
        <v>320</v>
      </c>
      <c r="E50" t="s">
        <v>898</v>
      </c>
      <c r="F50" t="s">
        <v>895</v>
      </c>
      <c r="G50">
        <f>COUNTIF(study_countries!B:B,A50)</f>
        <v>14</v>
      </c>
      <c r="H50" s="92">
        <f>COUNTIFS(study_countries!B:B,A50,study_countries!C:C,"subnational")+COUNTIFS(study_countries!B:B,A50,study_countries!C:C,"national")</f>
        <v>2</v>
      </c>
      <c r="I50" t="s">
        <v>65</v>
      </c>
      <c r="J50" t="s">
        <v>888</v>
      </c>
      <c r="K50" s="83">
        <v>40</v>
      </c>
      <c r="L50" t="s">
        <v>64</v>
      </c>
      <c r="M50" t="s">
        <v>65</v>
      </c>
    </row>
    <row r="51" spans="1:13" ht="14.25">
      <c r="A51" t="s">
        <v>868</v>
      </c>
      <c r="B51" t="e">
        <f>VLOOKUP(A51,iso_code!B:C,2,"FAUX")</f>
        <v>#VALUE!</v>
      </c>
      <c r="C51" t="s">
        <v>946</v>
      </c>
      <c r="D51" t="s">
        <v>248</v>
      </c>
      <c r="E51" t="s">
        <v>893</v>
      </c>
      <c r="F51" t="s">
        <v>229</v>
      </c>
      <c r="G51">
        <f>COUNTIF(study_countries!B:B,A51)</f>
        <v>14</v>
      </c>
      <c r="H51" s="92">
        <f>COUNTIFS(study_countries!B:B,A51,study_countries!C:C,"subnational")+COUNTIFS(study_countries!B:B,A51,study_countries!C:C,"national")</f>
        <v>1</v>
      </c>
      <c r="I51" t="s">
        <v>136</v>
      </c>
      <c r="J51" t="s">
        <v>888</v>
      </c>
      <c r="K51" s="83">
        <v>55</v>
      </c>
      <c r="L51" t="s">
        <v>64</v>
      </c>
      <c r="M51" t="s">
        <v>64</v>
      </c>
    </row>
    <row r="52" spans="1:13" ht="14.25">
      <c r="A52" t="s">
        <v>869</v>
      </c>
      <c r="B52" t="e">
        <f>VLOOKUP(A52,iso_code!B:C,2,"FAUX")</f>
        <v>#VALUE!</v>
      </c>
      <c r="C52" t="s">
        <v>947</v>
      </c>
      <c r="D52" t="s">
        <v>223</v>
      </c>
      <c r="E52" t="s">
        <v>886</v>
      </c>
      <c r="F52" t="s">
        <v>887</v>
      </c>
      <c r="G52">
        <f>COUNTIF(study_countries!B:B,A52)</f>
        <v>14</v>
      </c>
      <c r="H52" s="92">
        <f>COUNTIFS(study_countries!B:B,A52,study_countries!C:C,"subnational")+COUNTIFS(study_countries!B:B,A52,study_countries!C:C,"national")</f>
        <v>3</v>
      </c>
      <c r="I52" t="s">
        <v>136</v>
      </c>
      <c r="J52" t="s">
        <v>909</v>
      </c>
      <c r="K52" s="83">
        <v>100</v>
      </c>
      <c r="L52" t="s">
        <v>64</v>
      </c>
      <c r="M52" t="s">
        <v>64</v>
      </c>
    </row>
    <row r="53" spans="1:13" ht="14.25">
      <c r="A53" t="s">
        <v>870</v>
      </c>
      <c r="B53" t="e">
        <f>VLOOKUP(A53,iso_code!B:C,2,"FAUX")</f>
        <v>#VALUE!</v>
      </c>
      <c r="C53" t="s">
        <v>948</v>
      </c>
      <c r="D53" t="s">
        <v>320</v>
      </c>
      <c r="E53" t="s">
        <v>898</v>
      </c>
      <c r="F53" t="s">
        <v>895</v>
      </c>
      <c r="G53">
        <f>COUNTIF(study_countries!B:B,A53)</f>
        <v>14</v>
      </c>
      <c r="H53" s="92">
        <f>COUNTIFS(study_countries!B:B,A53,study_countries!C:C,"subnational")+COUNTIFS(study_countries!B:B,A53,study_countries!C:C,"national")</f>
        <v>2</v>
      </c>
      <c r="I53" t="s">
        <v>65</v>
      </c>
      <c r="J53" t="s">
        <v>888</v>
      </c>
      <c r="K53" s="83">
        <v>42</v>
      </c>
      <c r="L53" t="s">
        <v>64</v>
      </c>
      <c r="M53" t="s">
        <v>65</v>
      </c>
    </row>
    <row r="54" spans="1:13" ht="14.25">
      <c r="A54" t="s">
        <v>766</v>
      </c>
      <c r="B54" t="e">
        <f>VLOOKUP(A54,iso_code!B:C,2,"FAUX")</f>
        <v>#VALUE!</v>
      </c>
      <c r="C54" t="s">
        <v>949</v>
      </c>
      <c r="D54" t="s">
        <v>271</v>
      </c>
      <c r="E54" t="s">
        <v>890</v>
      </c>
      <c r="F54" t="s">
        <v>895</v>
      </c>
      <c r="G54">
        <f>COUNTIF(study_countries!B:B,A54)</f>
        <v>16</v>
      </c>
      <c r="H54" s="92">
        <f>COUNTIFS(study_countries!B:B,A54,study_countries!C:C,"subnational")+COUNTIFS(study_countries!B:B,A54,study_countries!C:C,"national")</f>
        <v>3</v>
      </c>
      <c r="I54" t="s">
        <v>136</v>
      </c>
      <c r="J54" t="s">
        <v>888</v>
      </c>
      <c r="K54" s="83">
        <v>43</v>
      </c>
      <c r="L54" t="s">
        <v>64</v>
      </c>
      <c r="M54" t="s">
        <v>65</v>
      </c>
    </row>
    <row r="55" spans="1:13" ht="14.25">
      <c r="A55" t="s">
        <v>871</v>
      </c>
      <c r="B55" t="e">
        <f>VLOOKUP(A55,iso_code!B:C,2,"FAUX")</f>
        <v>#VALUE!</v>
      </c>
      <c r="C55" t="s">
        <v>950</v>
      </c>
      <c r="D55" t="s">
        <v>271</v>
      </c>
      <c r="E55" t="s">
        <v>890</v>
      </c>
      <c r="F55" t="s">
        <v>895</v>
      </c>
      <c r="G55">
        <f>COUNTIF(study_countries!B:B,A55)</f>
        <v>13</v>
      </c>
      <c r="H55" s="92">
        <f>COUNTIFS(study_countries!B:B,A55,study_countries!C:C,"subnational")+COUNTIFS(study_countries!B:B,A55,study_countries!C:C,"national")</f>
        <v>0</v>
      </c>
      <c r="I55" t="s">
        <v>65</v>
      </c>
      <c r="J55" t="s">
        <v>888</v>
      </c>
      <c r="K55" s="83">
        <v>50</v>
      </c>
      <c r="L55" t="s">
        <v>64</v>
      </c>
      <c r="M55" t="s">
        <v>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2842-76B8-4AC0-AD7C-DFF36B7795F3}">
  <sheetPr codeName="Feuil8">
    <tabColor rgb="FF00B050"/>
  </sheetPr>
  <dimension ref="A1:D6"/>
  <sheetViews>
    <sheetView workbookViewId="0">
      <pane ySplit="1" topLeftCell="A2" activePane="bottomLeft" state="frozen"/>
      <selection pane="bottomLeft" activeCell="C22" sqref="C22"/>
    </sheetView>
  </sheetViews>
  <sheetFormatPr baseColWidth="10" defaultColWidth="11.375" defaultRowHeight="14.25"/>
  <cols>
    <col min="1" max="1" width="13.875" customWidth="1"/>
    <col min="2" max="2" width="38.875" customWidth="1"/>
    <col min="3" max="3" width="74.125" customWidth="1"/>
    <col min="4" max="4" width="22.375" customWidth="1"/>
  </cols>
  <sheetData>
    <row r="1" spans="1:4" ht="15">
      <c r="A1" s="38" t="s">
        <v>874</v>
      </c>
      <c r="B1" s="38" t="s">
        <v>951</v>
      </c>
      <c r="C1" s="38" t="s">
        <v>952</v>
      </c>
      <c r="D1" s="38" t="s">
        <v>878</v>
      </c>
    </row>
    <row r="2" spans="1:4">
      <c r="A2" t="s">
        <v>248</v>
      </c>
      <c r="B2" t="s">
        <v>953</v>
      </c>
      <c r="C2" t="s">
        <v>954</v>
      </c>
      <c r="D2">
        <f>COUNTIF(study_pools!B:B,A2)</f>
        <v>31</v>
      </c>
    </row>
    <row r="3" spans="1:4">
      <c r="A3" t="s">
        <v>320</v>
      </c>
      <c r="B3" t="s">
        <v>955</v>
      </c>
      <c r="C3" t="s">
        <v>956</v>
      </c>
      <c r="D3">
        <f>COUNTIF(study_pools!B:B,A3)</f>
        <v>35</v>
      </c>
    </row>
    <row r="4" spans="1:4">
      <c r="A4" t="s">
        <v>284</v>
      </c>
      <c r="B4" t="s">
        <v>957</v>
      </c>
      <c r="C4" t="s">
        <v>958</v>
      </c>
      <c r="D4">
        <f>COUNTIF(study_pools!B:B,A4)</f>
        <v>13</v>
      </c>
    </row>
    <row r="5" spans="1:4">
      <c r="A5" t="s">
        <v>271</v>
      </c>
      <c r="B5" t="s">
        <v>959</v>
      </c>
      <c r="C5" t="s">
        <v>960</v>
      </c>
      <c r="D5">
        <f>COUNTIF(study_pools!B:B,A5)</f>
        <v>22</v>
      </c>
    </row>
    <row r="6" spans="1:4">
      <c r="A6" t="s">
        <v>223</v>
      </c>
      <c r="B6" t="s">
        <v>961</v>
      </c>
      <c r="C6" t="s">
        <v>962</v>
      </c>
      <c r="D6">
        <f>COUNTIF(study_pools!B:B,A6)</f>
        <v>22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C8FC1-CFE9-4B27-84D3-27F27D84E82C}">
  <sheetPr codeName="Feuil9">
    <tabColor rgb="FF00B050"/>
  </sheetPr>
  <dimension ref="A1:W70"/>
  <sheetViews>
    <sheetView workbookViewId="0">
      <pane ySplit="1" topLeftCell="A2" activePane="bottomLeft" state="frozen"/>
      <selection pane="bottomLeft" activeCell="C11" sqref="C11"/>
    </sheetView>
  </sheetViews>
  <sheetFormatPr baseColWidth="10" defaultColWidth="8.875" defaultRowHeight="14.25"/>
  <cols>
    <col min="1" max="1" width="14.375" bestFit="1" customWidth="1"/>
    <col min="2" max="2" width="37.375" style="23" customWidth="1"/>
    <col min="3" max="3" width="24.125" customWidth="1"/>
    <col min="4" max="4" width="16" customWidth="1"/>
    <col min="5" max="5" width="28.375" bestFit="1" customWidth="1"/>
    <col min="6" max="6" width="12.125" bestFit="1" customWidth="1"/>
    <col min="7" max="7" width="11.125" customWidth="1"/>
    <col min="8" max="8" width="21.125" customWidth="1"/>
    <col min="9" max="9" width="16.375" customWidth="1"/>
    <col min="10" max="10" width="13.375" customWidth="1"/>
    <col min="11" max="11" width="18.875" customWidth="1"/>
    <col min="12" max="12" width="13.375" customWidth="1"/>
    <col min="13" max="13" width="23.375" customWidth="1"/>
    <col min="14" max="14" width="21.875" customWidth="1"/>
    <col min="15" max="15" width="8.625" bestFit="1" customWidth="1"/>
    <col min="16" max="16" width="25" customWidth="1"/>
    <col min="17" max="17" width="33.375" customWidth="1"/>
    <col min="18" max="18" width="23.625" customWidth="1"/>
    <col min="19" max="19" width="33.375" customWidth="1"/>
    <col min="20" max="20" width="54" customWidth="1"/>
    <col min="21" max="21" width="43.375" customWidth="1"/>
    <col min="22" max="22" width="34.375" customWidth="1"/>
    <col min="23" max="23" width="21.875" customWidth="1"/>
  </cols>
  <sheetData>
    <row r="1" spans="1:23" ht="15">
      <c r="A1" s="86" t="s">
        <v>776</v>
      </c>
      <c r="B1" s="93" t="s">
        <v>963</v>
      </c>
      <c r="C1" s="87" t="s">
        <v>964</v>
      </c>
      <c r="D1" s="87" t="s">
        <v>965</v>
      </c>
      <c r="E1" s="87" t="s">
        <v>966</v>
      </c>
      <c r="F1" s="87" t="s">
        <v>967</v>
      </c>
      <c r="G1" s="87" t="s">
        <v>968</v>
      </c>
      <c r="H1" s="87" t="s">
        <v>969</v>
      </c>
      <c r="I1" s="87" t="s">
        <v>970</v>
      </c>
      <c r="J1" s="87" t="s">
        <v>971</v>
      </c>
      <c r="K1" s="87" t="s">
        <v>972</v>
      </c>
      <c r="L1" s="87" t="s">
        <v>973</v>
      </c>
      <c r="M1" s="87" t="s">
        <v>974</v>
      </c>
      <c r="N1" s="87" t="s">
        <v>975</v>
      </c>
      <c r="O1" s="87" t="s">
        <v>976</v>
      </c>
      <c r="P1" s="87" t="s">
        <v>977</v>
      </c>
      <c r="Q1" s="87" t="s">
        <v>978</v>
      </c>
      <c r="R1" s="87" t="s">
        <v>979</v>
      </c>
      <c r="S1" s="87" t="s">
        <v>48</v>
      </c>
      <c r="T1" s="88" t="s">
        <v>980</v>
      </c>
      <c r="U1" s="88" t="s">
        <v>41</v>
      </c>
      <c r="V1" s="88" t="s">
        <v>981</v>
      </c>
      <c r="W1" t="s">
        <v>982</v>
      </c>
    </row>
    <row r="2" spans="1:23">
      <c r="A2" s="85" t="s">
        <v>386</v>
      </c>
      <c r="B2" s="94" t="s">
        <v>983</v>
      </c>
      <c r="C2" s="6" t="s">
        <v>779</v>
      </c>
      <c r="D2" s="6" t="s">
        <v>984</v>
      </c>
      <c r="E2" s="6" t="s">
        <v>985</v>
      </c>
      <c r="F2" s="6" t="s">
        <v>986</v>
      </c>
      <c r="G2" s="59">
        <v>3000</v>
      </c>
      <c r="H2" s="6" t="s">
        <v>64</v>
      </c>
      <c r="I2" s="6" t="s">
        <v>987</v>
      </c>
      <c r="J2" s="6" t="s">
        <v>988</v>
      </c>
      <c r="K2" s="6" t="s">
        <v>64</v>
      </c>
      <c r="L2" s="6" t="s">
        <v>64</v>
      </c>
      <c r="M2" s="6" t="s">
        <v>105</v>
      </c>
      <c r="N2" s="6"/>
      <c r="O2" s="6" t="s">
        <v>989</v>
      </c>
      <c r="P2" s="60">
        <f>COUNTIF(study_tools!B:B,A2)</f>
        <v>15</v>
      </c>
      <c r="Q2" s="6" t="s">
        <v>990</v>
      </c>
      <c r="R2" s="60"/>
      <c r="S2" s="6"/>
      <c r="T2" s="61"/>
      <c r="U2" s="61"/>
      <c r="V2" s="61"/>
    </row>
    <row r="3" spans="1:23">
      <c r="A3" s="85" t="s">
        <v>269</v>
      </c>
      <c r="B3" s="94" t="s">
        <v>991</v>
      </c>
      <c r="C3" s="6" t="s">
        <v>779</v>
      </c>
      <c r="D3" s="6" t="s">
        <v>474</v>
      </c>
      <c r="E3" s="6" t="s">
        <v>992</v>
      </c>
      <c r="F3" s="6" t="s">
        <v>28</v>
      </c>
      <c r="G3" s="59">
        <v>0</v>
      </c>
      <c r="H3" s="6" t="s">
        <v>64</v>
      </c>
      <c r="I3" s="6" t="s">
        <v>988</v>
      </c>
      <c r="J3" s="6" t="s">
        <v>987</v>
      </c>
      <c r="K3" s="6" t="s">
        <v>64</v>
      </c>
      <c r="L3" s="6" t="s">
        <v>64</v>
      </c>
      <c r="M3" s="6" t="s">
        <v>993</v>
      </c>
      <c r="N3" s="6"/>
      <c r="O3" s="6" t="s">
        <v>994</v>
      </c>
      <c r="P3" s="60">
        <f>COUNTIF(study_tools!B:B,A3)</f>
        <v>20</v>
      </c>
      <c r="Q3" s="6" t="s">
        <v>990</v>
      </c>
      <c r="R3" s="60"/>
      <c r="S3" s="6"/>
      <c r="T3" s="61"/>
      <c r="U3" s="61"/>
      <c r="V3" s="61"/>
    </row>
    <row r="4" spans="1:23">
      <c r="A4" s="85" t="s">
        <v>778</v>
      </c>
      <c r="B4" s="94" t="s">
        <v>2956</v>
      </c>
      <c r="C4" s="6" t="s">
        <v>779</v>
      </c>
      <c r="D4" s="6" t="s">
        <v>996</v>
      </c>
      <c r="E4" s="6" t="s">
        <v>997</v>
      </c>
      <c r="F4" s="6" t="s">
        <v>28</v>
      </c>
      <c r="G4" s="59">
        <v>0</v>
      </c>
      <c r="H4" s="6" t="s">
        <v>64</v>
      </c>
      <c r="I4" s="6" t="s">
        <v>988</v>
      </c>
      <c r="J4" s="6" t="s">
        <v>988</v>
      </c>
      <c r="K4" s="6" t="s">
        <v>64</v>
      </c>
      <c r="L4" s="6" t="s">
        <v>64</v>
      </c>
      <c r="M4" s="6" t="s">
        <v>993</v>
      </c>
      <c r="N4" s="6"/>
      <c r="O4" s="6" t="s">
        <v>989</v>
      </c>
      <c r="P4" s="60">
        <f>COUNTIF(study_tools!B:B,A4)</f>
        <v>7</v>
      </c>
      <c r="Q4" s="6" t="s">
        <v>990</v>
      </c>
      <c r="R4" s="60"/>
      <c r="S4" s="6"/>
      <c r="T4" s="61"/>
      <c r="U4" s="61"/>
      <c r="V4" s="61"/>
    </row>
    <row r="5" spans="1:23">
      <c r="A5" s="85" t="s">
        <v>798</v>
      </c>
      <c r="B5" s="94" t="s">
        <v>2957</v>
      </c>
      <c r="C5" s="6" t="s">
        <v>779</v>
      </c>
      <c r="D5" s="6" t="s">
        <v>996</v>
      </c>
      <c r="E5" s="6" t="s">
        <v>997</v>
      </c>
      <c r="F5" s="6" t="s">
        <v>28</v>
      </c>
      <c r="G5" s="59">
        <v>1</v>
      </c>
      <c r="H5" s="6" t="s">
        <v>64</v>
      </c>
      <c r="I5" s="6" t="s">
        <v>988</v>
      </c>
      <c r="J5" s="6" t="s">
        <v>988</v>
      </c>
      <c r="K5" s="6" t="s">
        <v>64</v>
      </c>
      <c r="L5" s="6" t="s">
        <v>64</v>
      </c>
      <c r="M5" s="6" t="s">
        <v>993</v>
      </c>
      <c r="N5" s="6"/>
      <c r="O5" s="6" t="s">
        <v>989</v>
      </c>
      <c r="P5" s="60">
        <f>COUNTIF(study_tools!B:B,A5)</f>
        <v>1</v>
      </c>
      <c r="Q5" s="6" t="s">
        <v>990</v>
      </c>
      <c r="R5" s="60"/>
      <c r="S5" s="6"/>
      <c r="T5" s="61"/>
      <c r="U5" s="61"/>
      <c r="V5" s="61"/>
    </row>
    <row r="6" spans="1:23" ht="42.75">
      <c r="A6" s="85" t="s">
        <v>374</v>
      </c>
      <c r="B6" s="94" t="s">
        <v>998</v>
      </c>
      <c r="C6" s="6"/>
      <c r="D6" s="6" t="s">
        <v>996</v>
      </c>
      <c r="E6" s="6" t="s">
        <v>999</v>
      </c>
      <c r="F6" s="6" t="s">
        <v>28</v>
      </c>
      <c r="G6" s="59">
        <v>0</v>
      </c>
      <c r="H6" s="6" t="s">
        <v>64</v>
      </c>
      <c r="I6" s="6" t="s">
        <v>988</v>
      </c>
      <c r="J6" s="6" t="s">
        <v>987</v>
      </c>
      <c r="K6" s="6" t="s">
        <v>64</v>
      </c>
      <c r="L6" s="6" t="s">
        <v>64</v>
      </c>
      <c r="M6" s="6" t="s">
        <v>993</v>
      </c>
      <c r="N6" s="6"/>
      <c r="O6" s="6" t="s">
        <v>994</v>
      </c>
      <c r="P6" s="60">
        <f>COUNTIF(study_tools!B:B,A6)</f>
        <v>7</v>
      </c>
      <c r="Q6" s="6" t="s">
        <v>1000</v>
      </c>
      <c r="R6" s="60"/>
      <c r="S6" s="6"/>
      <c r="T6" s="61"/>
      <c r="U6" s="61"/>
      <c r="V6" s="61"/>
    </row>
    <row r="7" spans="1:23" ht="28.5">
      <c r="A7" s="85" t="s">
        <v>1001</v>
      </c>
      <c r="B7" s="94" t="s">
        <v>1002</v>
      </c>
      <c r="C7" s="6"/>
      <c r="D7" s="6" t="s">
        <v>996</v>
      </c>
      <c r="E7" s="6" t="s">
        <v>154</v>
      </c>
      <c r="F7" s="6" t="s">
        <v>28</v>
      </c>
      <c r="G7" s="59">
        <v>0</v>
      </c>
      <c r="H7" s="6" t="s">
        <v>64</v>
      </c>
      <c r="I7" s="6" t="s">
        <v>988</v>
      </c>
      <c r="J7" s="6" t="s">
        <v>987</v>
      </c>
      <c r="K7" s="6" t="s">
        <v>64</v>
      </c>
      <c r="L7" s="6" t="s">
        <v>64</v>
      </c>
      <c r="M7" s="6" t="s">
        <v>105</v>
      </c>
      <c r="N7" s="6"/>
      <c r="O7" s="6" t="s">
        <v>989</v>
      </c>
      <c r="P7" s="60">
        <f>COUNTIF(study_tools!B:B,A7)</f>
        <v>0</v>
      </c>
      <c r="Q7" s="6" t="s">
        <v>1003</v>
      </c>
      <c r="R7" s="60"/>
      <c r="S7" s="6"/>
      <c r="T7" s="61"/>
      <c r="U7" s="61"/>
      <c r="V7" s="61"/>
    </row>
    <row r="8" spans="1:23">
      <c r="A8" s="85" t="s">
        <v>785</v>
      </c>
      <c r="B8" s="94" t="s">
        <v>1004</v>
      </c>
      <c r="C8" s="6"/>
      <c r="D8" s="6" t="s">
        <v>326</v>
      </c>
      <c r="E8" s="6" t="s">
        <v>1005</v>
      </c>
      <c r="F8" s="6" t="s">
        <v>28</v>
      </c>
      <c r="G8" s="59">
        <v>0</v>
      </c>
      <c r="H8" s="6" t="s">
        <v>64</v>
      </c>
      <c r="I8" s="6" t="s">
        <v>988</v>
      </c>
      <c r="J8" s="6" t="s">
        <v>988</v>
      </c>
      <c r="K8" s="6" t="s">
        <v>64</v>
      </c>
      <c r="L8" s="6" t="s">
        <v>64</v>
      </c>
      <c r="M8" s="6" t="s">
        <v>993</v>
      </c>
      <c r="N8" s="6"/>
      <c r="O8" s="6" t="s">
        <v>994</v>
      </c>
      <c r="P8" s="60">
        <f>COUNTIF(study_tools!B:B,A8)</f>
        <v>3</v>
      </c>
      <c r="Q8" s="6" t="s">
        <v>990</v>
      </c>
      <c r="R8" s="60"/>
      <c r="S8" s="6"/>
      <c r="T8" s="61"/>
      <c r="U8" s="61"/>
      <c r="V8" s="61"/>
    </row>
    <row r="9" spans="1:23">
      <c r="A9" s="85" t="s">
        <v>784</v>
      </c>
      <c r="B9" s="94" t="s">
        <v>784</v>
      </c>
      <c r="C9" s="6"/>
      <c r="D9" s="6" t="s">
        <v>1006</v>
      </c>
      <c r="E9" s="6" t="s">
        <v>1007</v>
      </c>
      <c r="F9" s="6" t="s">
        <v>28</v>
      </c>
      <c r="G9" s="59">
        <v>0</v>
      </c>
      <c r="H9" s="6" t="s">
        <v>64</v>
      </c>
      <c r="I9" s="6" t="s">
        <v>988</v>
      </c>
      <c r="J9" s="6" t="s">
        <v>988</v>
      </c>
      <c r="K9" s="6" t="s">
        <v>64</v>
      </c>
      <c r="L9" s="6" t="s">
        <v>64</v>
      </c>
      <c r="M9" s="6" t="s">
        <v>993</v>
      </c>
      <c r="N9" s="6"/>
      <c r="O9" s="6" t="s">
        <v>994</v>
      </c>
      <c r="P9" s="60">
        <f>COUNTIF(study_tools!B:B,A9)</f>
        <v>1</v>
      </c>
      <c r="Q9" s="6" t="s">
        <v>990</v>
      </c>
      <c r="R9" s="60"/>
      <c r="S9" s="6"/>
      <c r="T9" s="61"/>
      <c r="U9" s="61"/>
      <c r="V9" s="61"/>
    </row>
    <row r="10" spans="1:23">
      <c r="A10" s="85" t="s">
        <v>259</v>
      </c>
      <c r="B10" s="94" t="s">
        <v>1008</v>
      </c>
      <c r="C10" s="6"/>
      <c r="D10" s="6" t="s">
        <v>474</v>
      </c>
      <c r="E10" s="6" t="s">
        <v>1009</v>
      </c>
      <c r="F10" s="6" t="s">
        <v>28</v>
      </c>
      <c r="G10" s="59">
        <v>0</v>
      </c>
      <c r="H10" s="6" t="s">
        <v>64</v>
      </c>
      <c r="I10" s="6" t="s">
        <v>987</v>
      </c>
      <c r="J10" s="6" t="s">
        <v>987</v>
      </c>
      <c r="K10" s="6" t="s">
        <v>64</v>
      </c>
      <c r="L10" s="6" t="s">
        <v>64</v>
      </c>
      <c r="M10" s="6" t="s">
        <v>993</v>
      </c>
      <c r="N10" s="6"/>
      <c r="O10" s="6" t="s">
        <v>994</v>
      </c>
      <c r="P10" s="60">
        <f>COUNTIF(study_tools!B:B,A10)</f>
        <v>10</v>
      </c>
      <c r="Q10" s="6" t="s">
        <v>1010</v>
      </c>
      <c r="R10" s="60"/>
      <c r="S10" s="6"/>
      <c r="T10" s="61"/>
      <c r="U10" s="61"/>
      <c r="V10" s="61"/>
    </row>
    <row r="11" spans="1:23" ht="86.25" customHeight="1">
      <c r="A11" s="85" t="s">
        <v>782</v>
      </c>
      <c r="B11" s="94" t="s">
        <v>1011</v>
      </c>
      <c r="C11" s="6" t="s">
        <v>779</v>
      </c>
      <c r="D11" s="6" t="s">
        <v>1012</v>
      </c>
      <c r="E11" s="6" t="s">
        <v>1013</v>
      </c>
      <c r="F11" s="6" t="s">
        <v>28</v>
      </c>
      <c r="G11" s="59">
        <v>0</v>
      </c>
      <c r="H11" s="6" t="s">
        <v>64</v>
      </c>
      <c r="I11" s="6" t="s">
        <v>988</v>
      </c>
      <c r="J11" s="6" t="s">
        <v>987</v>
      </c>
      <c r="K11" s="6" t="s">
        <v>64</v>
      </c>
      <c r="L11" s="6" t="s">
        <v>64</v>
      </c>
      <c r="M11" s="6" t="s">
        <v>993</v>
      </c>
      <c r="N11" s="6" t="s">
        <v>65</v>
      </c>
      <c r="O11" s="6" t="s">
        <v>994</v>
      </c>
      <c r="P11" s="60">
        <f>COUNTIF(study_tools!B:B,A11)</f>
        <v>1</v>
      </c>
      <c r="Q11" s="57" t="s">
        <v>1014</v>
      </c>
      <c r="R11" s="60" t="s">
        <v>65</v>
      </c>
      <c r="S11" s="6" t="s">
        <v>1015</v>
      </c>
      <c r="T11" s="84" t="s">
        <v>1016</v>
      </c>
      <c r="U11" s="84" t="s">
        <v>1017</v>
      </c>
      <c r="V11" s="84" t="s">
        <v>1018</v>
      </c>
      <c r="W11" s="84" t="s">
        <v>1019</v>
      </c>
    </row>
    <row r="12" spans="1:23">
      <c r="A12" s="85" t="s">
        <v>1020</v>
      </c>
      <c r="B12" s="94" t="s">
        <v>1021</v>
      </c>
      <c r="C12" s="6"/>
      <c r="D12" s="6" t="s">
        <v>1022</v>
      </c>
      <c r="E12" s="6" t="s">
        <v>1023</v>
      </c>
      <c r="F12" s="6" t="s">
        <v>67</v>
      </c>
      <c r="G12" s="59">
        <v>50000</v>
      </c>
      <c r="H12" s="6" t="s">
        <v>65</v>
      </c>
      <c r="I12" s="6" t="s">
        <v>988</v>
      </c>
      <c r="J12" s="6" t="s">
        <v>988</v>
      </c>
      <c r="K12" s="6" t="s">
        <v>64</v>
      </c>
      <c r="L12" s="6" t="s">
        <v>64</v>
      </c>
      <c r="M12" s="6" t="s">
        <v>105</v>
      </c>
      <c r="N12" s="6"/>
      <c r="O12" s="6" t="s">
        <v>989</v>
      </c>
      <c r="P12" s="60">
        <f>COUNTIF(study_tools!B:B,A12)</f>
        <v>2</v>
      </c>
      <c r="Q12" s="6" t="s">
        <v>1024</v>
      </c>
      <c r="R12" s="60"/>
      <c r="S12" s="6"/>
      <c r="T12" s="61"/>
      <c r="U12" s="61"/>
      <c r="V12" s="61"/>
    </row>
    <row r="13" spans="1:23" ht="28.5">
      <c r="A13" s="85" t="s">
        <v>760</v>
      </c>
      <c r="B13" s="94" t="s">
        <v>1025</v>
      </c>
      <c r="C13" s="6"/>
      <c r="D13" s="6" t="s">
        <v>371</v>
      </c>
      <c r="E13" s="6" t="s">
        <v>1026</v>
      </c>
      <c r="F13" s="6" t="s">
        <v>67</v>
      </c>
      <c r="G13" s="59">
        <v>2000</v>
      </c>
      <c r="H13" s="6" t="s">
        <v>65</v>
      </c>
      <c r="I13" s="6" t="s">
        <v>987</v>
      </c>
      <c r="J13" s="6" t="s">
        <v>988</v>
      </c>
      <c r="K13" s="6" t="s">
        <v>64</v>
      </c>
      <c r="L13" s="6" t="s">
        <v>64</v>
      </c>
      <c r="M13" s="6" t="s">
        <v>105</v>
      </c>
      <c r="N13" s="6"/>
      <c r="O13" s="6" t="s">
        <v>989</v>
      </c>
      <c r="P13" s="60">
        <f>COUNTIF(study_tools!B:B,A13)</f>
        <v>8</v>
      </c>
      <c r="Q13" s="6" t="s">
        <v>1027</v>
      </c>
      <c r="R13" s="60"/>
      <c r="S13" s="6"/>
      <c r="T13" s="61"/>
      <c r="U13" s="61"/>
      <c r="V13" s="61"/>
    </row>
    <row r="14" spans="1:23">
      <c r="A14" s="85" t="s">
        <v>1028</v>
      </c>
      <c r="B14" s="94" t="s">
        <v>1028</v>
      </c>
      <c r="C14" s="6"/>
      <c r="D14" s="6" t="s">
        <v>371</v>
      </c>
      <c r="E14" s="6" t="s">
        <v>1029</v>
      </c>
      <c r="F14" s="6" t="s">
        <v>986</v>
      </c>
      <c r="G14" s="59">
        <v>2000</v>
      </c>
      <c r="H14" s="6" t="s">
        <v>65</v>
      </c>
      <c r="I14" s="6" t="s">
        <v>987</v>
      </c>
      <c r="J14" s="6" t="s">
        <v>988</v>
      </c>
      <c r="K14" s="6" t="s">
        <v>64</v>
      </c>
      <c r="L14" s="6" t="s">
        <v>64</v>
      </c>
      <c r="M14" s="6" t="s">
        <v>105</v>
      </c>
      <c r="N14" s="6"/>
      <c r="O14" s="6" t="s">
        <v>994</v>
      </c>
      <c r="P14" s="60">
        <f>COUNTIF(study_tools!B:B,A14)</f>
        <v>0</v>
      </c>
      <c r="Q14" s="6" t="s">
        <v>819</v>
      </c>
      <c r="R14" s="60"/>
      <c r="S14" s="6"/>
      <c r="T14" s="61"/>
      <c r="U14" s="61"/>
      <c r="V14" s="61"/>
    </row>
    <row r="15" spans="1:23">
      <c r="A15" s="85" t="s">
        <v>1030</v>
      </c>
      <c r="B15" s="94" t="s">
        <v>1030</v>
      </c>
      <c r="C15" s="6"/>
      <c r="D15" s="6" t="s">
        <v>996</v>
      </c>
      <c r="E15" s="6" t="s">
        <v>1031</v>
      </c>
      <c r="F15" s="6" t="s">
        <v>28</v>
      </c>
      <c r="G15" s="59">
        <v>0</v>
      </c>
      <c r="H15" s="6" t="s">
        <v>64</v>
      </c>
      <c r="I15" s="6" t="s">
        <v>987</v>
      </c>
      <c r="J15" s="6" t="s">
        <v>987</v>
      </c>
      <c r="K15" s="6" t="s">
        <v>64</v>
      </c>
      <c r="L15" s="6" t="s">
        <v>64</v>
      </c>
      <c r="M15" s="6" t="s">
        <v>105</v>
      </c>
      <c r="N15" s="6"/>
      <c r="O15" s="6" t="s">
        <v>989</v>
      </c>
      <c r="P15" s="60">
        <f>COUNTIF(study_tools!B:B,A15)</f>
        <v>3</v>
      </c>
      <c r="Q15" s="6" t="s">
        <v>1024</v>
      </c>
      <c r="R15" s="60"/>
      <c r="S15" s="6"/>
      <c r="T15" s="61"/>
      <c r="U15" s="61"/>
      <c r="V15" s="61"/>
    </row>
    <row r="16" spans="1:23">
      <c r="A16" s="85" t="s">
        <v>797</v>
      </c>
      <c r="B16" s="94" t="s">
        <v>1032</v>
      </c>
      <c r="C16" s="6"/>
      <c r="D16" s="6" t="s">
        <v>996</v>
      </c>
      <c r="E16" s="6" t="s">
        <v>1033</v>
      </c>
      <c r="F16" s="6" t="s">
        <v>986</v>
      </c>
      <c r="G16" s="59">
        <v>0</v>
      </c>
      <c r="H16" s="6" t="s">
        <v>64</v>
      </c>
      <c r="I16" s="6" t="s">
        <v>987</v>
      </c>
      <c r="J16" s="6" t="s">
        <v>987</v>
      </c>
      <c r="K16" s="6" t="s">
        <v>64</v>
      </c>
      <c r="L16" s="6" t="s">
        <v>64</v>
      </c>
      <c r="M16" s="6" t="s">
        <v>105</v>
      </c>
      <c r="N16" s="6"/>
      <c r="O16" s="6" t="s">
        <v>989</v>
      </c>
      <c r="P16" s="60">
        <f>COUNTIF(study_tools!B:B,A16)</f>
        <v>1</v>
      </c>
      <c r="Q16" s="6" t="s">
        <v>1034</v>
      </c>
      <c r="R16" s="60"/>
      <c r="S16" s="6"/>
      <c r="T16" s="61"/>
      <c r="U16" s="61"/>
      <c r="V16" s="61"/>
    </row>
    <row r="17" spans="1:22">
      <c r="A17" s="85" t="s">
        <v>730</v>
      </c>
      <c r="B17" s="94" t="s">
        <v>730</v>
      </c>
      <c r="C17" s="6"/>
      <c r="D17" s="6" t="s">
        <v>1012</v>
      </c>
      <c r="E17" s="6" t="s">
        <v>1035</v>
      </c>
      <c r="F17" s="6" t="s">
        <v>986</v>
      </c>
      <c r="G17" s="59">
        <v>0</v>
      </c>
      <c r="H17" s="6" t="s">
        <v>64</v>
      </c>
      <c r="I17" s="6" t="s">
        <v>987</v>
      </c>
      <c r="J17" s="6" t="s">
        <v>988</v>
      </c>
      <c r="K17" s="6" t="s">
        <v>64</v>
      </c>
      <c r="L17" s="6" t="s">
        <v>64</v>
      </c>
      <c r="M17" s="6" t="s">
        <v>105</v>
      </c>
      <c r="N17" s="6"/>
      <c r="O17" s="6" t="s">
        <v>989</v>
      </c>
      <c r="P17" s="60">
        <f>COUNTIF(study_tools!B:B,A17)</f>
        <v>1</v>
      </c>
      <c r="Q17" s="6" t="s">
        <v>1036</v>
      </c>
      <c r="R17" s="60"/>
      <c r="S17" s="6"/>
      <c r="T17" s="61"/>
      <c r="U17" s="61"/>
      <c r="V17" s="61"/>
    </row>
    <row r="18" spans="1:22">
      <c r="A18" s="85" t="s">
        <v>805</v>
      </c>
      <c r="B18" s="94" t="s">
        <v>1037</v>
      </c>
      <c r="C18" s="6"/>
      <c r="D18" s="6" t="s">
        <v>996</v>
      </c>
      <c r="E18" s="6" t="s">
        <v>1038</v>
      </c>
      <c r="F18" s="6" t="s">
        <v>28</v>
      </c>
      <c r="G18" s="59">
        <v>0</v>
      </c>
      <c r="H18" s="6" t="s">
        <v>64</v>
      </c>
      <c r="I18" s="6" t="s">
        <v>988</v>
      </c>
      <c r="J18" s="6" t="s">
        <v>988</v>
      </c>
      <c r="K18" s="6" t="s">
        <v>64</v>
      </c>
      <c r="L18" s="6" t="s">
        <v>64</v>
      </c>
      <c r="M18" s="6" t="s">
        <v>105</v>
      </c>
      <c r="N18" s="6"/>
      <c r="O18" s="6" t="s">
        <v>994</v>
      </c>
      <c r="P18" s="60">
        <f>COUNTIF(study_tools!B:B,A18)</f>
        <v>3</v>
      </c>
      <c r="Q18" s="6" t="s">
        <v>1039</v>
      </c>
      <c r="R18" s="60"/>
      <c r="S18" s="6"/>
      <c r="T18" s="61"/>
      <c r="U18" s="61"/>
      <c r="V18" s="61"/>
    </row>
    <row r="19" spans="1:22">
      <c r="A19" s="85" t="s">
        <v>796</v>
      </c>
      <c r="B19" s="94" t="s">
        <v>796</v>
      </c>
      <c r="C19" s="6"/>
      <c r="D19" s="6" t="s">
        <v>371</v>
      </c>
      <c r="E19" s="6" t="s">
        <v>1040</v>
      </c>
      <c r="F19" s="6" t="s">
        <v>67</v>
      </c>
      <c r="G19" s="59">
        <v>1000</v>
      </c>
      <c r="H19" s="6" t="s">
        <v>65</v>
      </c>
      <c r="I19" s="6" t="s">
        <v>988</v>
      </c>
      <c r="J19" s="6" t="s">
        <v>988</v>
      </c>
      <c r="K19" s="6" t="s">
        <v>64</v>
      </c>
      <c r="L19" s="6" t="s">
        <v>64</v>
      </c>
      <c r="M19" s="6" t="s">
        <v>105</v>
      </c>
      <c r="N19" s="6"/>
      <c r="O19" s="6" t="s">
        <v>989</v>
      </c>
      <c r="P19" s="60">
        <f>COUNTIF(study_tools!B:B,A19)</f>
        <v>2</v>
      </c>
      <c r="Q19" s="6" t="s">
        <v>1039</v>
      </c>
      <c r="R19" s="60"/>
      <c r="S19" s="6"/>
      <c r="T19" s="61"/>
      <c r="U19" s="61"/>
      <c r="V19" s="61"/>
    </row>
    <row r="20" spans="1:22">
      <c r="A20" s="85" t="s">
        <v>1041</v>
      </c>
      <c r="B20" s="94" t="s">
        <v>1042</v>
      </c>
      <c r="C20" s="6"/>
      <c r="D20" s="6" t="s">
        <v>474</v>
      </c>
      <c r="E20" s="6" t="s">
        <v>1043</v>
      </c>
      <c r="F20" s="6" t="s">
        <v>28</v>
      </c>
      <c r="G20" s="59">
        <v>0</v>
      </c>
      <c r="H20" s="6" t="s">
        <v>64</v>
      </c>
      <c r="I20" s="6" t="s">
        <v>988</v>
      </c>
      <c r="J20" s="6" t="s">
        <v>987</v>
      </c>
      <c r="K20" s="6" t="s">
        <v>64</v>
      </c>
      <c r="L20" s="6" t="s">
        <v>64</v>
      </c>
      <c r="M20" s="6" t="s">
        <v>993</v>
      </c>
      <c r="N20" s="6"/>
      <c r="O20" s="6" t="s">
        <v>994</v>
      </c>
      <c r="P20" s="60">
        <f>COUNTIF(study_tools!B:B,A20)</f>
        <v>0</v>
      </c>
      <c r="Q20" s="6" t="s">
        <v>1044</v>
      </c>
      <c r="R20" s="60"/>
      <c r="S20" s="6"/>
      <c r="T20" s="61"/>
      <c r="U20" s="61"/>
      <c r="V20" s="61"/>
    </row>
    <row r="21" spans="1:22">
      <c r="A21" s="85" t="s">
        <v>1045</v>
      </c>
      <c r="B21" s="94" t="s">
        <v>1046</v>
      </c>
      <c r="C21" s="6"/>
      <c r="D21" s="6" t="s">
        <v>996</v>
      </c>
      <c r="E21" s="6" t="s">
        <v>1047</v>
      </c>
      <c r="F21" s="6" t="s">
        <v>986</v>
      </c>
      <c r="G21" s="59">
        <v>0</v>
      </c>
      <c r="H21" s="6" t="s">
        <v>64</v>
      </c>
      <c r="I21" s="6" t="s">
        <v>988</v>
      </c>
      <c r="J21" s="6" t="s">
        <v>987</v>
      </c>
      <c r="K21" s="6" t="s">
        <v>64</v>
      </c>
      <c r="L21" s="6" t="s">
        <v>64</v>
      </c>
      <c r="M21" s="6" t="s">
        <v>105</v>
      </c>
      <c r="N21" s="6"/>
      <c r="O21" s="6" t="s">
        <v>989</v>
      </c>
      <c r="P21" s="60">
        <f>COUNTIF(study_tools!B:B,A21)</f>
        <v>0</v>
      </c>
      <c r="Q21" s="6" t="s">
        <v>990</v>
      </c>
      <c r="R21" s="60"/>
      <c r="S21" s="6"/>
      <c r="T21" s="61"/>
      <c r="U21" s="61"/>
      <c r="V21" s="61"/>
    </row>
    <row r="22" spans="1:22" ht="28.5">
      <c r="A22" s="85" t="s">
        <v>800</v>
      </c>
      <c r="B22" s="94" t="s">
        <v>1048</v>
      </c>
      <c r="C22" s="6"/>
      <c r="D22" s="6" t="s">
        <v>984</v>
      </c>
      <c r="E22" s="6" t="s">
        <v>985</v>
      </c>
      <c r="F22" s="6" t="s">
        <v>28</v>
      </c>
      <c r="G22" s="59">
        <v>0</v>
      </c>
      <c r="H22" s="6" t="s">
        <v>64</v>
      </c>
      <c r="I22" s="6" t="s">
        <v>988</v>
      </c>
      <c r="J22" s="6" t="s">
        <v>987</v>
      </c>
      <c r="K22" s="6" t="s">
        <v>64</v>
      </c>
      <c r="L22" s="6" t="s">
        <v>64</v>
      </c>
      <c r="M22" s="6" t="s">
        <v>993</v>
      </c>
      <c r="N22" s="6"/>
      <c r="O22" s="6" t="s">
        <v>994</v>
      </c>
      <c r="P22" s="60">
        <f>COUNTIF(study_tools!B:B,A22)</f>
        <v>1</v>
      </c>
      <c r="Q22" s="6" t="s">
        <v>990</v>
      </c>
      <c r="R22" s="60"/>
      <c r="S22" s="6"/>
      <c r="T22" s="61"/>
      <c r="U22" s="61"/>
      <c r="V22" s="61"/>
    </row>
    <row r="23" spans="1:22">
      <c r="A23" s="85" t="s">
        <v>808</v>
      </c>
      <c r="B23" s="94" t="s">
        <v>1049</v>
      </c>
      <c r="C23" s="6"/>
      <c r="D23" s="6" t="s">
        <v>984</v>
      </c>
      <c r="E23" s="6" t="s">
        <v>985</v>
      </c>
      <c r="F23" s="6" t="s">
        <v>986</v>
      </c>
      <c r="G23" s="59">
        <v>3000</v>
      </c>
      <c r="H23" s="6" t="s">
        <v>64</v>
      </c>
      <c r="I23" s="6" t="s">
        <v>987</v>
      </c>
      <c r="J23" s="6" t="s">
        <v>988</v>
      </c>
      <c r="K23" s="6" t="s">
        <v>64</v>
      </c>
      <c r="L23" s="6" t="s">
        <v>64</v>
      </c>
      <c r="M23" s="6" t="s">
        <v>105</v>
      </c>
      <c r="N23" s="6"/>
      <c r="O23" s="6" t="s">
        <v>989</v>
      </c>
      <c r="P23" s="60">
        <f>COUNTIF(study_tools!B:B,A23)</f>
        <v>1</v>
      </c>
      <c r="Q23" s="6" t="s">
        <v>1050</v>
      </c>
      <c r="R23" s="60"/>
      <c r="S23" s="6"/>
      <c r="T23" s="61"/>
      <c r="U23" s="61"/>
      <c r="V23" s="61"/>
    </row>
    <row r="24" spans="1:22" ht="42.75">
      <c r="A24" s="85" t="s">
        <v>791</v>
      </c>
      <c r="B24" s="94" t="s">
        <v>1051</v>
      </c>
      <c r="C24" s="6"/>
      <c r="D24" s="6" t="s">
        <v>1052</v>
      </c>
      <c r="E24" s="6" t="s">
        <v>1053</v>
      </c>
      <c r="F24" s="6" t="s">
        <v>28</v>
      </c>
      <c r="G24" s="59">
        <v>0</v>
      </c>
      <c r="H24" s="6" t="s">
        <v>64</v>
      </c>
      <c r="I24" s="6" t="s">
        <v>988</v>
      </c>
      <c r="J24" s="6" t="s">
        <v>987</v>
      </c>
      <c r="K24" s="6" t="s">
        <v>64</v>
      </c>
      <c r="L24" s="6" t="s">
        <v>64</v>
      </c>
      <c r="M24" s="6" t="s">
        <v>993</v>
      </c>
      <c r="N24" s="6"/>
      <c r="O24" s="6" t="s">
        <v>994</v>
      </c>
      <c r="P24" s="60">
        <f>COUNTIF(study_tools!B:B,A24)</f>
        <v>1</v>
      </c>
      <c r="Q24" s="6" t="s">
        <v>1024</v>
      </c>
      <c r="R24" s="60"/>
      <c r="S24" s="6"/>
      <c r="T24" s="61"/>
      <c r="U24" s="61"/>
      <c r="V24" s="61"/>
    </row>
    <row r="25" spans="1:22">
      <c r="A25" s="85" t="s">
        <v>815</v>
      </c>
      <c r="B25" s="94" t="s">
        <v>1054</v>
      </c>
      <c r="C25" s="6"/>
      <c r="D25" s="6" t="s">
        <v>597</v>
      </c>
      <c r="E25" s="6" t="s">
        <v>1055</v>
      </c>
      <c r="F25" s="6" t="s">
        <v>28</v>
      </c>
      <c r="G25" s="59">
        <v>0</v>
      </c>
      <c r="H25" s="6" t="s">
        <v>64</v>
      </c>
      <c r="I25" s="6" t="s">
        <v>1056</v>
      </c>
      <c r="J25" s="6" t="s">
        <v>987</v>
      </c>
      <c r="K25" s="6" t="s">
        <v>64</v>
      </c>
      <c r="L25" s="6" t="s">
        <v>65</v>
      </c>
      <c r="M25" s="6" t="s">
        <v>105</v>
      </c>
      <c r="N25" s="6"/>
      <c r="O25" s="6" t="s">
        <v>994</v>
      </c>
      <c r="P25" s="60">
        <f>COUNTIF(study_tools!B:B,A25)</f>
        <v>1</v>
      </c>
      <c r="Q25" s="6" t="s">
        <v>990</v>
      </c>
      <c r="R25" s="60"/>
      <c r="S25" s="6"/>
      <c r="T25" s="61"/>
      <c r="U25" s="61"/>
      <c r="V25" s="61"/>
    </row>
    <row r="26" spans="1:22" ht="42.75">
      <c r="A26" s="85" t="s">
        <v>801</v>
      </c>
      <c r="B26" s="94" t="s">
        <v>1057</v>
      </c>
      <c r="C26" s="6"/>
      <c r="D26" s="6" t="s">
        <v>371</v>
      </c>
      <c r="E26" s="6" t="s">
        <v>1058</v>
      </c>
      <c r="F26" s="6" t="s">
        <v>28</v>
      </c>
      <c r="G26" s="59">
        <v>0</v>
      </c>
      <c r="H26" s="6" t="s">
        <v>64</v>
      </c>
      <c r="I26" s="6" t="s">
        <v>988</v>
      </c>
      <c r="J26" s="6" t="s">
        <v>987</v>
      </c>
      <c r="K26" s="6" t="s">
        <v>64</v>
      </c>
      <c r="L26" s="6" t="s">
        <v>64</v>
      </c>
      <c r="M26" s="6" t="s">
        <v>993</v>
      </c>
      <c r="N26" s="6"/>
      <c r="O26" s="6" t="s">
        <v>994</v>
      </c>
      <c r="P26" s="60">
        <f>COUNTIF(study_tools!B:B,A26)</f>
        <v>1</v>
      </c>
      <c r="Q26" s="6" t="s">
        <v>1059</v>
      </c>
      <c r="R26" s="60"/>
      <c r="S26" s="6"/>
      <c r="T26" s="61"/>
      <c r="U26" s="61"/>
      <c r="V26" s="61"/>
    </row>
    <row r="27" spans="1:22">
      <c r="A27" s="85" t="s">
        <v>1060</v>
      </c>
      <c r="B27" s="94" t="s">
        <v>1061</v>
      </c>
      <c r="C27" s="6"/>
      <c r="D27" s="6" t="s">
        <v>626</v>
      </c>
      <c r="E27" s="6" t="s">
        <v>1062</v>
      </c>
      <c r="F27" s="6" t="s">
        <v>986</v>
      </c>
      <c r="G27" s="59">
        <v>5000</v>
      </c>
      <c r="H27" s="6" t="s">
        <v>65</v>
      </c>
      <c r="I27" s="6" t="s">
        <v>988</v>
      </c>
      <c r="J27" s="6" t="s">
        <v>987</v>
      </c>
      <c r="K27" s="6" t="s">
        <v>64</v>
      </c>
      <c r="L27" s="6" t="s">
        <v>65</v>
      </c>
      <c r="M27" s="6" t="s">
        <v>993</v>
      </c>
      <c r="N27" s="6"/>
      <c r="O27" s="6" t="s">
        <v>989</v>
      </c>
      <c r="P27" s="60">
        <f>COUNTIF(study_tools!B:B,A27)</f>
        <v>0</v>
      </c>
      <c r="Q27" s="6" t="s">
        <v>990</v>
      </c>
      <c r="R27" s="60"/>
      <c r="S27" s="6"/>
      <c r="T27" s="61"/>
      <c r="U27" s="61"/>
      <c r="V27" s="61"/>
    </row>
    <row r="28" spans="1:22">
      <c r="A28" s="85" t="s">
        <v>127</v>
      </c>
      <c r="B28" s="94" t="s">
        <v>1063</v>
      </c>
      <c r="C28" s="6"/>
      <c r="D28" s="6" t="s">
        <v>474</v>
      </c>
      <c r="E28" s="6" t="s">
        <v>1043</v>
      </c>
      <c r="F28" s="6" t="s">
        <v>28</v>
      </c>
      <c r="G28" s="59">
        <v>0</v>
      </c>
      <c r="H28" s="6" t="s">
        <v>64</v>
      </c>
      <c r="I28" s="6" t="s">
        <v>988</v>
      </c>
      <c r="J28" s="6" t="s">
        <v>987</v>
      </c>
      <c r="K28" s="6" t="s">
        <v>64</v>
      </c>
      <c r="L28" s="6" t="s">
        <v>64</v>
      </c>
      <c r="M28" s="6" t="s">
        <v>993</v>
      </c>
      <c r="N28" s="6"/>
      <c r="O28" s="6" t="s">
        <v>994</v>
      </c>
      <c r="P28" s="60">
        <f>COUNTIF(study_tools!B:B,A28)</f>
        <v>0</v>
      </c>
      <c r="Q28" s="6" t="s">
        <v>1000</v>
      </c>
      <c r="R28" s="60"/>
      <c r="S28" s="6"/>
      <c r="T28" s="61"/>
      <c r="U28" s="61"/>
      <c r="V28" s="61"/>
    </row>
    <row r="29" spans="1:22" ht="28.5">
      <c r="A29" s="85" t="s">
        <v>814</v>
      </c>
      <c r="B29" s="94" t="s">
        <v>1064</v>
      </c>
      <c r="C29" s="6"/>
      <c r="D29" s="6" t="s">
        <v>996</v>
      </c>
      <c r="E29" s="6" t="s">
        <v>1033</v>
      </c>
      <c r="F29" s="6" t="s">
        <v>986</v>
      </c>
      <c r="G29" s="59">
        <v>0</v>
      </c>
      <c r="H29" s="6" t="s">
        <v>64</v>
      </c>
      <c r="I29" s="6" t="s">
        <v>987</v>
      </c>
      <c r="J29" s="6" t="s">
        <v>987</v>
      </c>
      <c r="K29" s="6" t="s">
        <v>64</v>
      </c>
      <c r="L29" s="6" t="s">
        <v>64</v>
      </c>
      <c r="M29" s="6" t="s">
        <v>105</v>
      </c>
      <c r="N29" s="6"/>
      <c r="O29" s="6" t="s">
        <v>989</v>
      </c>
      <c r="P29" s="60">
        <f>COUNTIF(study_tools!B:B,A29)</f>
        <v>1</v>
      </c>
      <c r="Q29" s="6" t="s">
        <v>1065</v>
      </c>
      <c r="R29" s="60"/>
      <c r="S29" s="6"/>
      <c r="T29" s="61"/>
      <c r="U29" s="61"/>
      <c r="V29" s="61"/>
    </row>
    <row r="30" spans="1:22" ht="28.5">
      <c r="A30" s="85" t="s">
        <v>1066</v>
      </c>
      <c r="B30" s="94" t="s">
        <v>1067</v>
      </c>
      <c r="C30" s="6"/>
      <c r="D30" s="6" t="s">
        <v>277</v>
      </c>
      <c r="E30" s="6" t="s">
        <v>1068</v>
      </c>
      <c r="F30" s="6" t="s">
        <v>67</v>
      </c>
      <c r="G30" s="59">
        <v>10000</v>
      </c>
      <c r="H30" s="6" t="s">
        <v>65</v>
      </c>
      <c r="I30" s="6" t="s">
        <v>988</v>
      </c>
      <c r="J30" s="6" t="s">
        <v>988</v>
      </c>
      <c r="K30" s="6" t="s">
        <v>64</v>
      </c>
      <c r="L30" s="6" t="s">
        <v>64</v>
      </c>
      <c r="M30" s="6" t="s">
        <v>105</v>
      </c>
      <c r="N30" s="6"/>
      <c r="O30" s="6" t="s">
        <v>989</v>
      </c>
      <c r="P30" s="60">
        <f>COUNTIF(study_tools!B:B,A30)</f>
        <v>0</v>
      </c>
      <c r="Q30" s="6" t="s">
        <v>1065</v>
      </c>
      <c r="R30" s="60"/>
      <c r="S30" s="6"/>
      <c r="T30" s="61"/>
      <c r="U30" s="61"/>
      <c r="V30" s="61"/>
    </row>
    <row r="31" spans="1:22">
      <c r="A31" s="6"/>
      <c r="B31" s="94"/>
      <c r="C31" s="6"/>
      <c r="D31" s="6"/>
      <c r="E31" s="6"/>
      <c r="F31" s="6"/>
      <c r="G31" s="6"/>
      <c r="H31" s="6"/>
      <c r="I31" s="6"/>
      <c r="J31" s="6"/>
      <c r="K31" s="6"/>
      <c r="L31" s="6"/>
      <c r="M31" s="6"/>
      <c r="N31" s="6"/>
      <c r="O31" s="6"/>
      <c r="P31" s="6"/>
      <c r="Q31" s="6"/>
      <c r="R31" s="6"/>
      <c r="S31" s="6"/>
    </row>
    <row r="32" spans="1:22">
      <c r="A32" s="6"/>
      <c r="B32" s="94"/>
      <c r="C32" s="6"/>
      <c r="D32" s="6"/>
      <c r="E32" s="6"/>
      <c r="F32" s="6"/>
      <c r="G32" s="6"/>
      <c r="H32" s="6"/>
      <c r="I32" s="6"/>
      <c r="J32" s="6"/>
      <c r="K32" s="6"/>
      <c r="L32" s="6"/>
      <c r="M32" s="6"/>
      <c r="N32" s="6"/>
      <c r="O32" s="6"/>
      <c r="P32" s="6"/>
      <c r="Q32" s="6"/>
      <c r="R32" s="6"/>
      <c r="S32" s="6"/>
    </row>
    <row r="33" spans="1:19">
      <c r="A33" s="6"/>
      <c r="B33" s="94"/>
      <c r="C33" s="6"/>
      <c r="D33" s="6"/>
      <c r="E33" s="6"/>
      <c r="F33" s="6"/>
      <c r="G33" s="6"/>
      <c r="H33" s="6"/>
      <c r="I33" s="6"/>
      <c r="J33" s="6"/>
      <c r="K33" s="6"/>
      <c r="L33" s="6"/>
      <c r="M33" s="6"/>
      <c r="N33" s="6"/>
      <c r="O33" s="6"/>
      <c r="P33" s="6"/>
      <c r="Q33" s="6"/>
      <c r="R33" s="6"/>
      <c r="S33" s="6"/>
    </row>
    <row r="34" spans="1:19">
      <c r="A34" s="6"/>
      <c r="B34" s="94"/>
      <c r="C34" s="6"/>
      <c r="D34" s="6"/>
      <c r="E34" s="6"/>
      <c r="F34" s="6"/>
      <c r="G34" s="6"/>
      <c r="H34" s="6"/>
      <c r="I34" s="6"/>
      <c r="J34" s="6"/>
      <c r="K34" s="6"/>
      <c r="L34" s="6"/>
      <c r="M34" s="6"/>
      <c r="N34" s="6"/>
      <c r="O34" s="6"/>
      <c r="P34" s="6"/>
      <c r="Q34" s="6"/>
      <c r="R34" s="6"/>
      <c r="S34" s="6"/>
    </row>
    <row r="35" spans="1:19">
      <c r="A35" s="6"/>
      <c r="B35" s="94"/>
      <c r="C35" s="6"/>
      <c r="D35" s="6"/>
      <c r="E35" s="6"/>
      <c r="F35" s="6"/>
      <c r="G35" s="6"/>
      <c r="H35" s="6"/>
      <c r="I35" s="6"/>
      <c r="J35" s="6"/>
      <c r="K35" s="6"/>
      <c r="L35" s="6"/>
      <c r="M35" s="6"/>
      <c r="N35" s="6"/>
      <c r="O35" s="6"/>
      <c r="P35" s="6"/>
      <c r="Q35" s="6"/>
      <c r="R35" s="6"/>
      <c r="S35" s="6"/>
    </row>
    <row r="36" spans="1:19">
      <c r="A36" s="6"/>
      <c r="B36" s="94"/>
      <c r="C36" s="6"/>
      <c r="D36" s="6"/>
      <c r="E36" s="6"/>
      <c r="F36" s="6"/>
      <c r="G36" s="6"/>
      <c r="H36" s="6"/>
      <c r="I36" s="6"/>
      <c r="J36" s="6"/>
      <c r="K36" s="6"/>
      <c r="L36" s="6"/>
      <c r="M36" s="6"/>
      <c r="N36" s="6"/>
      <c r="O36" s="6"/>
      <c r="P36" s="6"/>
      <c r="Q36" s="6"/>
      <c r="R36" s="6"/>
      <c r="S36" s="6"/>
    </row>
    <row r="37" spans="1:19">
      <c r="A37" s="6"/>
      <c r="B37" s="94"/>
      <c r="C37" s="6"/>
      <c r="D37" s="6"/>
      <c r="E37" s="6"/>
      <c r="F37" s="6"/>
      <c r="G37" s="6"/>
      <c r="H37" s="6"/>
      <c r="I37" s="6"/>
      <c r="J37" s="6"/>
      <c r="K37" s="6"/>
      <c r="L37" s="6"/>
      <c r="M37" s="6"/>
      <c r="N37" s="6"/>
      <c r="O37" s="6"/>
      <c r="P37" s="6"/>
      <c r="Q37" s="6"/>
      <c r="R37" s="6"/>
      <c r="S37" s="6"/>
    </row>
    <row r="38" spans="1:19">
      <c r="A38" s="6"/>
      <c r="B38" s="94"/>
      <c r="C38" s="6"/>
      <c r="D38" s="6"/>
      <c r="E38" s="6"/>
      <c r="F38" s="6"/>
      <c r="G38" s="6"/>
      <c r="H38" s="6"/>
      <c r="I38" s="6"/>
      <c r="J38" s="6"/>
      <c r="K38" s="6"/>
      <c r="L38" s="6"/>
      <c r="M38" s="6"/>
      <c r="N38" s="6"/>
      <c r="O38" s="6"/>
      <c r="P38" s="6"/>
      <c r="Q38" s="6"/>
      <c r="R38" s="6"/>
      <c r="S38" s="6"/>
    </row>
    <row r="39" spans="1:19">
      <c r="A39" s="6"/>
      <c r="B39" s="94"/>
      <c r="C39" s="6"/>
      <c r="D39" s="6"/>
      <c r="E39" s="6"/>
      <c r="F39" s="6"/>
      <c r="G39" s="6"/>
      <c r="H39" s="6"/>
      <c r="I39" s="6"/>
      <c r="J39" s="6"/>
      <c r="K39" s="6"/>
      <c r="L39" s="6"/>
      <c r="M39" s="6"/>
      <c r="N39" s="6"/>
      <c r="O39" s="6"/>
      <c r="P39" s="6"/>
      <c r="Q39" s="6"/>
      <c r="R39" s="6"/>
      <c r="S39" s="6"/>
    </row>
    <row r="40" spans="1:19">
      <c r="A40" s="6"/>
      <c r="B40" s="94"/>
      <c r="C40" s="6"/>
      <c r="D40" s="6"/>
      <c r="E40" s="6"/>
      <c r="F40" s="6"/>
      <c r="G40" s="6"/>
      <c r="H40" s="6"/>
      <c r="I40" s="6"/>
      <c r="J40" s="6"/>
      <c r="K40" s="6"/>
      <c r="L40" s="6"/>
      <c r="M40" s="6"/>
      <c r="N40" s="6"/>
      <c r="O40" s="6"/>
      <c r="P40" s="6"/>
      <c r="Q40" s="6"/>
      <c r="R40" s="6"/>
      <c r="S40" s="6"/>
    </row>
    <row r="41" spans="1:19">
      <c r="A41" s="6"/>
      <c r="B41" s="94"/>
      <c r="C41" s="6"/>
      <c r="D41" s="6"/>
      <c r="E41" s="6"/>
      <c r="F41" s="6"/>
      <c r="G41" s="6"/>
      <c r="H41" s="6"/>
      <c r="I41" s="6"/>
      <c r="J41" s="6"/>
      <c r="K41" s="6"/>
      <c r="L41" s="6"/>
      <c r="M41" s="6"/>
      <c r="N41" s="6"/>
      <c r="O41" s="6"/>
      <c r="P41" s="6"/>
      <c r="Q41" s="6"/>
      <c r="R41" s="6"/>
      <c r="S41" s="6"/>
    </row>
    <row r="42" spans="1:19">
      <c r="A42" s="6"/>
      <c r="B42" s="94"/>
      <c r="C42" s="6"/>
      <c r="D42" s="6"/>
      <c r="E42" s="6"/>
      <c r="F42" s="6"/>
      <c r="G42" s="6"/>
      <c r="H42" s="6"/>
      <c r="I42" s="6"/>
      <c r="J42" s="6"/>
      <c r="K42" s="6"/>
      <c r="L42" s="6"/>
      <c r="M42" s="6"/>
      <c r="N42" s="6"/>
      <c r="O42" s="6"/>
      <c r="P42" s="6"/>
      <c r="Q42" s="6"/>
      <c r="R42" s="6"/>
      <c r="S42" s="6"/>
    </row>
    <row r="43" spans="1:19">
      <c r="A43" s="6"/>
      <c r="B43" s="94"/>
      <c r="C43" s="6"/>
      <c r="D43" s="6"/>
      <c r="E43" s="6"/>
      <c r="F43" s="6"/>
      <c r="G43" s="6"/>
      <c r="H43" s="6"/>
      <c r="I43" s="6"/>
      <c r="J43" s="6"/>
      <c r="K43" s="6"/>
      <c r="L43" s="6"/>
      <c r="M43" s="6"/>
      <c r="N43" s="6"/>
      <c r="O43" s="6"/>
      <c r="P43" s="6"/>
      <c r="Q43" s="6"/>
      <c r="R43" s="6"/>
      <c r="S43" s="6"/>
    </row>
    <row r="44" spans="1:19">
      <c r="A44" s="6"/>
      <c r="B44" s="94"/>
      <c r="C44" s="6"/>
      <c r="D44" s="6"/>
      <c r="E44" s="6"/>
      <c r="F44" s="6"/>
      <c r="G44" s="6"/>
      <c r="H44" s="6"/>
      <c r="I44" s="6"/>
      <c r="J44" s="6"/>
      <c r="K44" s="6"/>
      <c r="L44" s="6"/>
      <c r="M44" s="6"/>
      <c r="N44" s="6"/>
      <c r="O44" s="6"/>
      <c r="P44" s="6"/>
      <c r="Q44" s="6"/>
      <c r="R44" s="6"/>
      <c r="S44" s="6"/>
    </row>
    <row r="45" spans="1:19">
      <c r="A45" s="6"/>
      <c r="B45" s="94"/>
      <c r="C45" s="6"/>
      <c r="D45" s="6"/>
      <c r="E45" s="6"/>
      <c r="F45" s="6"/>
      <c r="G45" s="6"/>
      <c r="H45" s="6"/>
      <c r="I45" s="6"/>
      <c r="J45" s="6"/>
      <c r="K45" s="6"/>
      <c r="L45" s="6"/>
      <c r="M45" s="6"/>
      <c r="N45" s="6"/>
      <c r="O45" s="6"/>
      <c r="P45" s="6"/>
      <c r="Q45" s="6"/>
      <c r="R45" s="6"/>
      <c r="S45" s="6"/>
    </row>
    <row r="46" spans="1:19">
      <c r="A46" s="6"/>
      <c r="B46" s="94"/>
      <c r="C46" s="6"/>
      <c r="D46" s="6"/>
      <c r="E46" s="6"/>
      <c r="F46" s="6"/>
      <c r="G46" s="6"/>
      <c r="H46" s="6"/>
      <c r="I46" s="6"/>
      <c r="J46" s="6"/>
      <c r="K46" s="6"/>
      <c r="L46" s="6"/>
      <c r="M46" s="6"/>
      <c r="N46" s="6"/>
      <c r="O46" s="6"/>
      <c r="P46" s="6"/>
      <c r="Q46" s="6"/>
      <c r="R46" s="6"/>
      <c r="S46" s="6"/>
    </row>
    <row r="47" spans="1:19">
      <c r="A47" s="6"/>
      <c r="B47" s="94"/>
      <c r="C47" s="6"/>
      <c r="D47" s="6"/>
      <c r="E47" s="6"/>
      <c r="F47" s="6"/>
      <c r="G47" s="6"/>
      <c r="H47" s="6"/>
      <c r="I47" s="6"/>
      <c r="J47" s="6"/>
      <c r="K47" s="6"/>
      <c r="L47" s="6"/>
      <c r="M47" s="6"/>
      <c r="N47" s="6"/>
      <c r="O47" s="6"/>
      <c r="P47" s="6"/>
      <c r="Q47" s="6"/>
      <c r="R47" s="6"/>
      <c r="S47" s="6"/>
    </row>
    <row r="48" spans="1:19">
      <c r="A48" s="6"/>
      <c r="B48" s="94"/>
      <c r="C48" s="6"/>
      <c r="D48" s="6"/>
      <c r="E48" s="6"/>
      <c r="F48" s="6"/>
      <c r="G48" s="6"/>
      <c r="H48" s="6"/>
      <c r="I48" s="6"/>
      <c r="J48" s="6"/>
      <c r="K48" s="6"/>
      <c r="L48" s="6"/>
      <c r="M48" s="6"/>
      <c r="N48" s="6"/>
      <c r="O48" s="6"/>
      <c r="P48" s="6"/>
      <c r="Q48" s="6"/>
      <c r="R48" s="6"/>
      <c r="S48" s="6"/>
    </row>
    <row r="49" spans="1:19">
      <c r="A49" s="6"/>
      <c r="B49" s="94"/>
      <c r="C49" s="6"/>
      <c r="D49" s="6"/>
      <c r="E49" s="6"/>
      <c r="F49" s="6"/>
      <c r="G49" s="6"/>
      <c r="H49" s="6"/>
      <c r="I49" s="6"/>
      <c r="J49" s="6"/>
      <c r="K49" s="6"/>
      <c r="L49" s="6"/>
      <c r="M49" s="6"/>
      <c r="N49" s="6"/>
      <c r="O49" s="6"/>
      <c r="P49" s="6"/>
      <c r="Q49" s="6"/>
      <c r="R49" s="6"/>
      <c r="S49" s="6"/>
    </row>
    <row r="50" spans="1:19">
      <c r="A50" s="6"/>
      <c r="B50" s="94"/>
      <c r="C50" s="6"/>
      <c r="D50" s="6"/>
      <c r="E50" s="6"/>
      <c r="F50" s="6"/>
      <c r="G50" s="6"/>
      <c r="H50" s="6"/>
      <c r="I50" s="6"/>
      <c r="J50" s="6"/>
      <c r="K50" s="6"/>
      <c r="L50" s="6"/>
      <c r="M50" s="6"/>
      <c r="N50" s="6"/>
      <c r="O50" s="6"/>
      <c r="P50" s="6"/>
      <c r="Q50" s="6"/>
      <c r="R50" s="6"/>
      <c r="S50" s="6"/>
    </row>
    <row r="51" spans="1:19">
      <c r="A51" s="6"/>
      <c r="B51" s="94"/>
      <c r="C51" s="6"/>
      <c r="D51" s="6"/>
      <c r="E51" s="6"/>
      <c r="F51" s="6"/>
      <c r="G51" s="6"/>
      <c r="H51" s="6"/>
      <c r="I51" s="6"/>
      <c r="J51" s="6"/>
      <c r="K51" s="6"/>
      <c r="L51" s="6"/>
      <c r="M51" s="6"/>
      <c r="N51" s="6"/>
      <c r="O51" s="6"/>
      <c r="P51" s="6"/>
      <c r="Q51" s="6"/>
      <c r="R51" s="6"/>
      <c r="S51" s="6"/>
    </row>
    <row r="52" spans="1:19">
      <c r="A52" s="6"/>
      <c r="B52" s="94"/>
      <c r="C52" s="6"/>
      <c r="D52" s="6"/>
      <c r="E52" s="6"/>
      <c r="F52" s="6"/>
      <c r="G52" s="6"/>
      <c r="H52" s="6"/>
      <c r="I52" s="6"/>
      <c r="J52" s="6"/>
      <c r="K52" s="6"/>
      <c r="L52" s="6"/>
      <c r="M52" s="6"/>
      <c r="N52" s="6"/>
      <c r="O52" s="6"/>
      <c r="P52" s="6"/>
      <c r="Q52" s="6"/>
      <c r="R52" s="6"/>
      <c r="S52" s="6"/>
    </row>
    <row r="53" spans="1:19">
      <c r="A53" s="6"/>
      <c r="B53" s="94"/>
      <c r="C53" s="6"/>
      <c r="D53" s="6"/>
      <c r="E53" s="6"/>
      <c r="F53" s="6"/>
      <c r="G53" s="6"/>
      <c r="H53" s="6"/>
      <c r="I53" s="6"/>
      <c r="J53" s="6"/>
      <c r="K53" s="6"/>
      <c r="L53" s="6"/>
      <c r="M53" s="6"/>
      <c r="N53" s="6"/>
      <c r="O53" s="6"/>
      <c r="P53" s="6"/>
      <c r="Q53" s="6"/>
      <c r="R53" s="6"/>
      <c r="S53" s="6"/>
    </row>
    <row r="54" spans="1:19">
      <c r="A54" s="6"/>
      <c r="B54" s="94"/>
      <c r="C54" s="6"/>
      <c r="D54" s="6"/>
      <c r="E54" s="6"/>
      <c r="F54" s="6"/>
      <c r="G54" s="6"/>
      <c r="H54" s="6"/>
      <c r="I54" s="6"/>
      <c r="J54" s="6"/>
      <c r="K54" s="6"/>
      <c r="L54" s="6"/>
      <c r="M54" s="6"/>
      <c r="N54" s="6"/>
      <c r="O54" s="6"/>
      <c r="P54" s="6"/>
      <c r="Q54" s="6"/>
      <c r="R54" s="6"/>
      <c r="S54" s="6"/>
    </row>
    <row r="55" spans="1:19">
      <c r="A55" s="6"/>
      <c r="B55" s="94"/>
      <c r="C55" s="6"/>
      <c r="D55" s="6"/>
      <c r="E55" s="6"/>
      <c r="F55" s="6"/>
      <c r="G55" s="6"/>
      <c r="H55" s="6"/>
      <c r="I55" s="6"/>
      <c r="J55" s="6"/>
      <c r="K55" s="6"/>
      <c r="L55" s="6"/>
      <c r="M55" s="6"/>
      <c r="N55" s="6"/>
      <c r="O55" s="6"/>
      <c r="P55" s="6"/>
      <c r="Q55" s="6"/>
      <c r="R55" s="6"/>
      <c r="S55" s="6"/>
    </row>
    <row r="56" spans="1:19">
      <c r="A56" s="6"/>
      <c r="B56" s="94"/>
      <c r="C56" s="6"/>
      <c r="D56" s="6"/>
      <c r="E56" s="6"/>
      <c r="F56" s="6"/>
      <c r="G56" s="6"/>
      <c r="H56" s="6"/>
      <c r="I56" s="6"/>
      <c r="J56" s="6"/>
      <c r="K56" s="6"/>
      <c r="L56" s="6"/>
      <c r="M56" s="6"/>
      <c r="N56" s="6"/>
      <c r="O56" s="6"/>
      <c r="P56" s="6"/>
      <c r="Q56" s="6"/>
      <c r="R56" s="6"/>
      <c r="S56" s="6"/>
    </row>
    <row r="57" spans="1:19">
      <c r="A57" s="6"/>
      <c r="B57" s="94"/>
      <c r="C57" s="6"/>
      <c r="D57" s="6"/>
      <c r="E57" s="6"/>
      <c r="F57" s="6"/>
      <c r="G57" s="6"/>
      <c r="H57" s="6"/>
      <c r="I57" s="6"/>
      <c r="J57" s="6"/>
      <c r="K57" s="6"/>
      <c r="L57" s="6"/>
      <c r="M57" s="6"/>
      <c r="N57" s="6"/>
      <c r="O57" s="6"/>
      <c r="P57" s="6"/>
      <c r="Q57" s="6"/>
      <c r="R57" s="6"/>
      <c r="S57" s="6"/>
    </row>
    <row r="58" spans="1:19">
      <c r="A58" s="6"/>
      <c r="B58" s="94"/>
      <c r="C58" s="6"/>
      <c r="D58" s="6"/>
      <c r="E58" s="6"/>
      <c r="F58" s="6"/>
      <c r="G58" s="6"/>
      <c r="H58" s="6"/>
      <c r="I58" s="6"/>
      <c r="J58" s="6"/>
      <c r="K58" s="6"/>
      <c r="L58" s="6"/>
      <c r="M58" s="6"/>
      <c r="N58" s="6"/>
      <c r="O58" s="6"/>
      <c r="P58" s="6"/>
      <c r="Q58" s="6"/>
      <c r="R58" s="6"/>
      <c r="S58" s="6"/>
    </row>
    <row r="59" spans="1:19">
      <c r="A59" s="6"/>
      <c r="B59" s="94"/>
      <c r="C59" s="6"/>
      <c r="D59" s="6"/>
      <c r="E59" s="6"/>
      <c r="F59" s="6"/>
      <c r="G59" s="6"/>
      <c r="H59" s="6"/>
      <c r="I59" s="6"/>
      <c r="J59" s="6"/>
      <c r="K59" s="6"/>
      <c r="L59" s="6"/>
      <c r="M59" s="6"/>
      <c r="N59" s="6"/>
      <c r="O59" s="6"/>
      <c r="P59" s="6"/>
      <c r="Q59" s="6"/>
      <c r="R59" s="6"/>
      <c r="S59" s="6"/>
    </row>
    <row r="60" spans="1:19">
      <c r="A60" s="6"/>
      <c r="B60" s="94"/>
      <c r="C60" s="6"/>
      <c r="D60" s="6"/>
      <c r="E60" s="6"/>
      <c r="F60" s="6"/>
      <c r="G60" s="6"/>
      <c r="H60" s="6"/>
      <c r="I60" s="6"/>
      <c r="J60" s="6"/>
      <c r="K60" s="6"/>
      <c r="L60" s="6"/>
      <c r="M60" s="6"/>
      <c r="N60" s="6"/>
      <c r="O60" s="6"/>
      <c r="P60" s="6"/>
      <c r="Q60" s="6"/>
      <c r="R60" s="6"/>
      <c r="S60" s="6"/>
    </row>
    <row r="61" spans="1:19">
      <c r="A61" s="6"/>
      <c r="B61" s="94"/>
      <c r="C61" s="6"/>
      <c r="D61" s="6"/>
      <c r="E61" s="6"/>
      <c r="F61" s="6"/>
      <c r="G61" s="6"/>
      <c r="H61" s="6"/>
      <c r="I61" s="6"/>
      <c r="J61" s="6"/>
      <c r="K61" s="6"/>
      <c r="L61" s="6"/>
      <c r="M61" s="6"/>
      <c r="N61" s="6"/>
      <c r="O61" s="6"/>
      <c r="P61" s="6"/>
      <c r="Q61" s="6"/>
      <c r="R61" s="6"/>
      <c r="S61" s="6"/>
    </row>
    <row r="62" spans="1:19">
      <c r="A62" s="6"/>
      <c r="B62" s="94"/>
      <c r="C62" s="6"/>
      <c r="D62" s="6"/>
      <c r="E62" s="6"/>
      <c r="F62" s="6"/>
      <c r="G62" s="6"/>
      <c r="H62" s="6"/>
      <c r="I62" s="6"/>
      <c r="J62" s="6"/>
      <c r="K62" s="6"/>
      <c r="L62" s="6"/>
      <c r="M62" s="6"/>
      <c r="N62" s="6"/>
      <c r="O62" s="6"/>
      <c r="P62" s="6"/>
      <c r="Q62" s="6"/>
      <c r="R62" s="6"/>
      <c r="S62" s="6"/>
    </row>
    <row r="63" spans="1:19">
      <c r="A63" s="6"/>
      <c r="B63" s="94"/>
      <c r="C63" s="6"/>
      <c r="D63" s="6"/>
      <c r="E63" s="6"/>
      <c r="F63" s="6"/>
      <c r="G63" s="6"/>
      <c r="H63" s="6"/>
      <c r="I63" s="6"/>
      <c r="J63" s="6"/>
      <c r="K63" s="6"/>
      <c r="L63" s="6"/>
      <c r="M63" s="6"/>
      <c r="N63" s="6"/>
      <c r="O63" s="6"/>
      <c r="P63" s="6"/>
      <c r="Q63" s="6"/>
      <c r="R63" s="6"/>
      <c r="S63" s="6"/>
    </row>
    <row r="64" spans="1:19">
      <c r="A64" s="6"/>
      <c r="B64" s="94"/>
      <c r="C64" s="6"/>
      <c r="D64" s="6"/>
      <c r="E64" s="6"/>
      <c r="F64" s="6"/>
      <c r="G64" s="6"/>
      <c r="H64" s="6"/>
      <c r="I64" s="6"/>
      <c r="J64" s="6"/>
      <c r="K64" s="6"/>
      <c r="L64" s="6"/>
      <c r="M64" s="6"/>
      <c r="N64" s="6"/>
      <c r="O64" s="6"/>
      <c r="P64" s="6"/>
      <c r="Q64" s="6"/>
      <c r="R64" s="6"/>
      <c r="S64" s="6"/>
    </row>
    <row r="65" spans="1:19">
      <c r="A65" s="6"/>
      <c r="B65" s="94"/>
      <c r="C65" s="6"/>
      <c r="D65" s="6"/>
      <c r="E65" s="6"/>
      <c r="F65" s="6"/>
      <c r="G65" s="6"/>
      <c r="H65" s="6"/>
      <c r="I65" s="6"/>
      <c r="J65" s="6"/>
      <c r="K65" s="6"/>
      <c r="L65" s="6"/>
      <c r="M65" s="6"/>
      <c r="N65" s="6"/>
      <c r="O65" s="6"/>
      <c r="P65" s="6"/>
      <c r="Q65" s="6"/>
      <c r="R65" s="6"/>
      <c r="S65" s="6"/>
    </row>
    <row r="66" spans="1:19">
      <c r="A66" s="6"/>
      <c r="B66" s="94"/>
      <c r="C66" s="6"/>
      <c r="D66" s="6"/>
      <c r="E66" s="6"/>
      <c r="F66" s="6"/>
      <c r="G66" s="6"/>
      <c r="H66" s="6"/>
      <c r="I66" s="6"/>
      <c r="J66" s="6"/>
      <c r="K66" s="6"/>
      <c r="L66" s="6"/>
      <c r="M66" s="6"/>
      <c r="N66" s="6"/>
      <c r="O66" s="6"/>
      <c r="P66" s="6"/>
      <c r="Q66" s="6"/>
      <c r="R66" s="6"/>
      <c r="S66" s="6"/>
    </row>
    <row r="67" spans="1:19">
      <c r="A67" s="6"/>
      <c r="B67" s="94"/>
      <c r="C67" s="6"/>
      <c r="D67" s="6"/>
      <c r="E67" s="6"/>
      <c r="F67" s="6"/>
      <c r="G67" s="6"/>
      <c r="H67" s="6"/>
      <c r="I67" s="6"/>
      <c r="J67" s="6"/>
      <c r="K67" s="6"/>
      <c r="L67" s="6"/>
      <c r="M67" s="6"/>
      <c r="N67" s="6"/>
      <c r="O67" s="6"/>
      <c r="P67" s="6"/>
      <c r="Q67" s="6"/>
      <c r="R67" s="6"/>
      <c r="S67" s="6"/>
    </row>
    <row r="68" spans="1:19">
      <c r="A68" s="6"/>
      <c r="B68" s="94"/>
      <c r="C68" s="6"/>
      <c r="D68" s="6"/>
      <c r="E68" s="6"/>
      <c r="F68" s="6"/>
      <c r="G68" s="6"/>
      <c r="H68" s="6"/>
      <c r="I68" s="6"/>
      <c r="J68" s="6"/>
      <c r="K68" s="6"/>
      <c r="L68" s="6"/>
      <c r="M68" s="6"/>
      <c r="N68" s="6"/>
      <c r="O68" s="6"/>
      <c r="P68" s="6"/>
      <c r="Q68" s="6"/>
      <c r="R68" s="6"/>
      <c r="S68" s="6"/>
    </row>
    <row r="69" spans="1:19">
      <c r="A69" s="6"/>
      <c r="B69" s="94"/>
      <c r="C69" s="6"/>
      <c r="D69" s="6"/>
      <c r="E69" s="6"/>
      <c r="F69" s="6"/>
      <c r="G69" s="6"/>
      <c r="H69" s="6"/>
      <c r="I69" s="6"/>
      <c r="J69" s="6"/>
      <c r="K69" s="6"/>
      <c r="L69" s="6"/>
      <c r="M69" s="6"/>
      <c r="N69" s="6"/>
      <c r="O69" s="6"/>
      <c r="P69" s="6"/>
      <c r="Q69" s="6"/>
      <c r="R69" s="6"/>
      <c r="S69" s="6"/>
    </row>
    <row r="70" spans="1:19">
      <c r="A70" s="6"/>
      <c r="B70" s="94"/>
      <c r="C70" s="6"/>
      <c r="D70" s="6"/>
      <c r="E70" s="6"/>
      <c r="F70" s="6"/>
      <c r="G70" s="6"/>
      <c r="H70" s="6"/>
      <c r="I70" s="6"/>
      <c r="J70" s="6"/>
      <c r="K70" s="6"/>
      <c r="L70" s="6"/>
      <c r="M70" s="6"/>
      <c r="N70" s="6"/>
      <c r="O70" s="6"/>
      <c r="P70" s="6"/>
      <c r="Q70" s="6"/>
      <c r="R70" s="6"/>
      <c r="S70" s="6"/>
    </row>
  </sheetData>
  <dataValidations count="2">
    <dataValidation type="list" allowBlank="1" showInputMessage="1" showErrorMessage="1" sqref="C31:C1048576" xr:uid="{C7930ED5-7C5C-4A7D-A443-1C039739CF7C}">
      <formula1>"long_term_planning ,geospatial,dispatch,microgrid,nexus,economic"</formula1>
    </dataValidation>
    <dataValidation type="list" allowBlank="1" showInputMessage="1" showErrorMessage="1" sqref="C2:C30" xr:uid="{B7D854DF-8497-499F-927B-C204AA0E7E48}">
      <formula1>"capacity_expansion,production_cost,geospatial_electrification,reliability,nexus,demand_forecast,system_dynamics,hybrid_optimization"</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0A44-D8BF-41BF-970A-118F15288CE9}">
  <sheetPr codeName="Feuil5">
    <tabColor rgb="FF00B050"/>
  </sheetPr>
  <dimension ref="A1:H250"/>
  <sheetViews>
    <sheetView topLeftCell="A166" workbookViewId="0">
      <selection activeCell="A179" sqref="A179"/>
    </sheetView>
  </sheetViews>
  <sheetFormatPr baseColWidth="10" defaultColWidth="11.375" defaultRowHeight="14.25"/>
  <cols>
    <col min="1" max="1" width="11" style="18"/>
    <col min="2" max="3" width="15.375" style="18" customWidth="1"/>
    <col min="4" max="4" width="11" style="18"/>
    <col min="7" max="7" width="15.375" style="18" customWidth="1"/>
    <col min="8" max="8" width="11.375" style="18"/>
  </cols>
  <sheetData>
    <row r="1" spans="1:8" ht="16.5" thickBot="1">
      <c r="A1" s="77" t="s">
        <v>1069</v>
      </c>
      <c r="B1" s="78" t="s">
        <v>1070</v>
      </c>
      <c r="C1" s="78" t="s">
        <v>1071</v>
      </c>
      <c r="D1" s="79" t="s">
        <v>1072</v>
      </c>
      <c r="G1" s="78" t="s">
        <v>1070</v>
      </c>
      <c r="H1" s="77" t="s">
        <v>1069</v>
      </c>
    </row>
    <row r="2" spans="1:8" ht="30.75" thickBot="1">
      <c r="A2" s="71" t="s">
        <v>1073</v>
      </c>
      <c r="B2" s="72" t="s">
        <v>1074</v>
      </c>
      <c r="C2" s="72" t="s">
        <v>1075</v>
      </c>
      <c r="D2" s="73">
        <v>4</v>
      </c>
      <c r="G2" s="72" t="s">
        <v>1074</v>
      </c>
      <c r="H2" s="71" t="s">
        <v>1073</v>
      </c>
    </row>
    <row r="3" spans="1:8" ht="30.75" thickBot="1">
      <c r="A3" s="71" t="s">
        <v>1076</v>
      </c>
      <c r="B3" s="72" t="s">
        <v>1077</v>
      </c>
      <c r="C3" s="72" t="s">
        <v>1078</v>
      </c>
      <c r="D3" s="73">
        <v>248</v>
      </c>
      <c r="G3" s="72" t="s">
        <v>1077</v>
      </c>
      <c r="H3" s="71" t="s">
        <v>1076</v>
      </c>
    </row>
    <row r="4" spans="1:8" ht="15.75" thickBot="1">
      <c r="A4" s="71" t="s">
        <v>1079</v>
      </c>
      <c r="B4" s="72" t="s">
        <v>1080</v>
      </c>
      <c r="C4" s="72" t="s">
        <v>1081</v>
      </c>
      <c r="D4" s="73">
        <v>8</v>
      </c>
      <c r="G4" s="72" t="s">
        <v>1080</v>
      </c>
      <c r="H4" s="71" t="s">
        <v>1079</v>
      </c>
    </row>
    <row r="5" spans="1:8" ht="15.75" thickBot="1">
      <c r="A5" s="71" t="s">
        <v>885</v>
      </c>
      <c r="B5" s="72" t="s">
        <v>826</v>
      </c>
      <c r="C5" s="72" t="s">
        <v>1082</v>
      </c>
      <c r="D5" s="73">
        <v>12</v>
      </c>
      <c r="G5" s="72" t="s">
        <v>826</v>
      </c>
      <c r="H5" s="71" t="s">
        <v>885</v>
      </c>
    </row>
    <row r="6" spans="1:8" ht="30.75" thickBot="1">
      <c r="A6" s="71" t="s">
        <v>1083</v>
      </c>
      <c r="B6" s="72" t="s">
        <v>1084</v>
      </c>
      <c r="C6" s="72" t="s">
        <v>1085</v>
      </c>
      <c r="D6" s="73">
        <v>16</v>
      </c>
      <c r="G6" s="72" t="s">
        <v>1084</v>
      </c>
      <c r="H6" s="71" t="s">
        <v>1083</v>
      </c>
    </row>
    <row r="7" spans="1:8" ht="15.75" thickBot="1">
      <c r="A7" s="71" t="s">
        <v>1086</v>
      </c>
      <c r="B7" s="72" t="s">
        <v>1087</v>
      </c>
      <c r="C7" s="72" t="s">
        <v>1088</v>
      </c>
      <c r="D7" s="73">
        <v>20</v>
      </c>
      <c r="G7" s="72" t="s">
        <v>1087</v>
      </c>
      <c r="H7" s="71" t="s">
        <v>1086</v>
      </c>
    </row>
    <row r="8" spans="1:8" ht="15.75" thickBot="1">
      <c r="A8" s="71" t="s">
        <v>889</v>
      </c>
      <c r="B8" s="72" t="s">
        <v>827</v>
      </c>
      <c r="C8" s="72" t="s">
        <v>1089</v>
      </c>
      <c r="D8" s="73">
        <v>24</v>
      </c>
      <c r="G8" s="72" t="s">
        <v>827</v>
      </c>
      <c r="H8" s="71" t="s">
        <v>889</v>
      </c>
    </row>
    <row r="9" spans="1:8" ht="15.75" thickBot="1">
      <c r="A9" s="71" t="s">
        <v>1090</v>
      </c>
      <c r="B9" s="72" t="s">
        <v>1091</v>
      </c>
      <c r="C9" s="72" t="s">
        <v>1092</v>
      </c>
      <c r="D9" s="73">
        <v>660</v>
      </c>
      <c r="G9" s="72" t="s">
        <v>1091</v>
      </c>
      <c r="H9" s="71" t="s">
        <v>1090</v>
      </c>
    </row>
    <row r="10" spans="1:8" ht="15.75" thickBot="1">
      <c r="A10" s="71" t="s">
        <v>1093</v>
      </c>
      <c r="B10" s="72" t="s">
        <v>1094</v>
      </c>
      <c r="C10" s="72" t="s">
        <v>1095</v>
      </c>
      <c r="D10" s="73">
        <v>10</v>
      </c>
      <c r="G10" s="72" t="s">
        <v>1094</v>
      </c>
      <c r="H10" s="71" t="s">
        <v>1093</v>
      </c>
    </row>
    <row r="11" spans="1:8" ht="45.75" thickBot="1">
      <c r="A11" s="71" t="s">
        <v>1096</v>
      </c>
      <c r="B11" s="72" t="s">
        <v>1097</v>
      </c>
      <c r="C11" s="72" t="s">
        <v>1098</v>
      </c>
      <c r="D11" s="73">
        <v>28</v>
      </c>
      <c r="G11" s="72" t="s">
        <v>1097</v>
      </c>
      <c r="H11" s="71" t="s">
        <v>1096</v>
      </c>
    </row>
    <row r="12" spans="1:8" ht="15.75" thickBot="1">
      <c r="A12" s="71" t="s">
        <v>1099</v>
      </c>
      <c r="B12" s="72" t="s">
        <v>887</v>
      </c>
      <c r="C12" s="72" t="s">
        <v>1100</v>
      </c>
      <c r="D12" s="73">
        <v>32</v>
      </c>
      <c r="G12" s="72" t="s">
        <v>887</v>
      </c>
      <c r="H12" s="71" t="s">
        <v>1099</v>
      </c>
    </row>
    <row r="13" spans="1:8" ht="15.75" thickBot="1">
      <c r="A13" s="71" t="s">
        <v>1101</v>
      </c>
      <c r="B13" s="72" t="s">
        <v>1102</v>
      </c>
      <c r="C13" s="72" t="s">
        <v>1103</v>
      </c>
      <c r="D13" s="73">
        <v>51</v>
      </c>
      <c r="G13" s="72" t="s">
        <v>1102</v>
      </c>
      <c r="H13" s="71" t="s">
        <v>1101</v>
      </c>
    </row>
    <row r="14" spans="1:8" ht="15.75" thickBot="1">
      <c r="A14" s="71" t="s">
        <v>1104</v>
      </c>
      <c r="B14" s="72" t="s">
        <v>1105</v>
      </c>
      <c r="C14" s="72" t="s">
        <v>1106</v>
      </c>
      <c r="D14" s="73">
        <v>533</v>
      </c>
      <c r="G14" s="72" t="s">
        <v>1105</v>
      </c>
      <c r="H14" s="71" t="s">
        <v>1104</v>
      </c>
    </row>
    <row r="15" spans="1:8" ht="15.75" thickBot="1">
      <c r="A15" s="71" t="s">
        <v>1107</v>
      </c>
      <c r="B15" s="72" t="s">
        <v>1022</v>
      </c>
      <c r="C15" s="72" t="s">
        <v>1108</v>
      </c>
      <c r="D15" s="73">
        <v>36</v>
      </c>
      <c r="G15" s="72" t="s">
        <v>1022</v>
      </c>
      <c r="H15" s="71" t="s">
        <v>1107</v>
      </c>
    </row>
    <row r="16" spans="1:8" ht="15.75" thickBot="1">
      <c r="A16" s="71" t="s">
        <v>1109</v>
      </c>
      <c r="B16" s="72" t="s">
        <v>1110</v>
      </c>
      <c r="C16" s="72" t="s">
        <v>1111</v>
      </c>
      <c r="D16" s="73">
        <v>40</v>
      </c>
      <c r="G16" s="72" t="s">
        <v>1110</v>
      </c>
      <c r="H16" s="71" t="s">
        <v>1109</v>
      </c>
    </row>
    <row r="17" spans="1:8" ht="15.75" thickBot="1">
      <c r="A17" s="71" t="s">
        <v>1112</v>
      </c>
      <c r="B17" s="72" t="s">
        <v>1113</v>
      </c>
      <c r="C17" s="72" t="s">
        <v>1114</v>
      </c>
      <c r="D17" s="73">
        <v>31</v>
      </c>
      <c r="G17" s="72" t="s">
        <v>1113</v>
      </c>
      <c r="H17" s="71" t="s">
        <v>1112</v>
      </c>
    </row>
    <row r="18" spans="1:8" ht="30.75" thickBot="1">
      <c r="A18" s="71" t="s">
        <v>1115</v>
      </c>
      <c r="B18" s="72" t="s">
        <v>1116</v>
      </c>
      <c r="C18" s="72" t="s">
        <v>1117</v>
      </c>
      <c r="D18" s="73">
        <v>44</v>
      </c>
      <c r="G18" s="72" t="s">
        <v>1116</v>
      </c>
      <c r="H18" s="71" t="s">
        <v>1115</v>
      </c>
    </row>
    <row r="19" spans="1:8" ht="15.75" thickBot="1">
      <c r="A19" s="71" t="s">
        <v>1118</v>
      </c>
      <c r="B19" s="72" t="s">
        <v>1119</v>
      </c>
      <c r="C19" s="72" t="s">
        <v>1120</v>
      </c>
      <c r="D19" s="73">
        <v>48</v>
      </c>
      <c r="G19" s="72" t="s">
        <v>1119</v>
      </c>
      <c r="H19" s="71" t="s">
        <v>1118</v>
      </c>
    </row>
    <row r="20" spans="1:8" ht="30.75" thickBot="1">
      <c r="A20" s="71" t="s">
        <v>1121</v>
      </c>
      <c r="B20" s="72" t="s">
        <v>1122</v>
      </c>
      <c r="C20" s="72" t="s">
        <v>1123</v>
      </c>
      <c r="D20" s="73">
        <v>50</v>
      </c>
      <c r="G20" s="72" t="s">
        <v>1122</v>
      </c>
      <c r="H20" s="71" t="s">
        <v>1121</v>
      </c>
    </row>
    <row r="21" spans="1:8" ht="15.75" thickBot="1">
      <c r="A21" s="71" t="s">
        <v>1124</v>
      </c>
      <c r="B21" s="72" t="s">
        <v>1125</v>
      </c>
      <c r="C21" s="72" t="s">
        <v>1126</v>
      </c>
      <c r="D21" s="73">
        <v>52</v>
      </c>
      <c r="G21" s="72" t="s">
        <v>1125</v>
      </c>
      <c r="H21" s="71" t="s">
        <v>1124</v>
      </c>
    </row>
    <row r="22" spans="1:8" ht="15.75" thickBot="1">
      <c r="A22" s="71" t="s">
        <v>1127</v>
      </c>
      <c r="B22" s="72" t="s">
        <v>1128</v>
      </c>
      <c r="C22" s="72" t="s">
        <v>1129</v>
      </c>
      <c r="D22" s="73">
        <v>112</v>
      </c>
      <c r="G22" s="72" t="s">
        <v>1128</v>
      </c>
      <c r="H22" s="71" t="s">
        <v>1127</v>
      </c>
    </row>
    <row r="23" spans="1:8" ht="15.75" thickBot="1">
      <c r="A23" s="71" t="s">
        <v>1130</v>
      </c>
      <c r="B23" s="72" t="s">
        <v>1131</v>
      </c>
      <c r="C23" s="72" t="s">
        <v>1132</v>
      </c>
      <c r="D23" s="73">
        <v>56</v>
      </c>
      <c r="G23" s="72" t="s">
        <v>1131</v>
      </c>
      <c r="H23" s="71" t="s">
        <v>1130</v>
      </c>
    </row>
    <row r="24" spans="1:8" ht="15.75" thickBot="1">
      <c r="A24" s="71" t="s">
        <v>1133</v>
      </c>
      <c r="B24" s="72" t="s">
        <v>1134</v>
      </c>
      <c r="C24" s="72" t="s">
        <v>1135</v>
      </c>
      <c r="D24" s="73">
        <v>84</v>
      </c>
      <c r="G24" s="72" t="s">
        <v>1134</v>
      </c>
      <c r="H24" s="71" t="s">
        <v>1133</v>
      </c>
    </row>
    <row r="25" spans="1:8" ht="15.75" thickBot="1">
      <c r="A25" s="71" t="s">
        <v>892</v>
      </c>
      <c r="B25" s="72" t="s">
        <v>828</v>
      </c>
      <c r="C25" s="72" t="s">
        <v>1136</v>
      </c>
      <c r="D25" s="73">
        <v>204</v>
      </c>
      <c r="G25" s="72" t="s">
        <v>828</v>
      </c>
      <c r="H25" s="71" t="s">
        <v>892</v>
      </c>
    </row>
    <row r="26" spans="1:8" ht="15.75" thickBot="1">
      <c r="A26" s="71" t="s">
        <v>1137</v>
      </c>
      <c r="B26" s="72" t="s">
        <v>1138</v>
      </c>
      <c r="C26" s="72" t="s">
        <v>1139</v>
      </c>
      <c r="D26" s="73">
        <v>60</v>
      </c>
      <c r="G26" s="72" t="s">
        <v>1138</v>
      </c>
      <c r="H26" s="71" t="s">
        <v>1137</v>
      </c>
    </row>
    <row r="27" spans="1:8" ht="15.75" thickBot="1">
      <c r="A27" s="71" t="s">
        <v>1140</v>
      </c>
      <c r="B27" s="72" t="s">
        <v>1141</v>
      </c>
      <c r="C27" s="72" t="s">
        <v>1142</v>
      </c>
      <c r="D27" s="73">
        <v>64</v>
      </c>
      <c r="G27" s="72" t="s">
        <v>1141</v>
      </c>
      <c r="H27" s="71" t="s">
        <v>1140</v>
      </c>
    </row>
    <row r="28" spans="1:8" ht="45.75" thickBot="1">
      <c r="A28" s="71" t="s">
        <v>1143</v>
      </c>
      <c r="B28" s="72" t="s">
        <v>1144</v>
      </c>
      <c r="C28" s="72" t="s">
        <v>1145</v>
      </c>
      <c r="D28" s="73">
        <v>68</v>
      </c>
      <c r="G28" s="72" t="s">
        <v>1144</v>
      </c>
      <c r="H28" s="71" t="s">
        <v>1143</v>
      </c>
    </row>
    <row r="29" spans="1:8" ht="60.75" thickBot="1">
      <c r="A29" s="71" t="s">
        <v>1146</v>
      </c>
      <c r="B29" s="72" t="s">
        <v>1147</v>
      </c>
      <c r="C29" s="72" t="s">
        <v>1148</v>
      </c>
      <c r="D29" s="73">
        <v>535</v>
      </c>
      <c r="G29" s="72" t="s">
        <v>1147</v>
      </c>
      <c r="H29" s="71" t="s">
        <v>1146</v>
      </c>
    </row>
    <row r="30" spans="1:8" ht="45.75" thickBot="1">
      <c r="A30" s="71" t="s">
        <v>1149</v>
      </c>
      <c r="B30" s="72" t="s">
        <v>1150</v>
      </c>
      <c r="C30" s="72" t="s">
        <v>1151</v>
      </c>
      <c r="D30" s="73">
        <v>70</v>
      </c>
      <c r="G30" s="72" t="s">
        <v>1150</v>
      </c>
      <c r="H30" s="71" t="s">
        <v>1149</v>
      </c>
    </row>
    <row r="31" spans="1:8" ht="15.75" thickBot="1">
      <c r="A31" s="71" t="s">
        <v>894</v>
      </c>
      <c r="B31" s="72" t="s">
        <v>829</v>
      </c>
      <c r="C31" s="72" t="s">
        <v>1152</v>
      </c>
      <c r="D31" s="73">
        <v>72</v>
      </c>
      <c r="G31" s="72" t="s">
        <v>829</v>
      </c>
      <c r="H31" s="71" t="s">
        <v>894</v>
      </c>
    </row>
    <row r="32" spans="1:8" ht="30.75" thickBot="1">
      <c r="A32" s="71" t="s">
        <v>1153</v>
      </c>
      <c r="B32" s="72" t="s">
        <v>1154</v>
      </c>
      <c r="C32" s="72" t="s">
        <v>1155</v>
      </c>
      <c r="D32" s="73">
        <v>74</v>
      </c>
      <c r="G32" s="72" t="s">
        <v>1154</v>
      </c>
      <c r="H32" s="71" t="s">
        <v>1153</v>
      </c>
    </row>
    <row r="33" spans="1:8" ht="15.75" thickBot="1">
      <c r="A33" s="71" t="s">
        <v>1156</v>
      </c>
      <c r="B33" s="72" t="s">
        <v>1157</v>
      </c>
      <c r="C33" s="72" t="s">
        <v>1158</v>
      </c>
      <c r="D33" s="73">
        <v>76</v>
      </c>
      <c r="G33" s="72" t="s">
        <v>1157</v>
      </c>
      <c r="H33" s="71" t="s">
        <v>1156</v>
      </c>
    </row>
    <row r="34" spans="1:8" ht="75.75" thickBot="1">
      <c r="A34" s="71" t="s">
        <v>1159</v>
      </c>
      <c r="B34" s="72" t="s">
        <v>1160</v>
      </c>
      <c r="C34" s="72" t="s">
        <v>1161</v>
      </c>
      <c r="D34" s="73">
        <v>86</v>
      </c>
      <c r="G34" s="72" t="s">
        <v>1160</v>
      </c>
      <c r="H34" s="71" t="s">
        <v>1159</v>
      </c>
    </row>
    <row r="35" spans="1:8" ht="45.75" thickBot="1">
      <c r="A35" s="71" t="s">
        <v>1162</v>
      </c>
      <c r="B35" s="72" t="s">
        <v>1163</v>
      </c>
      <c r="C35" s="72" t="s">
        <v>1164</v>
      </c>
      <c r="D35" s="73">
        <v>96</v>
      </c>
      <c r="G35" s="72" t="s">
        <v>1163</v>
      </c>
      <c r="H35" s="71" t="s">
        <v>1162</v>
      </c>
    </row>
    <row r="36" spans="1:8" ht="15.75" thickBot="1">
      <c r="A36" s="71" t="s">
        <v>1165</v>
      </c>
      <c r="B36" s="72" t="s">
        <v>1166</v>
      </c>
      <c r="C36" s="72" t="s">
        <v>1167</v>
      </c>
      <c r="D36" s="73">
        <v>100</v>
      </c>
      <c r="G36" s="72" t="s">
        <v>1166</v>
      </c>
      <c r="H36" s="71" t="s">
        <v>1165</v>
      </c>
    </row>
    <row r="37" spans="1:8" ht="30.75" thickBot="1">
      <c r="A37" s="71" t="s">
        <v>896</v>
      </c>
      <c r="B37" s="72" t="s">
        <v>830</v>
      </c>
      <c r="C37" s="72" t="s">
        <v>1168</v>
      </c>
      <c r="D37" s="73">
        <v>854</v>
      </c>
      <c r="G37" s="72" t="s">
        <v>830</v>
      </c>
      <c r="H37" s="71" t="s">
        <v>896</v>
      </c>
    </row>
    <row r="38" spans="1:8" ht="15.75" thickBot="1">
      <c r="A38" s="71" t="s">
        <v>897</v>
      </c>
      <c r="B38" s="72" t="s">
        <v>831</v>
      </c>
      <c r="C38" s="72" t="s">
        <v>1169</v>
      </c>
      <c r="D38" s="73">
        <v>108</v>
      </c>
      <c r="G38" s="72" t="s">
        <v>831</v>
      </c>
      <c r="H38" s="71" t="s">
        <v>897</v>
      </c>
    </row>
    <row r="39" spans="1:8" ht="30.75" thickBot="1">
      <c r="A39" s="71" t="s">
        <v>1170</v>
      </c>
      <c r="B39" s="72" t="s">
        <v>872</v>
      </c>
      <c r="C39" s="72" t="s">
        <v>1171</v>
      </c>
      <c r="D39" s="73">
        <v>132</v>
      </c>
      <c r="G39" s="72" t="s">
        <v>872</v>
      </c>
      <c r="H39" s="71" t="s">
        <v>1170</v>
      </c>
    </row>
    <row r="40" spans="1:8" ht="15.75" thickBot="1">
      <c r="A40" s="71" t="s">
        <v>1172</v>
      </c>
      <c r="B40" s="72" t="s">
        <v>1173</v>
      </c>
      <c r="C40" s="72" t="s">
        <v>1174</v>
      </c>
      <c r="D40" s="73">
        <v>116</v>
      </c>
      <c r="G40" s="72" t="s">
        <v>1173</v>
      </c>
      <c r="H40" s="71" t="s">
        <v>1172</v>
      </c>
    </row>
    <row r="41" spans="1:8" ht="15.75" thickBot="1">
      <c r="A41" s="71" t="s">
        <v>900</v>
      </c>
      <c r="B41" s="72" t="s">
        <v>290</v>
      </c>
      <c r="C41" s="72" t="s">
        <v>1175</v>
      </c>
      <c r="D41" s="73">
        <v>120</v>
      </c>
      <c r="G41" s="72" t="s">
        <v>290</v>
      </c>
      <c r="H41" s="71" t="s">
        <v>900</v>
      </c>
    </row>
    <row r="42" spans="1:8" ht="15.75" thickBot="1">
      <c r="A42" s="71" t="s">
        <v>1176</v>
      </c>
      <c r="B42" s="72" t="s">
        <v>1177</v>
      </c>
      <c r="C42" s="72" t="s">
        <v>1178</v>
      </c>
      <c r="D42" s="73">
        <v>124</v>
      </c>
      <c r="G42" s="72" t="s">
        <v>1177</v>
      </c>
      <c r="H42" s="71" t="s">
        <v>1176</v>
      </c>
    </row>
    <row r="43" spans="1:8" ht="45.75" thickBot="1">
      <c r="A43" s="71" t="s">
        <v>1179</v>
      </c>
      <c r="B43" s="72" t="s">
        <v>1180</v>
      </c>
      <c r="C43" s="72" t="s">
        <v>1181</v>
      </c>
      <c r="D43" s="73">
        <v>136</v>
      </c>
      <c r="G43" s="72" t="s">
        <v>1180</v>
      </c>
      <c r="H43" s="71" t="s">
        <v>1179</v>
      </c>
    </row>
    <row r="44" spans="1:8" ht="60.75" thickBot="1">
      <c r="A44" s="71" t="s">
        <v>1182</v>
      </c>
      <c r="B44" s="72" t="s">
        <v>832</v>
      </c>
      <c r="C44" s="72" t="s">
        <v>1183</v>
      </c>
      <c r="D44" s="73">
        <v>140</v>
      </c>
      <c r="G44" s="72" t="s">
        <v>832</v>
      </c>
      <c r="H44" s="71" t="s">
        <v>1182</v>
      </c>
    </row>
    <row r="45" spans="1:8" ht="15.75" thickBot="1">
      <c r="A45" s="71" t="s">
        <v>903</v>
      </c>
      <c r="B45" s="72" t="s">
        <v>833</v>
      </c>
      <c r="C45" s="72" t="s">
        <v>1184</v>
      </c>
      <c r="D45" s="73">
        <v>148</v>
      </c>
      <c r="G45" s="72" t="s">
        <v>833</v>
      </c>
      <c r="H45" s="71" t="s">
        <v>903</v>
      </c>
    </row>
    <row r="46" spans="1:8" ht="15.75" thickBot="1">
      <c r="A46" s="71" t="s">
        <v>1185</v>
      </c>
      <c r="B46" s="72" t="s">
        <v>1186</v>
      </c>
      <c r="C46" s="72" t="s">
        <v>1187</v>
      </c>
      <c r="D46" s="73">
        <v>152</v>
      </c>
      <c r="G46" s="72" t="s">
        <v>1186</v>
      </c>
      <c r="H46" s="71" t="s">
        <v>1185</v>
      </c>
    </row>
    <row r="47" spans="1:8" ht="15.75" thickBot="1">
      <c r="A47" s="71" t="s">
        <v>1188</v>
      </c>
      <c r="B47" s="72" t="s">
        <v>1189</v>
      </c>
      <c r="C47" s="72" t="s">
        <v>1190</v>
      </c>
      <c r="D47" s="73">
        <v>156</v>
      </c>
      <c r="G47" s="72" t="s">
        <v>1189</v>
      </c>
      <c r="H47" s="71" t="s">
        <v>1188</v>
      </c>
    </row>
    <row r="48" spans="1:8" ht="30.75" thickBot="1">
      <c r="A48" s="71" t="s">
        <v>1191</v>
      </c>
      <c r="B48" s="72" t="s">
        <v>1192</v>
      </c>
      <c r="C48" s="72" t="s">
        <v>1193</v>
      </c>
      <c r="D48" s="73">
        <v>162</v>
      </c>
      <c r="G48" s="72" t="s">
        <v>1192</v>
      </c>
      <c r="H48" s="71" t="s">
        <v>1191</v>
      </c>
    </row>
    <row r="49" spans="1:8" ht="60.75" thickBot="1">
      <c r="A49" s="71" t="s">
        <v>1194</v>
      </c>
      <c r="B49" s="72" t="s">
        <v>1195</v>
      </c>
      <c r="C49" s="72" t="s">
        <v>1196</v>
      </c>
      <c r="D49" s="73">
        <v>166</v>
      </c>
      <c r="G49" s="72" t="s">
        <v>1195</v>
      </c>
      <c r="H49" s="71" t="s">
        <v>1194</v>
      </c>
    </row>
    <row r="50" spans="1:8" ht="15.75" thickBot="1">
      <c r="A50" s="71" t="s">
        <v>1197</v>
      </c>
      <c r="B50" s="72" t="s">
        <v>1198</v>
      </c>
      <c r="C50" s="72" t="s">
        <v>1199</v>
      </c>
      <c r="D50" s="73">
        <v>170</v>
      </c>
      <c r="G50" s="72" t="s">
        <v>1198</v>
      </c>
      <c r="H50" s="71" t="s">
        <v>1197</v>
      </c>
    </row>
    <row r="51" spans="1:8" ht="30.75" thickBot="1">
      <c r="A51" s="71" t="s">
        <v>1200</v>
      </c>
      <c r="B51" s="72" t="s">
        <v>834</v>
      </c>
      <c r="C51" s="72" t="s">
        <v>1201</v>
      </c>
      <c r="D51" s="73">
        <v>174</v>
      </c>
      <c r="G51" s="72" t="s">
        <v>834</v>
      </c>
      <c r="H51" s="71" t="s">
        <v>1200</v>
      </c>
    </row>
    <row r="52" spans="1:8" ht="60.75" thickBot="1">
      <c r="A52" s="71" t="s">
        <v>1202</v>
      </c>
      <c r="B52" s="72" t="s">
        <v>836</v>
      </c>
      <c r="C52" s="72" t="s">
        <v>1203</v>
      </c>
      <c r="D52" s="73">
        <v>180</v>
      </c>
      <c r="G52" s="72" t="s">
        <v>836</v>
      </c>
      <c r="H52" s="71" t="s">
        <v>1202</v>
      </c>
    </row>
    <row r="53" spans="1:8" ht="30.75" thickBot="1">
      <c r="A53" s="71" t="s">
        <v>1204</v>
      </c>
      <c r="B53" s="72" t="s">
        <v>835</v>
      </c>
      <c r="C53" s="72" t="s">
        <v>1205</v>
      </c>
      <c r="D53" s="73">
        <v>178</v>
      </c>
      <c r="G53" s="72" t="s">
        <v>835</v>
      </c>
      <c r="H53" s="71" t="s">
        <v>1204</v>
      </c>
    </row>
    <row r="54" spans="1:8" ht="45.75" thickBot="1">
      <c r="A54" s="71" t="s">
        <v>1206</v>
      </c>
      <c r="B54" s="72" t="s">
        <v>1207</v>
      </c>
      <c r="C54" s="72" t="s">
        <v>1208</v>
      </c>
      <c r="D54" s="73">
        <v>184</v>
      </c>
      <c r="G54" s="72" t="s">
        <v>1207</v>
      </c>
      <c r="H54" s="71" t="s">
        <v>1206</v>
      </c>
    </row>
    <row r="55" spans="1:8" ht="15.75" thickBot="1">
      <c r="A55" s="71" t="s">
        <v>1209</v>
      </c>
      <c r="B55" s="72" t="s">
        <v>1210</v>
      </c>
      <c r="C55" s="72" t="s">
        <v>1211</v>
      </c>
      <c r="D55" s="73">
        <v>188</v>
      </c>
      <c r="G55" s="72" t="s">
        <v>1210</v>
      </c>
      <c r="H55" s="71" t="s">
        <v>1209</v>
      </c>
    </row>
    <row r="56" spans="1:8" ht="30.75" thickBot="1">
      <c r="A56" s="71" t="s">
        <v>1212</v>
      </c>
      <c r="B56" s="72" t="s">
        <v>845</v>
      </c>
      <c r="C56" s="72" t="s">
        <v>1213</v>
      </c>
      <c r="D56" s="73">
        <v>384</v>
      </c>
      <c r="G56" s="72" t="s">
        <v>845</v>
      </c>
      <c r="H56" s="71" t="s">
        <v>1212</v>
      </c>
    </row>
    <row r="57" spans="1:8" ht="15.75" thickBot="1">
      <c r="A57" s="71" t="s">
        <v>1214</v>
      </c>
      <c r="B57" s="72" t="s">
        <v>1215</v>
      </c>
      <c r="C57" s="72" t="s">
        <v>1216</v>
      </c>
      <c r="D57" s="73">
        <v>191</v>
      </c>
      <c r="G57" s="72" t="s">
        <v>1215</v>
      </c>
      <c r="H57" s="71" t="s">
        <v>1214</v>
      </c>
    </row>
    <row r="58" spans="1:8" ht="15.75" thickBot="1">
      <c r="A58" s="71" t="s">
        <v>1217</v>
      </c>
      <c r="B58" s="72" t="s">
        <v>1218</v>
      </c>
      <c r="C58" s="72" t="s">
        <v>1219</v>
      </c>
      <c r="D58" s="73">
        <v>192</v>
      </c>
      <c r="G58" s="72" t="s">
        <v>1218</v>
      </c>
      <c r="H58" s="71" t="s">
        <v>1217</v>
      </c>
    </row>
    <row r="59" spans="1:8" ht="15.75" thickBot="1">
      <c r="A59" s="71" t="s">
        <v>1220</v>
      </c>
      <c r="B59" s="72" t="s">
        <v>1221</v>
      </c>
      <c r="C59" s="72" t="s">
        <v>1222</v>
      </c>
      <c r="D59" s="73">
        <v>531</v>
      </c>
      <c r="G59" s="72" t="s">
        <v>1221</v>
      </c>
      <c r="H59" s="71" t="s">
        <v>1220</v>
      </c>
    </row>
    <row r="60" spans="1:8" ht="15.75" thickBot="1">
      <c r="A60" s="71" t="s">
        <v>1223</v>
      </c>
      <c r="B60" s="72" t="s">
        <v>1224</v>
      </c>
      <c r="C60" s="72" t="s">
        <v>1225</v>
      </c>
      <c r="D60" s="73">
        <v>196</v>
      </c>
      <c r="G60" s="72" t="s">
        <v>1224</v>
      </c>
      <c r="H60" s="71" t="s">
        <v>1223</v>
      </c>
    </row>
    <row r="61" spans="1:8" ht="15.75" thickBot="1">
      <c r="A61" s="71" t="s">
        <v>1226</v>
      </c>
      <c r="B61" s="72" t="s">
        <v>1227</v>
      </c>
      <c r="C61" s="72" t="s">
        <v>1228</v>
      </c>
      <c r="D61" s="73">
        <v>203</v>
      </c>
      <c r="G61" s="72" t="s">
        <v>1227</v>
      </c>
      <c r="H61" s="71" t="s">
        <v>1226</v>
      </c>
    </row>
    <row r="62" spans="1:8" ht="15.75" thickBot="1">
      <c r="A62" s="71" t="s">
        <v>1229</v>
      </c>
      <c r="B62" s="72" t="s">
        <v>1012</v>
      </c>
      <c r="C62" s="72" t="s">
        <v>1230</v>
      </c>
      <c r="D62" s="73">
        <v>208</v>
      </c>
      <c r="G62" s="72" t="s">
        <v>1012</v>
      </c>
      <c r="H62" s="71" t="s">
        <v>1229</v>
      </c>
    </row>
    <row r="63" spans="1:8" ht="15.75" thickBot="1">
      <c r="A63" s="71" t="s">
        <v>907</v>
      </c>
      <c r="B63" s="72" t="s">
        <v>837</v>
      </c>
      <c r="C63" s="72" t="s">
        <v>1231</v>
      </c>
      <c r="D63" s="73">
        <v>262</v>
      </c>
      <c r="G63" s="72" t="s">
        <v>837</v>
      </c>
      <c r="H63" s="71" t="s">
        <v>907</v>
      </c>
    </row>
    <row r="64" spans="1:8" ht="15.75" thickBot="1">
      <c r="A64" s="71" t="s">
        <v>1232</v>
      </c>
      <c r="B64" s="72" t="s">
        <v>1233</v>
      </c>
      <c r="C64" s="72" t="s">
        <v>1234</v>
      </c>
      <c r="D64" s="73">
        <v>212</v>
      </c>
      <c r="G64" s="72" t="s">
        <v>1233</v>
      </c>
      <c r="H64" s="71" t="s">
        <v>1232</v>
      </c>
    </row>
    <row r="65" spans="1:8" ht="45.75" thickBot="1">
      <c r="A65" s="71" t="s">
        <v>1235</v>
      </c>
      <c r="B65" s="72" t="s">
        <v>1236</v>
      </c>
      <c r="C65" s="72" t="s">
        <v>1237</v>
      </c>
      <c r="D65" s="73">
        <v>214</v>
      </c>
      <c r="G65" s="72" t="s">
        <v>1236</v>
      </c>
      <c r="H65" s="71" t="s">
        <v>1235</v>
      </c>
    </row>
    <row r="66" spans="1:8" ht="15.75" thickBot="1">
      <c r="A66" s="71" t="s">
        <v>1238</v>
      </c>
      <c r="B66" s="72" t="s">
        <v>1239</v>
      </c>
      <c r="C66" s="72" t="s">
        <v>1240</v>
      </c>
      <c r="D66" s="73">
        <v>218</v>
      </c>
      <c r="G66" s="72" t="s">
        <v>1239</v>
      </c>
      <c r="H66" s="71" t="s">
        <v>1238</v>
      </c>
    </row>
    <row r="67" spans="1:8" ht="15.75" thickBot="1">
      <c r="A67" s="71" t="s">
        <v>908</v>
      </c>
      <c r="B67" s="72" t="s">
        <v>838</v>
      </c>
      <c r="C67" s="72" t="s">
        <v>1241</v>
      </c>
      <c r="D67" s="73">
        <v>818</v>
      </c>
      <c r="G67" s="72" t="s">
        <v>838</v>
      </c>
      <c r="H67" s="71" t="s">
        <v>908</v>
      </c>
    </row>
    <row r="68" spans="1:8" ht="30.75" thickBot="1">
      <c r="A68" s="71" t="s">
        <v>1242</v>
      </c>
      <c r="B68" s="72" t="s">
        <v>1243</v>
      </c>
      <c r="C68" s="72" t="s">
        <v>1244</v>
      </c>
      <c r="D68" s="73">
        <v>222</v>
      </c>
      <c r="G68" s="72" t="s">
        <v>1243</v>
      </c>
      <c r="H68" s="71" t="s">
        <v>1242</v>
      </c>
    </row>
    <row r="69" spans="1:8" ht="30.75" thickBot="1">
      <c r="A69" s="71" t="s">
        <v>910</v>
      </c>
      <c r="B69" s="72" t="s">
        <v>839</v>
      </c>
      <c r="C69" s="72" t="s">
        <v>1245</v>
      </c>
      <c r="D69" s="73">
        <v>226</v>
      </c>
      <c r="G69" s="72" t="s">
        <v>839</v>
      </c>
      <c r="H69" s="71" t="s">
        <v>910</v>
      </c>
    </row>
    <row r="70" spans="1:8" ht="15.75" thickBot="1">
      <c r="A70" s="71" t="s">
        <v>912</v>
      </c>
      <c r="B70" s="72" t="s">
        <v>840</v>
      </c>
      <c r="C70" s="72" t="s">
        <v>1246</v>
      </c>
      <c r="D70" s="73">
        <v>232</v>
      </c>
      <c r="G70" s="72" t="s">
        <v>840</v>
      </c>
      <c r="H70" s="71" t="s">
        <v>912</v>
      </c>
    </row>
    <row r="71" spans="1:8" ht="15.75" thickBot="1">
      <c r="A71" s="71" t="s">
        <v>1247</v>
      </c>
      <c r="B71" s="72" t="s">
        <v>1248</v>
      </c>
      <c r="C71" s="72" t="s">
        <v>1249</v>
      </c>
      <c r="D71" s="73">
        <v>233</v>
      </c>
      <c r="G71" s="72" t="s">
        <v>1248</v>
      </c>
      <c r="H71" s="71" t="s">
        <v>1247</v>
      </c>
    </row>
    <row r="72" spans="1:8" ht="15.75" thickBot="1">
      <c r="A72" s="71" t="s">
        <v>914</v>
      </c>
      <c r="B72" s="72" t="s">
        <v>866</v>
      </c>
      <c r="C72" s="72" t="s">
        <v>1250</v>
      </c>
      <c r="D72" s="73">
        <v>748</v>
      </c>
      <c r="G72" s="72" t="s">
        <v>866</v>
      </c>
      <c r="H72" s="71" t="s">
        <v>914</v>
      </c>
    </row>
    <row r="73" spans="1:8" ht="15.75" thickBot="1">
      <c r="A73" s="71" t="s">
        <v>915</v>
      </c>
      <c r="B73" s="72" t="s">
        <v>199</v>
      </c>
      <c r="C73" s="72" t="s">
        <v>1251</v>
      </c>
      <c r="D73" s="73">
        <v>231</v>
      </c>
      <c r="G73" s="72" t="s">
        <v>199</v>
      </c>
      <c r="H73" s="71" t="s">
        <v>915</v>
      </c>
    </row>
    <row r="74" spans="1:8" ht="60.75" thickBot="1">
      <c r="A74" s="71" t="s">
        <v>1252</v>
      </c>
      <c r="B74" s="72" t="s">
        <v>1253</v>
      </c>
      <c r="C74" s="72" t="s">
        <v>1254</v>
      </c>
      <c r="D74" s="73">
        <v>238</v>
      </c>
      <c r="G74" s="72" t="s">
        <v>1253</v>
      </c>
      <c r="H74" s="71" t="s">
        <v>1252</v>
      </c>
    </row>
    <row r="75" spans="1:8" ht="45.75" thickBot="1">
      <c r="A75" s="71" t="s">
        <v>1255</v>
      </c>
      <c r="B75" s="72" t="s">
        <v>1256</v>
      </c>
      <c r="C75" s="72" t="s">
        <v>1257</v>
      </c>
      <c r="D75" s="73">
        <v>234</v>
      </c>
      <c r="G75" s="72" t="s">
        <v>1256</v>
      </c>
      <c r="H75" s="71" t="s">
        <v>1255</v>
      </c>
    </row>
    <row r="76" spans="1:8" ht="15.75" thickBot="1">
      <c r="A76" s="71" t="s">
        <v>1258</v>
      </c>
      <c r="B76" s="72" t="s">
        <v>1259</v>
      </c>
      <c r="C76" s="72" t="s">
        <v>1260</v>
      </c>
      <c r="D76" s="73">
        <v>242</v>
      </c>
      <c r="G76" s="72" t="s">
        <v>1259</v>
      </c>
      <c r="H76" s="71" t="s">
        <v>1258</v>
      </c>
    </row>
    <row r="77" spans="1:8" ht="15.75" thickBot="1">
      <c r="A77" s="71" t="s">
        <v>1261</v>
      </c>
      <c r="B77" s="72" t="s">
        <v>537</v>
      </c>
      <c r="C77" s="72" t="s">
        <v>1262</v>
      </c>
      <c r="D77" s="73">
        <v>246</v>
      </c>
      <c r="G77" s="72" t="s">
        <v>537</v>
      </c>
      <c r="H77" s="71" t="s">
        <v>1261</v>
      </c>
    </row>
    <row r="78" spans="1:8" ht="15.75" thickBot="1">
      <c r="A78" s="71" t="s">
        <v>1263</v>
      </c>
      <c r="B78" s="72" t="s">
        <v>229</v>
      </c>
      <c r="C78" s="72" t="s">
        <v>1264</v>
      </c>
      <c r="D78" s="73">
        <v>250</v>
      </c>
      <c r="G78" s="72" t="s">
        <v>229</v>
      </c>
      <c r="H78" s="71" t="s">
        <v>1263</v>
      </c>
    </row>
    <row r="79" spans="1:8" ht="30.75" thickBot="1">
      <c r="A79" s="71" t="s">
        <v>1265</v>
      </c>
      <c r="B79" s="72" t="s">
        <v>1266</v>
      </c>
      <c r="C79" s="72" t="s">
        <v>1267</v>
      </c>
      <c r="D79" s="73">
        <v>254</v>
      </c>
      <c r="G79" s="72" t="s">
        <v>1266</v>
      </c>
      <c r="H79" s="71" t="s">
        <v>1265</v>
      </c>
    </row>
    <row r="80" spans="1:8" ht="30.75" thickBot="1">
      <c r="A80" s="71" t="s">
        <v>1268</v>
      </c>
      <c r="B80" s="72" t="s">
        <v>1269</v>
      </c>
      <c r="C80" s="72" t="s">
        <v>1270</v>
      </c>
      <c r="D80" s="73">
        <v>258</v>
      </c>
      <c r="G80" s="72" t="s">
        <v>1269</v>
      </c>
      <c r="H80" s="71" t="s">
        <v>1268</v>
      </c>
    </row>
    <row r="81" spans="1:8" ht="60.75" thickBot="1">
      <c r="A81" s="71" t="s">
        <v>1271</v>
      </c>
      <c r="B81" s="72" t="s">
        <v>1272</v>
      </c>
      <c r="C81" s="72" t="s">
        <v>1273</v>
      </c>
      <c r="D81" s="73">
        <v>260</v>
      </c>
      <c r="G81" s="72" t="s">
        <v>1272</v>
      </c>
      <c r="H81" s="71" t="s">
        <v>1271</v>
      </c>
    </row>
    <row r="82" spans="1:8" ht="15.75" thickBot="1">
      <c r="A82" s="71" t="s">
        <v>916</v>
      </c>
      <c r="B82" s="72" t="s">
        <v>841</v>
      </c>
      <c r="C82" s="72" t="s">
        <v>1274</v>
      </c>
      <c r="D82" s="73">
        <v>266</v>
      </c>
      <c r="G82" s="72" t="s">
        <v>841</v>
      </c>
      <c r="H82" s="71" t="s">
        <v>916</v>
      </c>
    </row>
    <row r="83" spans="1:8" ht="30.75" thickBot="1">
      <c r="A83" s="71" t="s">
        <v>1275</v>
      </c>
      <c r="B83" s="72" t="s">
        <v>842</v>
      </c>
      <c r="C83" s="72" t="s">
        <v>1276</v>
      </c>
      <c r="D83" s="73">
        <v>270</v>
      </c>
      <c r="G83" s="72" t="s">
        <v>842</v>
      </c>
      <c r="H83" s="71" t="s">
        <v>1275</v>
      </c>
    </row>
    <row r="84" spans="1:8" ht="15.75" thickBot="1">
      <c r="A84" s="71" t="s">
        <v>1277</v>
      </c>
      <c r="B84" s="72" t="s">
        <v>1278</v>
      </c>
      <c r="C84" s="72" t="s">
        <v>1279</v>
      </c>
      <c r="D84" s="73">
        <v>268</v>
      </c>
      <c r="G84" s="72" t="s">
        <v>1278</v>
      </c>
      <c r="H84" s="71" t="s">
        <v>1277</v>
      </c>
    </row>
    <row r="85" spans="1:8" ht="15.75" thickBot="1">
      <c r="A85" s="71" t="s">
        <v>1280</v>
      </c>
      <c r="B85" s="72" t="s">
        <v>326</v>
      </c>
      <c r="C85" s="72" t="s">
        <v>1281</v>
      </c>
      <c r="D85" s="73">
        <v>276</v>
      </c>
      <c r="G85" s="72" t="s">
        <v>326</v>
      </c>
      <c r="H85" s="71" t="s">
        <v>1280</v>
      </c>
    </row>
    <row r="86" spans="1:8" ht="15.75" thickBot="1">
      <c r="A86" s="71" t="s">
        <v>918</v>
      </c>
      <c r="B86" s="72" t="s">
        <v>255</v>
      </c>
      <c r="C86" s="72" t="s">
        <v>1282</v>
      </c>
      <c r="D86" s="73">
        <v>288</v>
      </c>
      <c r="G86" s="72" t="s">
        <v>255</v>
      </c>
      <c r="H86" s="71" t="s">
        <v>918</v>
      </c>
    </row>
    <row r="87" spans="1:8" ht="15.75" thickBot="1">
      <c r="A87" s="71" t="s">
        <v>1283</v>
      </c>
      <c r="B87" s="72" t="s">
        <v>1284</v>
      </c>
      <c r="C87" s="72" t="s">
        <v>1285</v>
      </c>
      <c r="D87" s="73">
        <v>292</v>
      </c>
      <c r="G87" s="72" t="s">
        <v>1284</v>
      </c>
      <c r="H87" s="71" t="s">
        <v>1283</v>
      </c>
    </row>
    <row r="88" spans="1:8" ht="15.75" thickBot="1">
      <c r="A88" s="71" t="s">
        <v>1286</v>
      </c>
      <c r="B88" s="72" t="s">
        <v>1287</v>
      </c>
      <c r="C88" s="72" t="s">
        <v>1288</v>
      </c>
      <c r="D88" s="73">
        <v>300</v>
      </c>
      <c r="G88" s="72" t="s">
        <v>1287</v>
      </c>
      <c r="H88" s="71" t="s">
        <v>1286</v>
      </c>
    </row>
    <row r="89" spans="1:8" ht="15.75" thickBot="1">
      <c r="A89" s="71" t="s">
        <v>1289</v>
      </c>
      <c r="B89" s="72" t="s">
        <v>1290</v>
      </c>
      <c r="C89" s="72" t="s">
        <v>1291</v>
      </c>
      <c r="D89" s="73">
        <v>304</v>
      </c>
      <c r="G89" s="72" t="s">
        <v>1290</v>
      </c>
      <c r="H89" s="71" t="s">
        <v>1289</v>
      </c>
    </row>
    <row r="90" spans="1:8" ht="15.75" thickBot="1">
      <c r="A90" s="71" t="s">
        <v>1292</v>
      </c>
      <c r="B90" s="72" t="s">
        <v>1293</v>
      </c>
      <c r="C90" s="72" t="s">
        <v>1294</v>
      </c>
      <c r="D90" s="73">
        <v>308</v>
      </c>
      <c r="G90" s="72" t="s">
        <v>1293</v>
      </c>
      <c r="H90" s="71" t="s">
        <v>1292</v>
      </c>
    </row>
    <row r="91" spans="1:8" ht="30.75" thickBot="1">
      <c r="A91" s="71" t="s">
        <v>1295</v>
      </c>
      <c r="B91" s="72" t="s">
        <v>1296</v>
      </c>
      <c r="C91" s="72" t="s">
        <v>1297</v>
      </c>
      <c r="D91" s="73">
        <v>312</v>
      </c>
      <c r="G91" s="72" t="s">
        <v>1296</v>
      </c>
      <c r="H91" s="71" t="s">
        <v>1295</v>
      </c>
    </row>
    <row r="92" spans="1:8" ht="15.75" thickBot="1">
      <c r="A92" s="71" t="s">
        <v>1298</v>
      </c>
      <c r="B92" s="72" t="s">
        <v>1299</v>
      </c>
      <c r="C92" s="72" t="s">
        <v>1300</v>
      </c>
      <c r="D92" s="73">
        <v>316</v>
      </c>
      <c r="G92" s="72" t="s">
        <v>1299</v>
      </c>
      <c r="H92" s="71" t="s">
        <v>1298</v>
      </c>
    </row>
    <row r="93" spans="1:8" ht="15.75" thickBot="1">
      <c r="A93" s="71" t="s">
        <v>1301</v>
      </c>
      <c r="B93" s="72" t="s">
        <v>1302</v>
      </c>
      <c r="C93" s="72" t="s">
        <v>1303</v>
      </c>
      <c r="D93" s="73">
        <v>320</v>
      </c>
      <c r="G93" s="72" t="s">
        <v>1302</v>
      </c>
      <c r="H93" s="71" t="s">
        <v>1301</v>
      </c>
    </row>
    <row r="94" spans="1:8" ht="15.75" thickBot="1">
      <c r="A94" s="71" t="s">
        <v>1304</v>
      </c>
      <c r="B94" s="72" t="s">
        <v>1305</v>
      </c>
      <c r="C94" s="72" t="s">
        <v>1306</v>
      </c>
      <c r="D94" s="73">
        <v>831</v>
      </c>
      <c r="G94" s="72" t="s">
        <v>1305</v>
      </c>
      <c r="H94" s="71" t="s">
        <v>1304</v>
      </c>
    </row>
    <row r="95" spans="1:8" ht="15.75" thickBot="1">
      <c r="A95" s="71" t="s">
        <v>919</v>
      </c>
      <c r="B95" s="72" t="s">
        <v>843</v>
      </c>
      <c r="C95" s="72" t="s">
        <v>1307</v>
      </c>
      <c r="D95" s="73">
        <v>324</v>
      </c>
      <c r="G95" s="72" t="s">
        <v>843</v>
      </c>
      <c r="H95" s="71" t="s">
        <v>919</v>
      </c>
    </row>
    <row r="96" spans="1:8" ht="30.75" thickBot="1">
      <c r="A96" s="71" t="s">
        <v>920</v>
      </c>
      <c r="B96" s="72" t="s">
        <v>844</v>
      </c>
      <c r="C96" s="72" t="s">
        <v>1308</v>
      </c>
      <c r="D96" s="73">
        <v>624</v>
      </c>
      <c r="G96" s="72" t="s">
        <v>844</v>
      </c>
      <c r="H96" s="71" t="s">
        <v>920</v>
      </c>
    </row>
    <row r="97" spans="1:8" ht="15.75" thickBot="1">
      <c r="A97" s="71" t="s">
        <v>1309</v>
      </c>
      <c r="B97" s="72" t="s">
        <v>1310</v>
      </c>
      <c r="C97" s="72" t="s">
        <v>1311</v>
      </c>
      <c r="D97" s="73">
        <v>328</v>
      </c>
      <c r="G97" s="72" t="s">
        <v>1310</v>
      </c>
      <c r="H97" s="71" t="s">
        <v>1309</v>
      </c>
    </row>
    <row r="98" spans="1:8" ht="15.75" thickBot="1">
      <c r="A98" s="71" t="s">
        <v>1312</v>
      </c>
      <c r="B98" s="72" t="s">
        <v>1313</v>
      </c>
      <c r="C98" s="72" t="s">
        <v>1314</v>
      </c>
      <c r="D98" s="73">
        <v>332</v>
      </c>
      <c r="G98" s="72" t="s">
        <v>1313</v>
      </c>
      <c r="H98" s="71" t="s">
        <v>1312</v>
      </c>
    </row>
    <row r="99" spans="1:8" ht="60.75" thickBot="1">
      <c r="A99" s="71" t="s">
        <v>1315</v>
      </c>
      <c r="B99" s="72" t="s">
        <v>1316</v>
      </c>
      <c r="C99" s="72" t="s">
        <v>1317</v>
      </c>
      <c r="D99" s="73">
        <v>334</v>
      </c>
      <c r="G99" s="72" t="s">
        <v>1316</v>
      </c>
      <c r="H99" s="71" t="s">
        <v>1315</v>
      </c>
    </row>
    <row r="100" spans="1:8" ht="30.75" thickBot="1">
      <c r="A100" s="71" t="s">
        <v>1318</v>
      </c>
      <c r="B100" s="72" t="s">
        <v>1319</v>
      </c>
      <c r="C100" s="72" t="s">
        <v>1320</v>
      </c>
      <c r="D100" s="73">
        <v>336</v>
      </c>
      <c r="G100" s="72" t="s">
        <v>1319</v>
      </c>
      <c r="H100" s="71" t="s">
        <v>1318</v>
      </c>
    </row>
    <row r="101" spans="1:8" ht="15.75" thickBot="1">
      <c r="A101" s="71" t="s">
        <v>1321</v>
      </c>
      <c r="B101" s="72" t="s">
        <v>1322</v>
      </c>
      <c r="C101" s="72" t="s">
        <v>1323</v>
      </c>
      <c r="D101" s="73">
        <v>340</v>
      </c>
      <c r="G101" s="72" t="s">
        <v>1322</v>
      </c>
      <c r="H101" s="71" t="s">
        <v>1321</v>
      </c>
    </row>
    <row r="102" spans="1:8" ht="15.75" thickBot="1">
      <c r="A102" s="71" t="s">
        <v>1324</v>
      </c>
      <c r="B102" s="72" t="s">
        <v>1325</v>
      </c>
      <c r="C102" s="72" t="s">
        <v>1326</v>
      </c>
      <c r="D102" s="73">
        <v>344</v>
      </c>
      <c r="G102" s="72" t="s">
        <v>1325</v>
      </c>
      <c r="H102" s="71" t="s">
        <v>1324</v>
      </c>
    </row>
    <row r="103" spans="1:8" ht="15.75" thickBot="1">
      <c r="A103" s="71" t="s">
        <v>1327</v>
      </c>
      <c r="B103" s="72" t="s">
        <v>1328</v>
      </c>
      <c r="C103" s="72" t="s">
        <v>1329</v>
      </c>
      <c r="D103" s="73">
        <v>348</v>
      </c>
      <c r="G103" s="72" t="s">
        <v>1328</v>
      </c>
      <c r="H103" s="71" t="s">
        <v>1327</v>
      </c>
    </row>
    <row r="104" spans="1:8" ht="15.75" thickBot="1">
      <c r="A104" s="71" t="s">
        <v>1330</v>
      </c>
      <c r="B104" s="72" t="s">
        <v>1331</v>
      </c>
      <c r="C104" s="72" t="s">
        <v>1332</v>
      </c>
      <c r="D104" s="73">
        <v>352</v>
      </c>
      <c r="G104" s="72" t="s">
        <v>1331</v>
      </c>
      <c r="H104" s="71" t="s">
        <v>1330</v>
      </c>
    </row>
    <row r="105" spans="1:8" ht="15.75" thickBot="1">
      <c r="A105" s="71" t="s">
        <v>1333</v>
      </c>
      <c r="B105" s="72" t="s">
        <v>1334</v>
      </c>
      <c r="C105" s="72" t="s">
        <v>1335</v>
      </c>
      <c r="D105" s="73">
        <v>356</v>
      </c>
      <c r="G105" s="72" t="s">
        <v>1334</v>
      </c>
      <c r="H105" s="71" t="s">
        <v>1333</v>
      </c>
    </row>
    <row r="106" spans="1:8" ht="15.75" thickBot="1">
      <c r="A106" s="71" t="s">
        <v>1336</v>
      </c>
      <c r="B106" s="72" t="s">
        <v>1337</v>
      </c>
      <c r="C106" s="72" t="s">
        <v>1338</v>
      </c>
      <c r="D106" s="73">
        <v>360</v>
      </c>
      <c r="G106" s="72" t="s">
        <v>1337</v>
      </c>
      <c r="H106" s="71" t="s">
        <v>1336</v>
      </c>
    </row>
    <row r="107" spans="1:8" ht="60.75" thickBot="1">
      <c r="A107" s="71" t="s">
        <v>1339</v>
      </c>
      <c r="B107" s="72" t="s">
        <v>1340</v>
      </c>
      <c r="C107" s="72" t="s">
        <v>1341</v>
      </c>
      <c r="D107" s="73">
        <v>364</v>
      </c>
      <c r="G107" s="72" t="s">
        <v>1340</v>
      </c>
      <c r="H107" s="71" t="s">
        <v>1339</v>
      </c>
    </row>
    <row r="108" spans="1:8" ht="15.75" thickBot="1">
      <c r="A108" s="71" t="s">
        <v>1342</v>
      </c>
      <c r="B108" s="72" t="s">
        <v>1343</v>
      </c>
      <c r="C108" s="72" t="s">
        <v>1344</v>
      </c>
      <c r="D108" s="73">
        <v>368</v>
      </c>
      <c r="G108" s="72" t="s">
        <v>1343</v>
      </c>
      <c r="H108" s="71" t="s">
        <v>1342</v>
      </c>
    </row>
    <row r="109" spans="1:8" ht="15.75" thickBot="1">
      <c r="A109" s="71" t="s">
        <v>1345</v>
      </c>
      <c r="B109" s="72" t="s">
        <v>1346</v>
      </c>
      <c r="C109" s="72" t="s">
        <v>1347</v>
      </c>
      <c r="D109" s="73">
        <v>372</v>
      </c>
      <c r="G109" s="72" t="s">
        <v>1346</v>
      </c>
      <c r="H109" s="71" t="s">
        <v>1345</v>
      </c>
    </row>
    <row r="110" spans="1:8" ht="15.75" thickBot="1">
      <c r="A110" s="71" t="s">
        <v>1348</v>
      </c>
      <c r="B110" s="72" t="s">
        <v>1349</v>
      </c>
      <c r="C110" s="72" t="s">
        <v>1350</v>
      </c>
      <c r="D110" s="73">
        <v>833</v>
      </c>
      <c r="G110" s="72" t="s">
        <v>1349</v>
      </c>
      <c r="H110" s="71" t="s">
        <v>1348</v>
      </c>
    </row>
    <row r="111" spans="1:8" ht="15.75" thickBot="1">
      <c r="A111" s="71" t="s">
        <v>1351</v>
      </c>
      <c r="B111" s="72" t="s">
        <v>1352</v>
      </c>
      <c r="C111" s="72" t="s">
        <v>1353</v>
      </c>
      <c r="D111" s="73">
        <v>376</v>
      </c>
      <c r="G111" s="72" t="s">
        <v>1352</v>
      </c>
      <c r="H111" s="71" t="s">
        <v>1351</v>
      </c>
    </row>
    <row r="112" spans="1:8" ht="15.75" thickBot="1">
      <c r="A112" s="71" t="s">
        <v>1354</v>
      </c>
      <c r="B112" s="72" t="s">
        <v>109</v>
      </c>
      <c r="C112" s="72" t="s">
        <v>1355</v>
      </c>
      <c r="D112" s="73">
        <v>380</v>
      </c>
      <c r="G112" s="72" t="s">
        <v>109</v>
      </c>
      <c r="H112" s="71" t="s">
        <v>1354</v>
      </c>
    </row>
    <row r="113" spans="1:8" ht="15.75" thickBot="1">
      <c r="A113" s="71" t="s">
        <v>1356</v>
      </c>
      <c r="B113" s="72" t="s">
        <v>1357</v>
      </c>
      <c r="C113" s="72" t="s">
        <v>1358</v>
      </c>
      <c r="D113" s="73">
        <v>388</v>
      </c>
      <c r="G113" s="72" t="s">
        <v>1357</v>
      </c>
      <c r="H113" s="71" t="s">
        <v>1356</v>
      </c>
    </row>
    <row r="114" spans="1:8" ht="15.75" thickBot="1">
      <c r="A114" s="71" t="s">
        <v>1359</v>
      </c>
      <c r="B114" s="72" t="s">
        <v>1360</v>
      </c>
      <c r="C114" s="72" t="s">
        <v>1361</v>
      </c>
      <c r="D114" s="73">
        <v>392</v>
      </c>
      <c r="G114" s="72" t="s">
        <v>1360</v>
      </c>
      <c r="H114" s="71" t="s">
        <v>1359</v>
      </c>
    </row>
    <row r="115" spans="1:8" ht="15.75" thickBot="1">
      <c r="A115" s="71" t="s">
        <v>1362</v>
      </c>
      <c r="B115" s="72" t="s">
        <v>1363</v>
      </c>
      <c r="C115" s="72" t="s">
        <v>1364</v>
      </c>
      <c r="D115" s="73">
        <v>832</v>
      </c>
      <c r="G115" s="72" t="s">
        <v>1363</v>
      </c>
      <c r="H115" s="71" t="s">
        <v>1362</v>
      </c>
    </row>
    <row r="116" spans="1:8" ht="15.75" thickBot="1">
      <c r="A116" s="71" t="s">
        <v>1365</v>
      </c>
      <c r="B116" s="72" t="s">
        <v>1366</v>
      </c>
      <c r="C116" s="72" t="s">
        <v>1367</v>
      </c>
      <c r="D116" s="73">
        <v>400</v>
      </c>
      <c r="G116" s="72" t="s">
        <v>1366</v>
      </c>
      <c r="H116" s="71" t="s">
        <v>1365</v>
      </c>
    </row>
    <row r="117" spans="1:8" ht="30.75" thickBot="1">
      <c r="A117" s="71" t="s">
        <v>1368</v>
      </c>
      <c r="B117" s="72" t="s">
        <v>1369</v>
      </c>
      <c r="C117" s="72" t="s">
        <v>1370</v>
      </c>
      <c r="D117" s="73">
        <v>398</v>
      </c>
      <c r="G117" s="72" t="s">
        <v>1369</v>
      </c>
      <c r="H117" s="71" t="s">
        <v>1368</v>
      </c>
    </row>
    <row r="118" spans="1:8" ht="15.75" thickBot="1">
      <c r="A118" s="71" t="s">
        <v>922</v>
      </c>
      <c r="B118" s="72" t="s">
        <v>433</v>
      </c>
      <c r="C118" s="72" t="s">
        <v>1371</v>
      </c>
      <c r="D118" s="73">
        <v>404</v>
      </c>
      <c r="G118" s="72" t="s">
        <v>433</v>
      </c>
      <c r="H118" s="71" t="s">
        <v>922</v>
      </c>
    </row>
    <row r="119" spans="1:8" ht="15.75" thickBot="1">
      <c r="A119" s="71" t="s">
        <v>1372</v>
      </c>
      <c r="B119" s="72" t="s">
        <v>1373</v>
      </c>
      <c r="C119" s="72" t="s">
        <v>1374</v>
      </c>
      <c r="D119" s="73">
        <v>296</v>
      </c>
      <c r="G119" s="72" t="s">
        <v>1373</v>
      </c>
      <c r="H119" s="71" t="s">
        <v>1372</v>
      </c>
    </row>
    <row r="120" spans="1:8" ht="75.75" thickBot="1">
      <c r="A120" s="71" t="s">
        <v>1375</v>
      </c>
      <c r="B120" s="72" t="s">
        <v>1376</v>
      </c>
      <c r="C120" s="72" t="s">
        <v>1377</v>
      </c>
      <c r="D120" s="73">
        <v>408</v>
      </c>
      <c r="G120" s="72" t="s">
        <v>1376</v>
      </c>
      <c r="H120" s="71" t="s">
        <v>1375</v>
      </c>
    </row>
    <row r="121" spans="1:8" ht="45.75" thickBot="1">
      <c r="A121" s="71" t="s">
        <v>1378</v>
      </c>
      <c r="B121" s="72" t="s">
        <v>567</v>
      </c>
      <c r="C121" s="72" t="s">
        <v>1379</v>
      </c>
      <c r="D121" s="73">
        <v>410</v>
      </c>
      <c r="G121" s="72" t="s">
        <v>567</v>
      </c>
      <c r="H121" s="71" t="s">
        <v>1378</v>
      </c>
    </row>
    <row r="122" spans="1:8" ht="15.75" thickBot="1">
      <c r="A122" s="71" t="s">
        <v>1380</v>
      </c>
      <c r="B122" s="72" t="s">
        <v>1381</v>
      </c>
      <c r="C122" s="72" t="s">
        <v>1382</v>
      </c>
      <c r="D122" s="73">
        <v>414</v>
      </c>
      <c r="G122" s="72" t="s">
        <v>1381</v>
      </c>
      <c r="H122" s="71" t="s">
        <v>1380</v>
      </c>
    </row>
    <row r="123" spans="1:8" ht="15.75" thickBot="1">
      <c r="A123" s="71" t="s">
        <v>1383</v>
      </c>
      <c r="B123" s="72" t="s">
        <v>1384</v>
      </c>
      <c r="C123" s="72" t="s">
        <v>1385</v>
      </c>
      <c r="D123" s="73">
        <v>417</v>
      </c>
      <c r="G123" s="72" t="s">
        <v>1384</v>
      </c>
      <c r="H123" s="71" t="s">
        <v>1383</v>
      </c>
    </row>
    <row r="124" spans="1:8" ht="75.75" thickBot="1">
      <c r="A124" s="71" t="s">
        <v>1386</v>
      </c>
      <c r="B124" s="72" t="s">
        <v>1387</v>
      </c>
      <c r="C124" s="72" t="s">
        <v>1388</v>
      </c>
      <c r="D124" s="73">
        <v>418</v>
      </c>
      <c r="G124" s="72" t="s">
        <v>1387</v>
      </c>
      <c r="H124" s="71" t="s">
        <v>1386</v>
      </c>
    </row>
    <row r="125" spans="1:8" ht="15.75" thickBot="1">
      <c r="A125" s="71" t="s">
        <v>1389</v>
      </c>
      <c r="B125" s="72" t="s">
        <v>1390</v>
      </c>
      <c r="C125" s="72" t="s">
        <v>1391</v>
      </c>
      <c r="D125" s="73">
        <v>428</v>
      </c>
      <c r="G125" s="72" t="s">
        <v>1390</v>
      </c>
      <c r="H125" s="71" t="s">
        <v>1389</v>
      </c>
    </row>
    <row r="126" spans="1:8" ht="15.75" thickBot="1">
      <c r="A126" s="71" t="s">
        <v>1392</v>
      </c>
      <c r="B126" s="72" t="s">
        <v>1393</v>
      </c>
      <c r="C126" s="72" t="s">
        <v>1394</v>
      </c>
      <c r="D126" s="73">
        <v>422</v>
      </c>
      <c r="G126" s="72" t="s">
        <v>1393</v>
      </c>
      <c r="H126" s="71" t="s">
        <v>1392</v>
      </c>
    </row>
    <row r="127" spans="1:8" ht="15.75" thickBot="1">
      <c r="A127" s="71" t="s">
        <v>923</v>
      </c>
      <c r="B127" s="72" t="s">
        <v>846</v>
      </c>
      <c r="C127" s="72" t="s">
        <v>1395</v>
      </c>
      <c r="D127" s="73">
        <v>426</v>
      </c>
      <c r="G127" s="72" t="s">
        <v>846</v>
      </c>
      <c r="H127" s="71" t="s">
        <v>923</v>
      </c>
    </row>
    <row r="128" spans="1:8" ht="15.75" thickBot="1">
      <c r="A128" s="71" t="s">
        <v>924</v>
      </c>
      <c r="B128" s="72" t="s">
        <v>847</v>
      </c>
      <c r="C128" s="72" t="s">
        <v>1396</v>
      </c>
      <c r="D128" s="73">
        <v>430</v>
      </c>
      <c r="G128" s="72" t="s">
        <v>847</v>
      </c>
      <c r="H128" s="71" t="s">
        <v>924</v>
      </c>
    </row>
    <row r="129" spans="1:8" ht="15.75" thickBot="1">
      <c r="A129" s="71" t="s">
        <v>925</v>
      </c>
      <c r="B129" s="72" t="s">
        <v>848</v>
      </c>
      <c r="C129" s="72" t="s">
        <v>1397</v>
      </c>
      <c r="D129" s="73">
        <v>434</v>
      </c>
      <c r="G129" s="72" t="s">
        <v>848</v>
      </c>
      <c r="H129" s="71" t="s">
        <v>925</v>
      </c>
    </row>
    <row r="130" spans="1:8" ht="30.75" thickBot="1">
      <c r="A130" s="71" t="s">
        <v>1398</v>
      </c>
      <c r="B130" s="72" t="s">
        <v>1399</v>
      </c>
      <c r="C130" s="72" t="s">
        <v>1400</v>
      </c>
      <c r="D130" s="73">
        <v>438</v>
      </c>
      <c r="G130" s="72" t="s">
        <v>1399</v>
      </c>
      <c r="H130" s="71" t="s">
        <v>1398</v>
      </c>
    </row>
    <row r="131" spans="1:8" ht="15.75" thickBot="1">
      <c r="A131" s="71" t="s">
        <v>1401</v>
      </c>
      <c r="B131" s="72" t="s">
        <v>1402</v>
      </c>
      <c r="C131" s="72" t="s">
        <v>1403</v>
      </c>
      <c r="D131" s="73">
        <v>440</v>
      </c>
      <c r="G131" s="72" t="s">
        <v>1402</v>
      </c>
      <c r="H131" s="71" t="s">
        <v>1401</v>
      </c>
    </row>
    <row r="132" spans="1:8" ht="30.75" thickBot="1">
      <c r="A132" s="71" t="s">
        <v>1404</v>
      </c>
      <c r="B132" s="72" t="s">
        <v>1405</v>
      </c>
      <c r="C132" s="72" t="s">
        <v>1406</v>
      </c>
      <c r="D132" s="73">
        <v>442</v>
      </c>
      <c r="G132" s="72" t="s">
        <v>1405</v>
      </c>
      <c r="H132" s="71" t="s">
        <v>1404</v>
      </c>
    </row>
    <row r="133" spans="1:8" ht="15.75" thickBot="1">
      <c r="A133" s="71" t="s">
        <v>1407</v>
      </c>
      <c r="B133" s="72" t="s">
        <v>1408</v>
      </c>
      <c r="C133" s="72" t="s">
        <v>1409</v>
      </c>
      <c r="D133" s="73">
        <v>446</v>
      </c>
      <c r="G133" s="72" t="s">
        <v>1408</v>
      </c>
      <c r="H133" s="71" t="s">
        <v>1407</v>
      </c>
    </row>
    <row r="134" spans="1:8" ht="30.75" thickBot="1">
      <c r="A134" s="71" t="s">
        <v>926</v>
      </c>
      <c r="B134" s="72" t="s">
        <v>849</v>
      </c>
      <c r="C134" s="72" t="s">
        <v>1410</v>
      </c>
      <c r="D134" s="73">
        <v>450</v>
      </c>
      <c r="G134" s="72" t="s">
        <v>849</v>
      </c>
      <c r="H134" s="71" t="s">
        <v>926</v>
      </c>
    </row>
    <row r="135" spans="1:8" ht="15.75" thickBot="1">
      <c r="A135" s="71" t="s">
        <v>927</v>
      </c>
      <c r="B135" s="72" t="s">
        <v>850</v>
      </c>
      <c r="C135" s="72" t="s">
        <v>1411</v>
      </c>
      <c r="D135" s="73">
        <v>454</v>
      </c>
      <c r="G135" s="72" t="s">
        <v>850</v>
      </c>
      <c r="H135" s="71" t="s">
        <v>927</v>
      </c>
    </row>
    <row r="136" spans="1:8" ht="15.75" thickBot="1">
      <c r="A136" s="71" t="s">
        <v>1412</v>
      </c>
      <c r="B136" s="72" t="s">
        <v>1413</v>
      </c>
      <c r="C136" s="72" t="s">
        <v>1414</v>
      </c>
      <c r="D136" s="73">
        <v>458</v>
      </c>
      <c r="G136" s="72" t="s">
        <v>1413</v>
      </c>
      <c r="H136" s="71" t="s">
        <v>1412</v>
      </c>
    </row>
    <row r="137" spans="1:8" ht="15.75" thickBot="1">
      <c r="A137" s="71" t="s">
        <v>1415</v>
      </c>
      <c r="B137" s="72" t="s">
        <v>1416</v>
      </c>
      <c r="C137" s="72" t="s">
        <v>1417</v>
      </c>
      <c r="D137" s="73">
        <v>462</v>
      </c>
      <c r="G137" s="72" t="s">
        <v>1416</v>
      </c>
      <c r="H137" s="71" t="s">
        <v>1415</v>
      </c>
    </row>
    <row r="138" spans="1:8" ht="15.75" thickBot="1">
      <c r="A138" s="71" t="s">
        <v>928</v>
      </c>
      <c r="B138" s="72" t="s">
        <v>851</v>
      </c>
      <c r="C138" s="72" t="s">
        <v>1418</v>
      </c>
      <c r="D138" s="73">
        <v>466</v>
      </c>
      <c r="G138" s="72" t="s">
        <v>851</v>
      </c>
      <c r="H138" s="71" t="s">
        <v>928</v>
      </c>
    </row>
    <row r="139" spans="1:8" ht="15.75" thickBot="1">
      <c r="A139" s="71" t="s">
        <v>1419</v>
      </c>
      <c r="B139" s="72" t="s">
        <v>1420</v>
      </c>
      <c r="C139" s="72" t="s">
        <v>1421</v>
      </c>
      <c r="D139" s="73">
        <v>470</v>
      </c>
      <c r="G139" s="72" t="s">
        <v>1420</v>
      </c>
      <c r="H139" s="71" t="s">
        <v>1419</v>
      </c>
    </row>
    <row r="140" spans="1:8" ht="45.75" thickBot="1">
      <c r="A140" s="71" t="s">
        <v>1422</v>
      </c>
      <c r="B140" s="72" t="s">
        <v>1423</v>
      </c>
      <c r="C140" s="72" t="s">
        <v>1424</v>
      </c>
      <c r="D140" s="73">
        <v>584</v>
      </c>
      <c r="G140" s="72" t="s">
        <v>1423</v>
      </c>
      <c r="H140" s="71" t="s">
        <v>1422</v>
      </c>
    </row>
    <row r="141" spans="1:8" ht="15.75" thickBot="1">
      <c r="A141" s="71" t="s">
        <v>1425</v>
      </c>
      <c r="B141" s="72" t="s">
        <v>1426</v>
      </c>
      <c r="C141" s="72" t="s">
        <v>1427</v>
      </c>
      <c r="D141" s="73">
        <v>474</v>
      </c>
      <c r="G141" s="72" t="s">
        <v>1426</v>
      </c>
      <c r="H141" s="71" t="s">
        <v>1425</v>
      </c>
    </row>
    <row r="142" spans="1:8" ht="15.75" thickBot="1">
      <c r="A142" s="71" t="s">
        <v>929</v>
      </c>
      <c r="B142" s="72" t="s">
        <v>852</v>
      </c>
      <c r="C142" s="72" t="s">
        <v>1428</v>
      </c>
      <c r="D142" s="73">
        <v>478</v>
      </c>
      <c r="G142" s="72" t="s">
        <v>852</v>
      </c>
      <c r="H142" s="71" t="s">
        <v>929</v>
      </c>
    </row>
    <row r="143" spans="1:8" ht="15.75" thickBot="1">
      <c r="A143" s="71" t="s">
        <v>930</v>
      </c>
      <c r="B143" s="72" t="s">
        <v>853</v>
      </c>
      <c r="C143" s="72" t="s">
        <v>1429</v>
      </c>
      <c r="D143" s="73">
        <v>480</v>
      </c>
      <c r="G143" s="72" t="s">
        <v>853</v>
      </c>
      <c r="H143" s="71" t="s">
        <v>930</v>
      </c>
    </row>
    <row r="144" spans="1:8" ht="15.75" thickBot="1">
      <c r="A144" s="71" t="s">
        <v>1430</v>
      </c>
      <c r="B144" s="72" t="s">
        <v>1431</v>
      </c>
      <c r="C144" s="72" t="s">
        <v>1432</v>
      </c>
      <c r="D144" s="73">
        <v>175</v>
      </c>
      <c r="G144" s="72" t="s">
        <v>1431</v>
      </c>
      <c r="H144" s="71" t="s">
        <v>1430</v>
      </c>
    </row>
    <row r="145" spans="1:8" ht="15.75" thickBot="1">
      <c r="A145" s="71" t="s">
        <v>1433</v>
      </c>
      <c r="B145" s="72" t="s">
        <v>1434</v>
      </c>
      <c r="C145" s="72" t="s">
        <v>1435</v>
      </c>
      <c r="D145" s="73">
        <v>484</v>
      </c>
      <c r="G145" s="72" t="s">
        <v>1434</v>
      </c>
      <c r="H145" s="71" t="s">
        <v>1433</v>
      </c>
    </row>
    <row r="146" spans="1:8" ht="45.75" thickBot="1">
      <c r="A146" s="71" t="s">
        <v>1436</v>
      </c>
      <c r="B146" s="72" t="s">
        <v>1437</v>
      </c>
      <c r="C146" s="72" t="s">
        <v>1438</v>
      </c>
      <c r="D146" s="73">
        <v>583</v>
      </c>
      <c r="G146" s="72" t="s">
        <v>1437</v>
      </c>
      <c r="H146" s="71" t="s">
        <v>1436</v>
      </c>
    </row>
    <row r="147" spans="1:8" ht="60.75" thickBot="1">
      <c r="A147" s="71" t="s">
        <v>1439</v>
      </c>
      <c r="B147" s="72" t="s">
        <v>1440</v>
      </c>
      <c r="C147" s="72" t="s">
        <v>1441</v>
      </c>
      <c r="D147" s="73">
        <v>498</v>
      </c>
      <c r="G147" s="72" t="s">
        <v>1440</v>
      </c>
      <c r="H147" s="71" t="s">
        <v>1439</v>
      </c>
    </row>
    <row r="148" spans="1:8" ht="15.75" thickBot="1">
      <c r="A148" s="71" t="s">
        <v>1442</v>
      </c>
      <c r="B148" s="72" t="s">
        <v>1443</v>
      </c>
      <c r="C148" s="72" t="s">
        <v>1444</v>
      </c>
      <c r="D148" s="73">
        <v>492</v>
      </c>
      <c r="G148" s="72" t="s">
        <v>1443</v>
      </c>
      <c r="H148" s="71" t="s">
        <v>1442</v>
      </c>
    </row>
    <row r="149" spans="1:8" ht="15.75" thickBot="1">
      <c r="A149" s="71" t="s">
        <v>1445</v>
      </c>
      <c r="B149" s="72" t="s">
        <v>1446</v>
      </c>
      <c r="C149" s="72" t="s">
        <v>1447</v>
      </c>
      <c r="D149" s="73">
        <v>496</v>
      </c>
      <c r="G149" s="72" t="s">
        <v>1446</v>
      </c>
      <c r="H149" s="71" t="s">
        <v>1445</v>
      </c>
    </row>
    <row r="150" spans="1:8" ht="30.75" thickBot="1">
      <c r="A150" s="71" t="s">
        <v>1448</v>
      </c>
      <c r="B150" s="72" t="s">
        <v>1449</v>
      </c>
      <c r="C150" s="72" t="s">
        <v>1450</v>
      </c>
      <c r="D150" s="73">
        <v>499</v>
      </c>
      <c r="G150" s="72" t="s">
        <v>1449</v>
      </c>
      <c r="H150" s="71" t="s">
        <v>1448</v>
      </c>
    </row>
    <row r="151" spans="1:8" ht="15.75" thickBot="1">
      <c r="A151" s="71" t="s">
        <v>1451</v>
      </c>
      <c r="B151" s="72" t="s">
        <v>1452</v>
      </c>
      <c r="C151" s="72" t="s">
        <v>1453</v>
      </c>
      <c r="D151" s="73">
        <v>500</v>
      </c>
      <c r="G151" s="72" t="s">
        <v>1452</v>
      </c>
      <c r="H151" s="71" t="s">
        <v>1451</v>
      </c>
    </row>
    <row r="152" spans="1:8" ht="15.75" thickBot="1">
      <c r="A152" s="71" t="s">
        <v>931</v>
      </c>
      <c r="B152" s="72" t="s">
        <v>518</v>
      </c>
      <c r="C152" s="72" t="s">
        <v>1454</v>
      </c>
      <c r="D152" s="73">
        <v>504</v>
      </c>
      <c r="G152" s="72" t="s">
        <v>518</v>
      </c>
      <c r="H152" s="71" t="s">
        <v>931</v>
      </c>
    </row>
    <row r="153" spans="1:8" ht="30.75" thickBot="1">
      <c r="A153" s="71" t="s">
        <v>932</v>
      </c>
      <c r="B153" s="72" t="s">
        <v>854</v>
      </c>
      <c r="C153" s="72" t="s">
        <v>1455</v>
      </c>
      <c r="D153" s="73">
        <v>508</v>
      </c>
      <c r="G153" s="72" t="s">
        <v>854</v>
      </c>
      <c r="H153" s="71" t="s">
        <v>932</v>
      </c>
    </row>
    <row r="154" spans="1:8" ht="15.75" thickBot="1">
      <c r="A154" s="71" t="s">
        <v>1456</v>
      </c>
      <c r="B154" s="72" t="s">
        <v>1457</v>
      </c>
      <c r="C154" s="72" t="s">
        <v>1458</v>
      </c>
      <c r="D154" s="73">
        <v>104</v>
      </c>
      <c r="G154" s="72" t="s">
        <v>1457</v>
      </c>
      <c r="H154" s="71" t="s">
        <v>1456</v>
      </c>
    </row>
    <row r="155" spans="1:8" ht="15.75" thickBot="1">
      <c r="A155" s="71" t="s">
        <v>933</v>
      </c>
      <c r="B155" s="72" t="s">
        <v>855</v>
      </c>
      <c r="C155" s="72" t="s">
        <v>1459</v>
      </c>
      <c r="D155" s="73">
        <v>516</v>
      </c>
      <c r="G155" s="72" t="s">
        <v>855</v>
      </c>
      <c r="H155" s="71" t="s">
        <v>933</v>
      </c>
    </row>
    <row r="156" spans="1:8" ht="15.75" thickBot="1">
      <c r="A156" s="71" t="s">
        <v>1460</v>
      </c>
      <c r="B156" s="72" t="s">
        <v>1461</v>
      </c>
      <c r="C156" s="72" t="s">
        <v>1462</v>
      </c>
      <c r="D156" s="73">
        <v>520</v>
      </c>
      <c r="G156" s="72" t="s">
        <v>1461</v>
      </c>
      <c r="H156" s="71" t="s">
        <v>1460</v>
      </c>
    </row>
    <row r="157" spans="1:8" ht="15.75" thickBot="1">
      <c r="A157" s="71" t="s">
        <v>1463</v>
      </c>
      <c r="B157" s="72" t="s">
        <v>1464</v>
      </c>
      <c r="C157" s="72" t="s">
        <v>1465</v>
      </c>
      <c r="D157" s="73">
        <v>524</v>
      </c>
      <c r="G157" s="72" t="s">
        <v>1464</v>
      </c>
      <c r="H157" s="71" t="s">
        <v>1463</v>
      </c>
    </row>
    <row r="158" spans="1:8" ht="30.75" thickBot="1">
      <c r="A158" s="71" t="s">
        <v>1466</v>
      </c>
      <c r="B158" s="72" t="s">
        <v>1467</v>
      </c>
      <c r="C158" s="72" t="s">
        <v>1468</v>
      </c>
      <c r="D158" s="73">
        <v>528</v>
      </c>
      <c r="G158" s="72" t="s">
        <v>1467</v>
      </c>
      <c r="H158" s="71" t="s">
        <v>1466</v>
      </c>
    </row>
    <row r="159" spans="1:8" ht="30.75" thickBot="1">
      <c r="A159" s="71" t="s">
        <v>1469</v>
      </c>
      <c r="B159" s="72" t="s">
        <v>1470</v>
      </c>
      <c r="C159" s="72" t="s">
        <v>1471</v>
      </c>
      <c r="D159" s="73">
        <v>540</v>
      </c>
      <c r="G159" s="72" t="s">
        <v>1470</v>
      </c>
      <c r="H159" s="71" t="s">
        <v>1469</v>
      </c>
    </row>
    <row r="160" spans="1:8" ht="30.75" thickBot="1">
      <c r="A160" s="71" t="s">
        <v>1472</v>
      </c>
      <c r="B160" s="72" t="s">
        <v>1473</v>
      </c>
      <c r="C160" s="72" t="s">
        <v>1474</v>
      </c>
      <c r="D160" s="73">
        <v>554</v>
      </c>
      <c r="G160" s="72" t="s">
        <v>1473</v>
      </c>
      <c r="H160" s="71" t="s">
        <v>1472</v>
      </c>
    </row>
    <row r="161" spans="1:8" ht="15.75" thickBot="1">
      <c r="A161" s="71" t="s">
        <v>1475</v>
      </c>
      <c r="B161" s="72" t="s">
        <v>1476</v>
      </c>
      <c r="C161" s="72" t="s">
        <v>1477</v>
      </c>
      <c r="D161" s="73">
        <v>558</v>
      </c>
      <c r="G161" s="72" t="s">
        <v>1476</v>
      </c>
      <c r="H161" s="71" t="s">
        <v>1475</v>
      </c>
    </row>
    <row r="162" spans="1:8" ht="15.75" thickBot="1">
      <c r="A162" s="71" t="s">
        <v>1478</v>
      </c>
      <c r="B162" s="72" t="s">
        <v>856</v>
      </c>
      <c r="C162" s="72" t="s">
        <v>1479</v>
      </c>
      <c r="D162" s="73">
        <v>562</v>
      </c>
      <c r="G162" s="72" t="s">
        <v>856</v>
      </c>
      <c r="H162" s="71" t="s">
        <v>1478</v>
      </c>
    </row>
    <row r="163" spans="1:8" ht="15.75" thickBot="1">
      <c r="A163" s="71" t="s">
        <v>935</v>
      </c>
      <c r="B163" s="72" t="s">
        <v>857</v>
      </c>
      <c r="C163" s="72" t="s">
        <v>1480</v>
      </c>
      <c r="D163" s="73">
        <v>566</v>
      </c>
      <c r="G163" s="72" t="s">
        <v>857</v>
      </c>
      <c r="H163" s="71" t="s">
        <v>935</v>
      </c>
    </row>
    <row r="164" spans="1:8" ht="15.75" thickBot="1">
      <c r="A164" s="71" t="s">
        <v>1481</v>
      </c>
      <c r="B164" s="72" t="s">
        <v>1482</v>
      </c>
      <c r="C164" s="72" t="s">
        <v>1483</v>
      </c>
      <c r="D164" s="73">
        <v>570</v>
      </c>
      <c r="G164" s="72" t="s">
        <v>1482</v>
      </c>
      <c r="H164" s="71" t="s">
        <v>1481</v>
      </c>
    </row>
    <row r="165" spans="1:8" ht="30.75" thickBot="1">
      <c r="A165" s="71" t="s">
        <v>1484</v>
      </c>
      <c r="B165" s="72" t="s">
        <v>1485</v>
      </c>
      <c r="C165" s="72" t="s">
        <v>1486</v>
      </c>
      <c r="D165" s="73">
        <v>574</v>
      </c>
      <c r="G165" s="72" t="s">
        <v>1485</v>
      </c>
      <c r="H165" s="71" t="s">
        <v>1484</v>
      </c>
    </row>
    <row r="166" spans="1:8" ht="60.75" thickBot="1">
      <c r="A166" s="71" t="s">
        <v>1487</v>
      </c>
      <c r="B166" s="72" t="s">
        <v>1488</v>
      </c>
      <c r="C166" s="72" t="s">
        <v>1489</v>
      </c>
      <c r="D166" s="73">
        <v>580</v>
      </c>
      <c r="G166" s="72" t="s">
        <v>1488</v>
      </c>
      <c r="H166" s="71" t="s">
        <v>1487</v>
      </c>
    </row>
    <row r="167" spans="1:8" ht="15.75" thickBot="1">
      <c r="A167" s="71" t="s">
        <v>1490</v>
      </c>
      <c r="B167" s="72" t="s">
        <v>93</v>
      </c>
      <c r="C167" s="72" t="s">
        <v>1491</v>
      </c>
      <c r="D167" s="73">
        <v>578</v>
      </c>
      <c r="G167" s="72" t="s">
        <v>93</v>
      </c>
      <c r="H167" s="71" t="s">
        <v>1490</v>
      </c>
    </row>
    <row r="168" spans="1:8" ht="15.75" thickBot="1">
      <c r="A168" s="71" t="s">
        <v>1492</v>
      </c>
      <c r="B168" s="72" t="s">
        <v>1493</v>
      </c>
      <c r="C168" s="72" t="s">
        <v>1494</v>
      </c>
      <c r="D168" s="73">
        <v>512</v>
      </c>
      <c r="G168" s="72" t="s">
        <v>1493</v>
      </c>
      <c r="H168" s="71" t="s">
        <v>1492</v>
      </c>
    </row>
    <row r="169" spans="1:8" ht="15.75" thickBot="1">
      <c r="A169" s="71" t="s">
        <v>1495</v>
      </c>
      <c r="B169" s="72" t="s">
        <v>1496</v>
      </c>
      <c r="C169" s="72" t="s">
        <v>1497</v>
      </c>
      <c r="D169" s="73">
        <v>586</v>
      </c>
      <c r="G169" s="72" t="s">
        <v>1496</v>
      </c>
      <c r="H169" s="71" t="s">
        <v>1495</v>
      </c>
    </row>
    <row r="170" spans="1:8" ht="15.75" thickBot="1">
      <c r="A170" s="71" t="s">
        <v>1498</v>
      </c>
      <c r="B170" s="72" t="s">
        <v>1499</v>
      </c>
      <c r="C170" s="72" t="s">
        <v>1500</v>
      </c>
      <c r="D170" s="73">
        <v>585</v>
      </c>
      <c r="G170" s="72" t="s">
        <v>1499</v>
      </c>
      <c r="H170" s="71" t="s">
        <v>1498</v>
      </c>
    </row>
    <row r="171" spans="1:8" ht="30.75" thickBot="1">
      <c r="A171" s="71" t="s">
        <v>1501</v>
      </c>
      <c r="B171" s="72" t="s">
        <v>1502</v>
      </c>
      <c r="C171" s="72" t="s">
        <v>1503</v>
      </c>
      <c r="D171" s="73">
        <v>275</v>
      </c>
      <c r="G171" s="72" t="s">
        <v>1502</v>
      </c>
      <c r="H171" s="71" t="s">
        <v>1501</v>
      </c>
    </row>
    <row r="172" spans="1:8" ht="15.75" thickBot="1">
      <c r="A172" s="71" t="s">
        <v>1504</v>
      </c>
      <c r="B172" s="72" t="s">
        <v>1505</v>
      </c>
      <c r="C172" s="72" t="s">
        <v>1506</v>
      </c>
      <c r="D172" s="73">
        <v>591</v>
      </c>
      <c r="G172" s="72" t="s">
        <v>1505</v>
      </c>
      <c r="H172" s="71" t="s">
        <v>1504</v>
      </c>
    </row>
    <row r="173" spans="1:8" ht="45.75" thickBot="1">
      <c r="A173" s="71" t="s">
        <v>1507</v>
      </c>
      <c r="B173" s="72" t="s">
        <v>1508</v>
      </c>
      <c r="C173" s="72" t="s">
        <v>1509</v>
      </c>
      <c r="D173" s="73">
        <v>598</v>
      </c>
      <c r="G173" s="72" t="s">
        <v>1508</v>
      </c>
      <c r="H173" s="71" t="s">
        <v>1507</v>
      </c>
    </row>
    <row r="174" spans="1:8" ht="15.75" thickBot="1">
      <c r="A174" s="71" t="s">
        <v>1510</v>
      </c>
      <c r="B174" s="72" t="s">
        <v>1511</v>
      </c>
      <c r="C174" s="72" t="s">
        <v>1512</v>
      </c>
      <c r="D174" s="73">
        <v>600</v>
      </c>
      <c r="G174" s="72" t="s">
        <v>1511</v>
      </c>
      <c r="H174" s="71" t="s">
        <v>1510</v>
      </c>
    </row>
    <row r="175" spans="1:8" ht="15.75" thickBot="1">
      <c r="A175" s="71" t="s">
        <v>1513</v>
      </c>
      <c r="B175" s="72" t="s">
        <v>1514</v>
      </c>
      <c r="C175" s="72" t="s">
        <v>1515</v>
      </c>
      <c r="D175" s="73">
        <v>604</v>
      </c>
      <c r="G175" s="72" t="s">
        <v>1514</v>
      </c>
      <c r="H175" s="71" t="s">
        <v>1513</v>
      </c>
    </row>
    <row r="176" spans="1:8" ht="30.75" thickBot="1">
      <c r="A176" s="71" t="s">
        <v>1516</v>
      </c>
      <c r="B176" s="72" t="s">
        <v>1517</v>
      </c>
      <c r="C176" s="72" t="s">
        <v>1518</v>
      </c>
      <c r="D176" s="73">
        <v>608</v>
      </c>
      <c r="G176" s="72" t="s">
        <v>1517</v>
      </c>
      <c r="H176" s="71" t="s">
        <v>1516</v>
      </c>
    </row>
    <row r="177" spans="1:8" ht="15.75" thickBot="1">
      <c r="A177" s="71" t="s">
        <v>1519</v>
      </c>
      <c r="B177" s="72" t="s">
        <v>1520</v>
      </c>
      <c r="C177" s="72" t="s">
        <v>1521</v>
      </c>
      <c r="D177" s="73">
        <v>612</v>
      </c>
      <c r="G177" s="72" t="s">
        <v>1520</v>
      </c>
      <c r="H177" s="71" t="s">
        <v>1519</v>
      </c>
    </row>
    <row r="178" spans="1:8" ht="15.75" thickBot="1">
      <c r="A178" s="71" t="s">
        <v>1522</v>
      </c>
      <c r="B178" s="72" t="s">
        <v>1523</v>
      </c>
      <c r="C178" s="72" t="s">
        <v>1524</v>
      </c>
      <c r="D178" s="73">
        <v>616</v>
      </c>
      <c r="G178" s="72" t="s">
        <v>1523</v>
      </c>
      <c r="H178" s="71" t="s">
        <v>1522</v>
      </c>
    </row>
    <row r="179" spans="1:8" ht="15.75" thickBot="1">
      <c r="A179" s="71" t="s">
        <v>1525</v>
      </c>
      <c r="B179" s="72" t="s">
        <v>265</v>
      </c>
      <c r="C179" s="72" t="s">
        <v>1526</v>
      </c>
      <c r="D179" s="73">
        <v>620</v>
      </c>
      <c r="G179" s="72" t="s">
        <v>265</v>
      </c>
      <c r="H179" s="71" t="s">
        <v>1525</v>
      </c>
    </row>
    <row r="180" spans="1:8" ht="30.75" thickBot="1">
      <c r="A180" s="71" t="s">
        <v>1527</v>
      </c>
      <c r="B180" s="72" t="s">
        <v>1528</v>
      </c>
      <c r="C180" s="72" t="s">
        <v>1529</v>
      </c>
      <c r="D180" s="73">
        <v>630</v>
      </c>
      <c r="G180" s="72" t="s">
        <v>1528</v>
      </c>
      <c r="H180" s="71" t="s">
        <v>1527</v>
      </c>
    </row>
    <row r="181" spans="1:8" ht="15.75" thickBot="1">
      <c r="A181" s="71" t="s">
        <v>1530</v>
      </c>
      <c r="B181" s="72" t="s">
        <v>1531</v>
      </c>
      <c r="C181" s="72" t="s">
        <v>1532</v>
      </c>
      <c r="D181" s="73">
        <v>634</v>
      </c>
      <c r="G181" s="72" t="s">
        <v>1531</v>
      </c>
      <c r="H181" s="71" t="s">
        <v>1530</v>
      </c>
    </row>
    <row r="182" spans="1:8" ht="45.75" thickBot="1">
      <c r="A182" s="71" t="s">
        <v>1533</v>
      </c>
      <c r="B182" s="72" t="s">
        <v>1534</v>
      </c>
      <c r="C182" s="72" t="s">
        <v>1535</v>
      </c>
      <c r="D182" s="73">
        <v>807</v>
      </c>
      <c r="G182" s="72" t="s">
        <v>1534</v>
      </c>
      <c r="H182" s="71" t="s">
        <v>1533</v>
      </c>
    </row>
    <row r="183" spans="1:8" ht="15.75" thickBot="1">
      <c r="A183" s="71" t="s">
        <v>1536</v>
      </c>
      <c r="B183" s="72" t="s">
        <v>873</v>
      </c>
      <c r="C183" s="72" t="s">
        <v>1537</v>
      </c>
      <c r="D183" s="73">
        <v>638</v>
      </c>
      <c r="G183" s="72" t="s">
        <v>873</v>
      </c>
      <c r="H183" s="71" t="s">
        <v>1536</v>
      </c>
    </row>
    <row r="184" spans="1:8" ht="15.75" thickBot="1">
      <c r="A184" s="71" t="s">
        <v>1538</v>
      </c>
      <c r="B184" s="72" t="s">
        <v>1539</v>
      </c>
      <c r="C184" s="72" t="s">
        <v>1540</v>
      </c>
      <c r="D184" s="73">
        <v>642</v>
      </c>
      <c r="G184" s="72" t="s">
        <v>1539</v>
      </c>
      <c r="H184" s="71" t="s">
        <v>1538</v>
      </c>
    </row>
    <row r="185" spans="1:8" ht="45.75" thickBot="1">
      <c r="A185" s="71" t="s">
        <v>1541</v>
      </c>
      <c r="B185" s="72" t="s">
        <v>1542</v>
      </c>
      <c r="C185" s="72" t="s">
        <v>1543</v>
      </c>
      <c r="D185" s="73">
        <v>643</v>
      </c>
      <c r="G185" s="72" t="s">
        <v>1542</v>
      </c>
      <c r="H185" s="71" t="s">
        <v>1541</v>
      </c>
    </row>
    <row r="186" spans="1:8" ht="15.75" thickBot="1">
      <c r="A186" s="71" t="s">
        <v>936</v>
      </c>
      <c r="B186" s="72" t="s">
        <v>858</v>
      </c>
      <c r="C186" s="72" t="s">
        <v>1544</v>
      </c>
      <c r="D186" s="73">
        <v>646</v>
      </c>
      <c r="G186" s="72" t="s">
        <v>858</v>
      </c>
      <c r="H186" s="71" t="s">
        <v>936</v>
      </c>
    </row>
    <row r="187" spans="1:8" ht="30.75" thickBot="1">
      <c r="A187" s="71" t="s">
        <v>1545</v>
      </c>
      <c r="B187" s="72" t="s">
        <v>1546</v>
      </c>
      <c r="C187" s="72" t="s">
        <v>1547</v>
      </c>
      <c r="D187" s="73">
        <v>652</v>
      </c>
      <c r="G187" s="72" t="s">
        <v>1546</v>
      </c>
      <c r="H187" s="71" t="s">
        <v>1545</v>
      </c>
    </row>
    <row r="188" spans="1:8" ht="75.75" thickBot="1">
      <c r="A188" s="71" t="s">
        <v>1548</v>
      </c>
      <c r="B188" s="72" t="s">
        <v>1549</v>
      </c>
      <c r="C188" s="72" t="s">
        <v>1550</v>
      </c>
      <c r="D188" s="73">
        <v>654</v>
      </c>
      <c r="G188" s="72" t="s">
        <v>1549</v>
      </c>
      <c r="H188" s="71" t="s">
        <v>1548</v>
      </c>
    </row>
    <row r="189" spans="1:8" ht="30.75" thickBot="1">
      <c r="A189" s="71" t="s">
        <v>1551</v>
      </c>
      <c r="B189" s="72" t="s">
        <v>1552</v>
      </c>
      <c r="C189" s="72" t="s">
        <v>1553</v>
      </c>
      <c r="D189" s="73">
        <v>659</v>
      </c>
      <c r="G189" s="72" t="s">
        <v>1552</v>
      </c>
      <c r="H189" s="71" t="s">
        <v>1551</v>
      </c>
    </row>
    <row r="190" spans="1:8" ht="15.75" thickBot="1">
      <c r="A190" s="71" t="s">
        <v>1554</v>
      </c>
      <c r="B190" s="72" t="s">
        <v>1555</v>
      </c>
      <c r="C190" s="72" t="s">
        <v>1556</v>
      </c>
      <c r="D190" s="73">
        <v>662</v>
      </c>
      <c r="G190" s="72" t="s">
        <v>1555</v>
      </c>
      <c r="H190" s="71" t="s">
        <v>1554</v>
      </c>
    </row>
    <row r="191" spans="1:8" ht="60.75" thickBot="1">
      <c r="A191" s="71" t="s">
        <v>1557</v>
      </c>
      <c r="B191" s="72" t="s">
        <v>1558</v>
      </c>
      <c r="C191" s="72" t="s">
        <v>1559</v>
      </c>
      <c r="D191" s="73">
        <v>663</v>
      </c>
      <c r="G191" s="72" t="s">
        <v>1558</v>
      </c>
      <c r="H191" s="71" t="s">
        <v>1557</v>
      </c>
    </row>
    <row r="192" spans="1:8" ht="45.75" thickBot="1">
      <c r="A192" s="71" t="s">
        <v>1560</v>
      </c>
      <c r="B192" s="72" t="s">
        <v>1561</v>
      </c>
      <c r="C192" s="72" t="s">
        <v>1562</v>
      </c>
      <c r="D192" s="73">
        <v>666</v>
      </c>
      <c r="G192" s="72" t="s">
        <v>1561</v>
      </c>
      <c r="H192" s="71" t="s">
        <v>1560</v>
      </c>
    </row>
    <row r="193" spans="1:8" ht="75.75" thickBot="1">
      <c r="A193" s="71" t="s">
        <v>1563</v>
      </c>
      <c r="B193" s="72" t="s">
        <v>1564</v>
      </c>
      <c r="C193" s="72" t="s">
        <v>1565</v>
      </c>
      <c r="D193" s="73">
        <v>670</v>
      </c>
      <c r="G193" s="72" t="s">
        <v>1564</v>
      </c>
      <c r="H193" s="71" t="s">
        <v>1563</v>
      </c>
    </row>
    <row r="194" spans="1:8" ht="15.75" thickBot="1">
      <c r="A194" s="71" t="s">
        <v>1566</v>
      </c>
      <c r="B194" s="72" t="s">
        <v>1567</v>
      </c>
      <c r="C194" s="72" t="s">
        <v>1568</v>
      </c>
      <c r="D194" s="73">
        <v>882</v>
      </c>
      <c r="G194" s="72" t="s">
        <v>1567</v>
      </c>
      <c r="H194" s="71" t="s">
        <v>1566</v>
      </c>
    </row>
    <row r="195" spans="1:8" ht="30.75" thickBot="1">
      <c r="A195" s="71" t="s">
        <v>1569</v>
      </c>
      <c r="B195" s="72" t="s">
        <v>1570</v>
      </c>
      <c r="C195" s="72" t="s">
        <v>1571</v>
      </c>
      <c r="D195" s="73">
        <v>674</v>
      </c>
      <c r="G195" s="72" t="s">
        <v>1570</v>
      </c>
      <c r="H195" s="71" t="s">
        <v>1569</v>
      </c>
    </row>
    <row r="196" spans="1:8" ht="45.75" thickBot="1">
      <c r="A196" s="71" t="s">
        <v>937</v>
      </c>
      <c r="B196" s="72" t="s">
        <v>859</v>
      </c>
      <c r="C196" s="72" t="s">
        <v>1572</v>
      </c>
      <c r="D196" s="73">
        <v>678</v>
      </c>
      <c r="G196" s="72" t="s">
        <v>859</v>
      </c>
      <c r="H196" s="71" t="s">
        <v>937</v>
      </c>
    </row>
    <row r="197" spans="1:8" ht="30.75" thickBot="1">
      <c r="A197" s="71" t="s">
        <v>1573</v>
      </c>
      <c r="B197" s="72" t="s">
        <v>1574</v>
      </c>
      <c r="C197" s="72" t="s">
        <v>1575</v>
      </c>
      <c r="D197" s="73">
        <v>682</v>
      </c>
      <c r="G197" s="72" t="s">
        <v>1574</v>
      </c>
      <c r="H197" s="71" t="s">
        <v>1573</v>
      </c>
    </row>
    <row r="198" spans="1:8" ht="15.75" thickBot="1">
      <c r="A198" s="71" t="s">
        <v>938</v>
      </c>
      <c r="B198" s="72" t="s">
        <v>860</v>
      </c>
      <c r="C198" s="72" t="s">
        <v>1576</v>
      </c>
      <c r="D198" s="73">
        <v>686</v>
      </c>
      <c r="G198" s="72" t="s">
        <v>860</v>
      </c>
      <c r="H198" s="71" t="s">
        <v>938</v>
      </c>
    </row>
    <row r="199" spans="1:8" ht="15.75" thickBot="1">
      <c r="A199" s="71" t="s">
        <v>1577</v>
      </c>
      <c r="B199" s="72" t="s">
        <v>1578</v>
      </c>
      <c r="C199" s="72" t="s">
        <v>1579</v>
      </c>
      <c r="D199" s="73">
        <v>688</v>
      </c>
      <c r="G199" s="72" t="s">
        <v>1578</v>
      </c>
      <c r="H199" s="71" t="s">
        <v>1577</v>
      </c>
    </row>
    <row r="200" spans="1:8" ht="15.75" thickBot="1">
      <c r="A200" s="71" t="s">
        <v>939</v>
      </c>
      <c r="B200" s="72" t="s">
        <v>861</v>
      </c>
      <c r="C200" s="72" t="s">
        <v>1580</v>
      </c>
      <c r="D200" s="73">
        <v>690</v>
      </c>
      <c r="G200" s="72" t="s">
        <v>861</v>
      </c>
      <c r="H200" s="71" t="s">
        <v>939</v>
      </c>
    </row>
    <row r="201" spans="1:8" ht="30.75" thickBot="1">
      <c r="A201" s="71" t="s">
        <v>940</v>
      </c>
      <c r="B201" s="72" t="s">
        <v>862</v>
      </c>
      <c r="C201" s="72" t="s">
        <v>1581</v>
      </c>
      <c r="D201" s="73">
        <v>694</v>
      </c>
      <c r="G201" s="72" t="s">
        <v>862</v>
      </c>
      <c r="H201" s="71" t="s">
        <v>940</v>
      </c>
    </row>
    <row r="202" spans="1:8" ht="15.75" thickBot="1">
      <c r="A202" s="71" t="s">
        <v>1582</v>
      </c>
      <c r="B202" s="72" t="s">
        <v>1583</v>
      </c>
      <c r="C202" s="72" t="s">
        <v>1584</v>
      </c>
      <c r="D202" s="73">
        <v>702</v>
      </c>
      <c r="G202" s="72" t="s">
        <v>1583</v>
      </c>
      <c r="H202" s="71" t="s">
        <v>1582</v>
      </c>
    </row>
    <row r="203" spans="1:8" ht="60.75" thickBot="1">
      <c r="A203" s="71" t="s">
        <v>1585</v>
      </c>
      <c r="B203" s="72" t="s">
        <v>1586</v>
      </c>
      <c r="C203" s="72" t="s">
        <v>1587</v>
      </c>
      <c r="D203" s="73">
        <v>534</v>
      </c>
      <c r="G203" s="72" t="s">
        <v>1586</v>
      </c>
      <c r="H203" s="71" t="s">
        <v>1585</v>
      </c>
    </row>
    <row r="204" spans="1:8" ht="15.75" thickBot="1">
      <c r="A204" s="71" t="s">
        <v>1588</v>
      </c>
      <c r="B204" s="72" t="s">
        <v>1589</v>
      </c>
      <c r="C204" s="72" t="s">
        <v>1590</v>
      </c>
      <c r="D204" s="73">
        <v>703</v>
      </c>
      <c r="G204" s="72" t="s">
        <v>1589</v>
      </c>
      <c r="H204" s="71" t="s">
        <v>1588</v>
      </c>
    </row>
    <row r="205" spans="1:8" ht="15.75" thickBot="1">
      <c r="A205" s="71" t="s">
        <v>1591</v>
      </c>
      <c r="B205" s="72" t="s">
        <v>1592</v>
      </c>
      <c r="C205" s="72" t="s">
        <v>1593</v>
      </c>
      <c r="D205" s="73">
        <v>705</v>
      </c>
      <c r="G205" s="72" t="s">
        <v>1592</v>
      </c>
      <c r="H205" s="71" t="s">
        <v>1591</v>
      </c>
    </row>
    <row r="206" spans="1:8" ht="30.75" thickBot="1">
      <c r="A206" s="71" t="s">
        <v>1594</v>
      </c>
      <c r="B206" s="72" t="s">
        <v>1595</v>
      </c>
      <c r="C206" s="72" t="s">
        <v>1596</v>
      </c>
      <c r="D206" s="73">
        <v>90</v>
      </c>
      <c r="G206" s="72" t="s">
        <v>1595</v>
      </c>
      <c r="H206" s="71" t="s">
        <v>1594</v>
      </c>
    </row>
    <row r="207" spans="1:8" ht="15.75" thickBot="1">
      <c r="A207" s="71" t="s">
        <v>941</v>
      </c>
      <c r="B207" s="72" t="s">
        <v>863</v>
      </c>
      <c r="C207" s="72" t="s">
        <v>1597</v>
      </c>
      <c r="D207" s="73">
        <v>706</v>
      </c>
      <c r="G207" s="72" t="s">
        <v>863</v>
      </c>
      <c r="H207" s="71" t="s">
        <v>941</v>
      </c>
    </row>
    <row r="208" spans="1:8" ht="30.75" thickBot="1">
      <c r="A208" s="71" t="s">
        <v>942</v>
      </c>
      <c r="B208" s="72" t="s">
        <v>626</v>
      </c>
      <c r="C208" s="72" t="s">
        <v>1598</v>
      </c>
      <c r="D208" s="73">
        <v>710</v>
      </c>
      <c r="G208" s="72" t="s">
        <v>626</v>
      </c>
      <c r="H208" s="71" t="s">
        <v>942</v>
      </c>
    </row>
    <row r="209" spans="1:8" ht="90.75" thickBot="1">
      <c r="A209" s="71" t="s">
        <v>1599</v>
      </c>
      <c r="B209" s="72" t="s">
        <v>1600</v>
      </c>
      <c r="C209" s="72" t="s">
        <v>1601</v>
      </c>
      <c r="D209" s="73">
        <v>239</v>
      </c>
      <c r="G209" s="72" t="s">
        <v>1600</v>
      </c>
      <c r="H209" s="71" t="s">
        <v>1599</v>
      </c>
    </row>
    <row r="210" spans="1:8" ht="30.75" thickBot="1">
      <c r="A210" s="71" t="s">
        <v>943</v>
      </c>
      <c r="B210" s="72" t="s">
        <v>864</v>
      </c>
      <c r="C210" s="72" t="s">
        <v>1602</v>
      </c>
      <c r="D210" s="73">
        <v>728</v>
      </c>
      <c r="G210" s="72" t="s">
        <v>864</v>
      </c>
      <c r="H210" s="71" t="s">
        <v>943</v>
      </c>
    </row>
    <row r="211" spans="1:8" ht="15.75" thickBot="1">
      <c r="A211" s="71" t="s">
        <v>1603</v>
      </c>
      <c r="B211" s="72" t="s">
        <v>911</v>
      </c>
      <c r="C211" s="72" t="s">
        <v>1604</v>
      </c>
      <c r="D211" s="73">
        <v>724</v>
      </c>
      <c r="G211" s="72" t="s">
        <v>911</v>
      </c>
      <c r="H211" s="71" t="s">
        <v>1603</v>
      </c>
    </row>
    <row r="212" spans="1:8" ht="15.75" thickBot="1">
      <c r="A212" s="71" t="s">
        <v>1605</v>
      </c>
      <c r="B212" s="72" t="s">
        <v>1606</v>
      </c>
      <c r="C212" s="72" t="s">
        <v>1607</v>
      </c>
      <c r="D212" s="73">
        <v>144</v>
      </c>
      <c r="G212" s="72" t="s">
        <v>1606</v>
      </c>
      <c r="H212" s="71" t="s">
        <v>1605</v>
      </c>
    </row>
    <row r="213" spans="1:8" ht="30.75" thickBot="1">
      <c r="A213" s="71" t="s">
        <v>1608</v>
      </c>
      <c r="B213" s="72" t="s">
        <v>865</v>
      </c>
      <c r="C213" s="72" t="s">
        <v>1609</v>
      </c>
      <c r="D213" s="73">
        <v>729</v>
      </c>
      <c r="G213" s="72" t="s">
        <v>865</v>
      </c>
      <c r="H213" s="71" t="s">
        <v>1608</v>
      </c>
    </row>
    <row r="214" spans="1:8" ht="15.75" thickBot="1">
      <c r="A214" s="71" t="s">
        <v>1610</v>
      </c>
      <c r="B214" s="72" t="s">
        <v>1611</v>
      </c>
      <c r="C214" s="72" t="s">
        <v>1612</v>
      </c>
      <c r="D214" s="73">
        <v>740</v>
      </c>
      <c r="G214" s="72" t="s">
        <v>1611</v>
      </c>
      <c r="H214" s="71" t="s">
        <v>1610</v>
      </c>
    </row>
    <row r="215" spans="1:8" ht="45.75" thickBot="1">
      <c r="A215" s="71" t="s">
        <v>1613</v>
      </c>
      <c r="B215" s="72" t="s">
        <v>1614</v>
      </c>
      <c r="C215" s="72" t="s">
        <v>1615</v>
      </c>
      <c r="D215" s="73">
        <v>744</v>
      </c>
      <c r="G215" s="72" t="s">
        <v>1614</v>
      </c>
      <c r="H215" s="71" t="s">
        <v>1613</v>
      </c>
    </row>
    <row r="216" spans="1:8" ht="15.75" thickBot="1">
      <c r="A216" s="71" t="s">
        <v>1616</v>
      </c>
      <c r="B216" s="72" t="s">
        <v>474</v>
      </c>
      <c r="C216" s="72" t="s">
        <v>1617</v>
      </c>
      <c r="D216" s="73">
        <v>752</v>
      </c>
      <c r="G216" s="72" t="s">
        <v>474</v>
      </c>
      <c r="H216" s="71" t="s">
        <v>1616</v>
      </c>
    </row>
    <row r="217" spans="1:8" ht="30.75" thickBot="1">
      <c r="A217" s="71" t="s">
        <v>1618</v>
      </c>
      <c r="B217" s="72" t="s">
        <v>1619</v>
      </c>
      <c r="C217" s="72" t="s">
        <v>1620</v>
      </c>
      <c r="D217" s="73">
        <v>756</v>
      </c>
      <c r="G217" s="72" t="s">
        <v>1619</v>
      </c>
      <c r="H217" s="71" t="s">
        <v>1618</v>
      </c>
    </row>
    <row r="218" spans="1:8" ht="45.75" thickBot="1">
      <c r="A218" s="71" t="s">
        <v>1621</v>
      </c>
      <c r="B218" s="72" t="s">
        <v>1622</v>
      </c>
      <c r="C218" s="72" t="s">
        <v>1623</v>
      </c>
      <c r="D218" s="73">
        <v>760</v>
      </c>
      <c r="G218" s="72" t="s">
        <v>1622</v>
      </c>
      <c r="H218" s="71" t="s">
        <v>1621</v>
      </c>
    </row>
    <row r="219" spans="1:8" ht="45.75" thickBot="1">
      <c r="A219" s="71" t="s">
        <v>1624</v>
      </c>
      <c r="B219" s="72" t="s">
        <v>1625</v>
      </c>
      <c r="C219" s="72" t="s">
        <v>1626</v>
      </c>
      <c r="D219" s="73">
        <v>158</v>
      </c>
      <c r="G219" s="72" t="s">
        <v>1625</v>
      </c>
      <c r="H219" s="71" t="s">
        <v>1624</v>
      </c>
    </row>
    <row r="220" spans="1:8" ht="15.75" thickBot="1">
      <c r="A220" s="71" t="s">
        <v>1627</v>
      </c>
      <c r="B220" s="72" t="s">
        <v>1628</v>
      </c>
      <c r="C220" s="72" t="s">
        <v>1629</v>
      </c>
      <c r="D220" s="73">
        <v>762</v>
      </c>
      <c r="G220" s="72" t="s">
        <v>1628</v>
      </c>
      <c r="H220" s="71" t="s">
        <v>1627</v>
      </c>
    </row>
    <row r="221" spans="1:8" ht="45.75" thickBot="1">
      <c r="A221" s="71" t="s">
        <v>1630</v>
      </c>
      <c r="B221" s="72" t="s">
        <v>867</v>
      </c>
      <c r="C221" s="72" t="s">
        <v>1631</v>
      </c>
      <c r="D221" s="73">
        <v>834</v>
      </c>
      <c r="G221" s="72" t="s">
        <v>867</v>
      </c>
      <c r="H221" s="71" t="s">
        <v>1630</v>
      </c>
    </row>
    <row r="222" spans="1:8" ht="15.75" thickBot="1">
      <c r="A222" s="71" t="s">
        <v>1632</v>
      </c>
      <c r="B222" s="72" t="s">
        <v>382</v>
      </c>
      <c r="C222" s="72" t="s">
        <v>1633</v>
      </c>
      <c r="D222" s="73">
        <v>764</v>
      </c>
      <c r="G222" s="72" t="s">
        <v>382</v>
      </c>
      <c r="H222" s="71" t="s">
        <v>1632</v>
      </c>
    </row>
    <row r="223" spans="1:8" ht="30.75" thickBot="1">
      <c r="A223" s="71" t="s">
        <v>1634</v>
      </c>
      <c r="B223" s="72" t="s">
        <v>1635</v>
      </c>
      <c r="C223" s="72" t="s">
        <v>1636</v>
      </c>
      <c r="D223" s="73">
        <v>626</v>
      </c>
      <c r="G223" s="72" t="s">
        <v>1635</v>
      </c>
      <c r="H223" s="71" t="s">
        <v>1634</v>
      </c>
    </row>
    <row r="224" spans="1:8" ht="15.75" thickBot="1">
      <c r="A224" s="71" t="s">
        <v>946</v>
      </c>
      <c r="B224" s="72" t="s">
        <v>868</v>
      </c>
      <c r="C224" s="72" t="s">
        <v>1637</v>
      </c>
      <c r="D224" s="73">
        <v>768</v>
      </c>
      <c r="G224" s="72" t="s">
        <v>868</v>
      </c>
      <c r="H224" s="71" t="s">
        <v>946</v>
      </c>
    </row>
    <row r="225" spans="1:8" ht="15.75" thickBot="1">
      <c r="A225" s="71" t="s">
        <v>1638</v>
      </c>
      <c r="B225" s="72" t="s">
        <v>1639</v>
      </c>
      <c r="C225" s="72" t="s">
        <v>1640</v>
      </c>
      <c r="D225" s="73">
        <v>772</v>
      </c>
      <c r="G225" s="72" t="s">
        <v>1639</v>
      </c>
      <c r="H225" s="71" t="s">
        <v>1638</v>
      </c>
    </row>
    <row r="226" spans="1:8" ht="15.75" thickBot="1">
      <c r="A226" s="71" t="s">
        <v>1641</v>
      </c>
      <c r="B226" s="72" t="s">
        <v>1642</v>
      </c>
      <c r="C226" s="72" t="s">
        <v>1643</v>
      </c>
      <c r="D226" s="73">
        <v>776</v>
      </c>
      <c r="G226" s="72" t="s">
        <v>1642</v>
      </c>
      <c r="H226" s="71" t="s">
        <v>1641</v>
      </c>
    </row>
    <row r="227" spans="1:8" ht="45.75" thickBot="1">
      <c r="A227" s="71" t="s">
        <v>1644</v>
      </c>
      <c r="B227" s="72" t="s">
        <v>1645</v>
      </c>
      <c r="C227" s="72" t="s">
        <v>1646</v>
      </c>
      <c r="D227" s="73">
        <v>780</v>
      </c>
      <c r="G227" s="72" t="s">
        <v>1645</v>
      </c>
      <c r="H227" s="71" t="s">
        <v>1644</v>
      </c>
    </row>
    <row r="228" spans="1:8" ht="15.75" thickBot="1">
      <c r="A228" s="71" t="s">
        <v>947</v>
      </c>
      <c r="B228" s="72" t="s">
        <v>869</v>
      </c>
      <c r="C228" s="72" t="s">
        <v>1647</v>
      </c>
      <c r="D228" s="73">
        <v>788</v>
      </c>
      <c r="G228" s="72" t="s">
        <v>869</v>
      </c>
      <c r="H228" s="71" t="s">
        <v>947</v>
      </c>
    </row>
    <row r="229" spans="1:8" ht="15.75" thickBot="1">
      <c r="A229" s="71" t="s">
        <v>1648</v>
      </c>
      <c r="B229" s="72" t="s">
        <v>735</v>
      </c>
      <c r="C229" s="72" t="s">
        <v>1649</v>
      </c>
      <c r="D229" s="73">
        <v>792</v>
      </c>
      <c r="G229" s="72" t="s">
        <v>735</v>
      </c>
      <c r="H229" s="71" t="s">
        <v>1648</v>
      </c>
    </row>
    <row r="230" spans="1:8" ht="30.75" thickBot="1">
      <c r="A230" s="71" t="s">
        <v>1650</v>
      </c>
      <c r="B230" s="72" t="s">
        <v>1651</v>
      </c>
      <c r="C230" s="72" t="s">
        <v>1652</v>
      </c>
      <c r="D230" s="73">
        <v>795</v>
      </c>
      <c r="G230" s="72" t="s">
        <v>1651</v>
      </c>
      <c r="H230" s="71" t="s">
        <v>1650</v>
      </c>
    </row>
    <row r="231" spans="1:8" ht="60.75" thickBot="1">
      <c r="A231" s="71" t="s">
        <v>1653</v>
      </c>
      <c r="B231" s="72" t="s">
        <v>1654</v>
      </c>
      <c r="C231" s="72" t="s">
        <v>1655</v>
      </c>
      <c r="D231" s="73">
        <v>796</v>
      </c>
      <c r="G231" s="72" t="s">
        <v>1654</v>
      </c>
      <c r="H231" s="71" t="s">
        <v>1653</v>
      </c>
    </row>
    <row r="232" spans="1:8" ht="15.75" thickBot="1">
      <c r="A232" s="71" t="s">
        <v>1656</v>
      </c>
      <c r="B232" s="72" t="s">
        <v>1657</v>
      </c>
      <c r="C232" s="72" t="s">
        <v>1658</v>
      </c>
      <c r="D232" s="73">
        <v>798</v>
      </c>
      <c r="G232" s="72" t="s">
        <v>1657</v>
      </c>
      <c r="H232" s="71" t="s">
        <v>1656</v>
      </c>
    </row>
    <row r="233" spans="1:8" ht="15.75" thickBot="1">
      <c r="A233" s="71" t="s">
        <v>948</v>
      </c>
      <c r="B233" s="72" t="s">
        <v>870</v>
      </c>
      <c r="C233" s="72" t="s">
        <v>1659</v>
      </c>
      <c r="D233" s="73">
        <v>800</v>
      </c>
      <c r="G233" s="72" t="s">
        <v>870</v>
      </c>
      <c r="H233" s="71" t="s">
        <v>948</v>
      </c>
    </row>
    <row r="234" spans="1:8" ht="15.75" thickBot="1">
      <c r="A234" s="71" t="s">
        <v>1660</v>
      </c>
      <c r="B234" s="72" t="s">
        <v>1661</v>
      </c>
      <c r="C234" s="72" t="s">
        <v>1662</v>
      </c>
      <c r="D234" s="73">
        <v>804</v>
      </c>
      <c r="G234" s="72" t="s">
        <v>1661</v>
      </c>
      <c r="H234" s="71" t="s">
        <v>1660</v>
      </c>
    </row>
    <row r="235" spans="1:8" ht="60.75" thickBot="1">
      <c r="A235" s="71" t="s">
        <v>1663</v>
      </c>
      <c r="B235" s="72" t="s">
        <v>164</v>
      </c>
      <c r="C235" s="72" t="s">
        <v>1664</v>
      </c>
      <c r="D235" s="73">
        <v>784</v>
      </c>
      <c r="G235" s="72" t="s">
        <v>164</v>
      </c>
      <c r="H235" s="71" t="s">
        <v>1663</v>
      </c>
    </row>
    <row r="236" spans="1:8" ht="105.75" thickBot="1">
      <c r="A236" s="71" t="s">
        <v>1665</v>
      </c>
      <c r="B236" s="72" t="s">
        <v>277</v>
      </c>
      <c r="C236" s="72" t="s">
        <v>1666</v>
      </c>
      <c r="D236" s="73">
        <v>826</v>
      </c>
      <c r="G236" s="72" t="s">
        <v>277</v>
      </c>
      <c r="H236" s="71" t="s">
        <v>1665</v>
      </c>
    </row>
    <row r="237" spans="1:8" ht="90.75" thickBot="1">
      <c r="A237" s="71" t="s">
        <v>1667</v>
      </c>
      <c r="B237" s="72" t="s">
        <v>1668</v>
      </c>
      <c r="C237" s="72" t="s">
        <v>1669</v>
      </c>
      <c r="D237" s="73">
        <v>581</v>
      </c>
      <c r="G237" s="72" t="s">
        <v>1668</v>
      </c>
      <c r="H237" s="71" t="s">
        <v>1667</v>
      </c>
    </row>
    <row r="238" spans="1:8" ht="60.75" thickBot="1">
      <c r="A238" s="71" t="s">
        <v>1670</v>
      </c>
      <c r="B238" s="72" t="s">
        <v>371</v>
      </c>
      <c r="C238" s="72" t="s">
        <v>1671</v>
      </c>
      <c r="D238" s="73">
        <v>840</v>
      </c>
      <c r="G238" s="72" t="s">
        <v>371</v>
      </c>
      <c r="H238" s="71" t="s">
        <v>1670</v>
      </c>
    </row>
    <row r="239" spans="1:8" ht="15.75" thickBot="1">
      <c r="A239" s="71" t="s">
        <v>1672</v>
      </c>
      <c r="B239" s="72" t="s">
        <v>1673</v>
      </c>
      <c r="C239" s="72" t="s">
        <v>1674</v>
      </c>
      <c r="D239" s="73">
        <v>858</v>
      </c>
      <c r="G239" s="72" t="s">
        <v>1673</v>
      </c>
      <c r="H239" s="71" t="s">
        <v>1672</v>
      </c>
    </row>
    <row r="240" spans="1:8" ht="15.75" thickBot="1">
      <c r="A240" s="71" t="s">
        <v>1675</v>
      </c>
      <c r="B240" s="72" t="s">
        <v>1676</v>
      </c>
      <c r="C240" s="72" t="s">
        <v>1677</v>
      </c>
      <c r="D240" s="73">
        <v>860</v>
      </c>
      <c r="G240" s="72" t="s">
        <v>1676</v>
      </c>
      <c r="H240" s="71" t="s">
        <v>1675</v>
      </c>
    </row>
    <row r="241" spans="1:8" ht="15.75" thickBot="1">
      <c r="A241" s="71" t="s">
        <v>1678</v>
      </c>
      <c r="B241" s="72" t="s">
        <v>1679</v>
      </c>
      <c r="C241" s="72" t="s">
        <v>1680</v>
      </c>
      <c r="D241" s="73">
        <v>548</v>
      </c>
      <c r="G241" s="72" t="s">
        <v>1679</v>
      </c>
      <c r="H241" s="71" t="s">
        <v>1678</v>
      </c>
    </row>
    <row r="242" spans="1:8" ht="60.75" thickBot="1">
      <c r="A242" s="71" t="s">
        <v>1681</v>
      </c>
      <c r="B242" s="72" t="s">
        <v>1682</v>
      </c>
      <c r="C242" s="72" t="s">
        <v>1683</v>
      </c>
      <c r="D242" s="73">
        <v>862</v>
      </c>
      <c r="G242" s="72" t="s">
        <v>1682</v>
      </c>
      <c r="H242" s="71" t="s">
        <v>1681</v>
      </c>
    </row>
    <row r="243" spans="1:8" ht="15.75" thickBot="1">
      <c r="A243" s="71" t="s">
        <v>1684</v>
      </c>
      <c r="B243" s="72" t="s">
        <v>1685</v>
      </c>
      <c r="C243" s="72" t="s">
        <v>1686</v>
      </c>
      <c r="D243" s="73">
        <v>704</v>
      </c>
      <c r="G243" s="72" t="s">
        <v>1685</v>
      </c>
      <c r="H243" s="71" t="s">
        <v>1684</v>
      </c>
    </row>
    <row r="244" spans="1:8" ht="45.75" thickBot="1">
      <c r="A244" s="71" t="s">
        <v>1687</v>
      </c>
      <c r="B244" s="72" t="s">
        <v>1688</v>
      </c>
      <c r="C244" s="72" t="s">
        <v>1689</v>
      </c>
      <c r="D244" s="73">
        <v>92</v>
      </c>
      <c r="G244" s="72" t="s">
        <v>1688</v>
      </c>
      <c r="H244" s="71" t="s">
        <v>1687</v>
      </c>
    </row>
    <row r="245" spans="1:8" ht="45.75" thickBot="1">
      <c r="A245" s="71" t="s">
        <v>1690</v>
      </c>
      <c r="B245" s="72" t="s">
        <v>1691</v>
      </c>
      <c r="C245" s="72" t="s">
        <v>1692</v>
      </c>
      <c r="D245" s="73">
        <v>850</v>
      </c>
      <c r="G245" s="72" t="s">
        <v>1691</v>
      </c>
      <c r="H245" s="71" t="s">
        <v>1690</v>
      </c>
    </row>
    <row r="246" spans="1:8" ht="30.75" thickBot="1">
      <c r="A246" s="71" t="s">
        <v>1693</v>
      </c>
      <c r="B246" s="72" t="s">
        <v>1694</v>
      </c>
      <c r="C246" s="72" t="s">
        <v>1695</v>
      </c>
      <c r="D246" s="73">
        <v>876</v>
      </c>
      <c r="G246" s="72" t="s">
        <v>1694</v>
      </c>
      <c r="H246" s="71" t="s">
        <v>1693</v>
      </c>
    </row>
    <row r="247" spans="1:8" ht="30.75" thickBot="1">
      <c r="A247" s="71" t="s">
        <v>1696</v>
      </c>
      <c r="B247" s="72" t="s">
        <v>1697</v>
      </c>
      <c r="C247" s="72" t="s">
        <v>1698</v>
      </c>
      <c r="D247" s="73">
        <v>732</v>
      </c>
      <c r="G247" s="72" t="s">
        <v>1697</v>
      </c>
      <c r="H247" s="71" t="s">
        <v>1696</v>
      </c>
    </row>
    <row r="248" spans="1:8" ht="15.75" thickBot="1">
      <c r="A248" s="71" t="s">
        <v>1699</v>
      </c>
      <c r="B248" s="72" t="s">
        <v>1700</v>
      </c>
      <c r="C248" s="72" t="s">
        <v>1701</v>
      </c>
      <c r="D248" s="73">
        <v>887</v>
      </c>
      <c r="G248" s="72" t="s">
        <v>1700</v>
      </c>
      <c r="H248" s="71" t="s">
        <v>1699</v>
      </c>
    </row>
    <row r="249" spans="1:8" ht="15.75" thickBot="1">
      <c r="A249" s="71" t="s">
        <v>949</v>
      </c>
      <c r="B249" s="72" t="s">
        <v>766</v>
      </c>
      <c r="C249" s="72" t="s">
        <v>1702</v>
      </c>
      <c r="D249" s="73">
        <v>894</v>
      </c>
      <c r="G249" s="72" t="s">
        <v>766</v>
      </c>
      <c r="H249" s="71" t="s">
        <v>949</v>
      </c>
    </row>
    <row r="250" spans="1:8" ht="15">
      <c r="A250" s="74" t="s">
        <v>950</v>
      </c>
      <c r="B250" s="75" t="s">
        <v>871</v>
      </c>
      <c r="C250" s="75" t="s">
        <v>1703</v>
      </c>
      <c r="D250" s="76">
        <v>716</v>
      </c>
      <c r="G250" s="75" t="s">
        <v>871</v>
      </c>
      <c r="H250" s="74" t="s">
        <v>950</v>
      </c>
    </row>
  </sheetData>
  <pageMargins left="0.7" right="0.7" top="0.75" bottom="0.75" header="0.3" footer="0.3"/>
  <pageSetup paperSize="9"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rgb="FF00B0F0"/>
  </sheetPr>
  <dimension ref="A1:L69"/>
  <sheetViews>
    <sheetView zoomScale="90" zoomScaleNormal="90" workbookViewId="0">
      <pane xSplit="1" topLeftCell="B1" activePane="topRight" state="frozen"/>
      <selection pane="topRight" activeCell="E1" activeCellId="1" sqref="F1:F1048576 E1:E1048576"/>
    </sheetView>
  </sheetViews>
  <sheetFormatPr baseColWidth="10" defaultColWidth="11.375" defaultRowHeight="15"/>
  <cols>
    <col min="1" max="1" width="24" style="54" customWidth="1"/>
    <col min="2" max="2" width="32.625" style="45" customWidth="1"/>
    <col min="3" max="3" width="21" style="45" customWidth="1"/>
    <col min="4" max="4" width="23.125" style="45" customWidth="1"/>
    <col min="5" max="5" width="23.375" style="45" customWidth="1"/>
    <col min="6" max="6" width="33" style="45" customWidth="1"/>
    <col min="7" max="7" width="26.875" style="45" customWidth="1"/>
    <col min="8" max="8" width="25.375" style="45" customWidth="1"/>
    <col min="9" max="9" width="44.375" style="45" customWidth="1"/>
    <col min="10" max="10" width="27.375" style="45" customWidth="1"/>
    <col min="11" max="11" width="20.375" style="45" customWidth="1"/>
    <col min="12" max="12" width="25.625" style="45" customWidth="1"/>
    <col min="13" max="16384" width="11.375" style="45"/>
  </cols>
  <sheetData>
    <row r="1" spans="1:12" ht="35.1" customHeight="1">
      <c r="A1" s="49" t="s">
        <v>1704</v>
      </c>
      <c r="B1" s="50" t="s">
        <v>1705</v>
      </c>
      <c r="C1" s="50" t="s">
        <v>1706</v>
      </c>
      <c r="D1" s="50" t="s">
        <v>1707</v>
      </c>
      <c r="E1" s="50" t="s">
        <v>1708</v>
      </c>
      <c r="F1" s="50" t="s">
        <v>1709</v>
      </c>
      <c r="G1" s="50" t="s">
        <v>1710</v>
      </c>
      <c r="H1" s="50" t="s">
        <v>1711</v>
      </c>
      <c r="I1" s="50" t="s">
        <v>1712</v>
      </c>
      <c r="J1" s="50" t="s">
        <v>1713</v>
      </c>
      <c r="K1" s="50" t="s">
        <v>1714</v>
      </c>
      <c r="L1" s="50" t="s">
        <v>1715</v>
      </c>
    </row>
    <row r="2" spans="1:12" ht="98.25" customHeight="1">
      <c r="A2" s="47" t="s">
        <v>1716</v>
      </c>
      <c r="B2" s="43" t="s">
        <v>1717</v>
      </c>
      <c r="C2" s="44">
        <f>COUNTIF(models_list_studies!B:B,"*LEAP*")</f>
        <v>13</v>
      </c>
      <c r="D2" s="44" t="s">
        <v>1718</v>
      </c>
      <c r="E2" s="44" t="s">
        <v>1719</v>
      </c>
      <c r="F2" s="44" t="s">
        <v>1720</v>
      </c>
      <c r="G2" s="44" t="s">
        <v>1721</v>
      </c>
      <c r="H2" s="44" t="s">
        <v>1722</v>
      </c>
      <c r="I2" s="44" t="s">
        <v>1723</v>
      </c>
      <c r="J2" s="44" t="s">
        <v>1724</v>
      </c>
      <c r="K2" s="45" t="s">
        <v>1725</v>
      </c>
      <c r="L2" s="45" t="s">
        <v>1726</v>
      </c>
    </row>
    <row r="3" spans="1:12" ht="87" customHeight="1">
      <c r="A3" s="47" t="s">
        <v>269</v>
      </c>
      <c r="B3" s="43" t="s">
        <v>1727</v>
      </c>
      <c r="C3" s="44">
        <f>COUNTIF(models_list_studies!B:B,"*OSeMOSYS*")</f>
        <v>17</v>
      </c>
      <c r="D3" s="44" t="s">
        <v>1728</v>
      </c>
      <c r="E3" s="44" t="s">
        <v>1719</v>
      </c>
      <c r="F3" s="44" t="s">
        <v>1729</v>
      </c>
      <c r="G3" s="44" t="s">
        <v>1722</v>
      </c>
      <c r="H3" s="44" t="s">
        <v>1730</v>
      </c>
      <c r="I3" s="44" t="s">
        <v>1731</v>
      </c>
      <c r="J3" s="44" t="s">
        <v>1732</v>
      </c>
      <c r="K3" s="44" t="s">
        <v>1733</v>
      </c>
      <c r="L3" s="44" t="s">
        <v>1734</v>
      </c>
    </row>
    <row r="4" spans="1:12" ht="102" customHeight="1">
      <c r="A4" s="47" t="s">
        <v>995</v>
      </c>
      <c r="B4" s="43" t="s">
        <v>1735</v>
      </c>
      <c r="C4" s="44">
        <f>COUNTIF(models_list_studies!B:B,"*TIMES*")+COUNTIF(models_list_studies!B:B,"*MARKAL*")</f>
        <v>7</v>
      </c>
      <c r="D4" s="44" t="s">
        <v>1736</v>
      </c>
      <c r="E4" s="53" t="s">
        <v>1719</v>
      </c>
      <c r="F4" s="44" t="s">
        <v>1737</v>
      </c>
      <c r="G4" s="44" t="s">
        <v>1722</v>
      </c>
      <c r="H4" s="44" t="s">
        <v>1722</v>
      </c>
      <c r="I4" s="44" t="s">
        <v>1738</v>
      </c>
      <c r="J4" s="44" t="s">
        <v>1739</v>
      </c>
      <c r="K4" s="44" t="s">
        <v>1725</v>
      </c>
      <c r="L4" s="44" t="s">
        <v>1740</v>
      </c>
    </row>
    <row r="5" spans="1:12" ht="95.25" customHeight="1">
      <c r="A5" s="47" t="s">
        <v>374</v>
      </c>
      <c r="B5" s="43" t="s">
        <v>1741</v>
      </c>
      <c r="C5" s="44">
        <f>COUNTIF(models_list_studies!B:B,"*MESSAGE*")</f>
        <v>5</v>
      </c>
      <c r="D5" s="44" t="s">
        <v>1742</v>
      </c>
      <c r="E5" s="44" t="s">
        <v>1719</v>
      </c>
      <c r="F5" s="44" t="s">
        <v>1743</v>
      </c>
      <c r="G5" s="44" t="s">
        <v>1722</v>
      </c>
      <c r="H5" s="44" t="s">
        <v>1730</v>
      </c>
      <c r="I5" s="44" t="s">
        <v>1744</v>
      </c>
      <c r="J5" s="44" t="s">
        <v>1745</v>
      </c>
      <c r="K5" s="44" t="s">
        <v>1733</v>
      </c>
      <c r="L5" s="44" t="s">
        <v>1746</v>
      </c>
    </row>
    <row r="6" spans="1:12" ht="87.75" customHeight="1">
      <c r="A6" s="47" t="s">
        <v>1001</v>
      </c>
      <c r="B6" s="43" t="s">
        <v>1747</v>
      </c>
      <c r="C6" s="44">
        <f>COUNTIF(models_list_studies!B:B,"*SPLAT*")</f>
        <v>2</v>
      </c>
      <c r="D6" s="44" t="s">
        <v>1748</v>
      </c>
      <c r="E6" s="44" t="s">
        <v>1719</v>
      </c>
      <c r="F6" s="44" t="s">
        <v>1749</v>
      </c>
      <c r="G6" s="44" t="s">
        <v>1722</v>
      </c>
      <c r="H6" s="44" t="s">
        <v>1730</v>
      </c>
      <c r="I6" s="44" t="s">
        <v>1750</v>
      </c>
      <c r="J6" s="44" t="s">
        <v>1751</v>
      </c>
      <c r="K6" s="44" t="s">
        <v>1725</v>
      </c>
      <c r="L6" s="44" t="s">
        <v>1752</v>
      </c>
    </row>
    <row r="7" spans="1:12" ht="58.5" customHeight="1">
      <c r="A7" s="48" t="s">
        <v>1753</v>
      </c>
      <c r="B7" s="43" t="s">
        <v>1754</v>
      </c>
      <c r="C7" s="44">
        <f>COUNTIF(models_list_studies!B:B,"*PyPSA*")</f>
        <v>2</v>
      </c>
      <c r="D7" s="44" t="s">
        <v>1755</v>
      </c>
      <c r="E7" s="44" t="s">
        <v>1719</v>
      </c>
      <c r="F7" s="44" t="s">
        <v>1729</v>
      </c>
      <c r="G7" s="44" t="s">
        <v>1722</v>
      </c>
      <c r="H7" s="44" t="s">
        <v>1722</v>
      </c>
      <c r="I7" s="44" t="s">
        <v>1756</v>
      </c>
      <c r="J7" s="44" t="s">
        <v>1732</v>
      </c>
      <c r="K7" s="44" t="s">
        <v>1733</v>
      </c>
      <c r="L7" s="44" t="s">
        <v>1757</v>
      </c>
    </row>
    <row r="8" spans="1:12" ht="54.75" customHeight="1">
      <c r="A8" s="48" t="s">
        <v>784</v>
      </c>
      <c r="B8" s="43" t="s">
        <v>1758</v>
      </c>
      <c r="C8" s="44">
        <f>COUNTIF(models_list_studies!B:B,"*Calliope*")</f>
        <v>1</v>
      </c>
      <c r="D8" s="44" t="s">
        <v>1759</v>
      </c>
      <c r="E8" s="44" t="s">
        <v>1719</v>
      </c>
      <c r="F8" s="44" t="s">
        <v>1729</v>
      </c>
      <c r="G8" s="44" t="s">
        <v>1760</v>
      </c>
      <c r="H8" s="44" t="s">
        <v>1722</v>
      </c>
      <c r="I8" s="44" t="s">
        <v>1761</v>
      </c>
      <c r="J8" s="44" t="s">
        <v>1732</v>
      </c>
      <c r="K8" s="44" t="s">
        <v>1733</v>
      </c>
      <c r="L8" s="44" t="s">
        <v>1762</v>
      </c>
    </row>
    <row r="9" spans="1:12" ht="45">
      <c r="A9" s="48" t="s">
        <v>1763</v>
      </c>
      <c r="B9" s="43" t="s">
        <v>1764</v>
      </c>
      <c r="C9" s="44">
        <f>COUNTIF(models_list_studies!B:B,"*ONSSET*")</f>
        <v>6</v>
      </c>
      <c r="D9" s="44" t="s">
        <v>1765</v>
      </c>
      <c r="E9" s="44" t="s">
        <v>1719</v>
      </c>
      <c r="F9" s="44" t="s">
        <v>1729</v>
      </c>
      <c r="G9" s="44" t="s">
        <v>1721</v>
      </c>
      <c r="H9" s="44" t="s">
        <v>1730</v>
      </c>
      <c r="I9" s="44" t="s">
        <v>1766</v>
      </c>
      <c r="J9" s="44" t="s">
        <v>1732</v>
      </c>
      <c r="K9" s="44" t="s">
        <v>1733</v>
      </c>
      <c r="L9" s="44" t="s">
        <v>1767</v>
      </c>
    </row>
    <row r="10" spans="1:12" ht="55.5" customHeight="1">
      <c r="A10" s="47" t="s">
        <v>782</v>
      </c>
      <c r="B10" s="43" t="s">
        <v>1768</v>
      </c>
      <c r="C10" s="44">
        <f>COUNTIF(models_list_studies!B:B,"*Balmorel*")</f>
        <v>1</v>
      </c>
      <c r="D10" s="44" t="s">
        <v>1769</v>
      </c>
      <c r="E10" s="44" t="s">
        <v>1719</v>
      </c>
      <c r="F10" s="44" t="s">
        <v>1729</v>
      </c>
      <c r="G10" s="44" t="s">
        <v>1722</v>
      </c>
      <c r="H10" s="44" t="s">
        <v>1730</v>
      </c>
      <c r="I10" s="44" t="s">
        <v>1770</v>
      </c>
      <c r="J10" s="44" t="s">
        <v>1771</v>
      </c>
      <c r="K10" s="44" t="s">
        <v>1733</v>
      </c>
      <c r="L10" s="44" t="s">
        <v>1772</v>
      </c>
    </row>
    <row r="11" spans="1:12" ht="39.75" customHeight="1">
      <c r="A11" s="47" t="s">
        <v>1020</v>
      </c>
      <c r="B11" s="44" t="s">
        <v>1773</v>
      </c>
      <c r="C11" s="44">
        <f>COUNTIF(models_list_studies!B:B,"*PLEXOS*")</f>
        <v>2</v>
      </c>
      <c r="D11" s="44" t="s">
        <v>1774</v>
      </c>
      <c r="E11" s="44" t="s">
        <v>1719</v>
      </c>
      <c r="F11" s="44" t="s">
        <v>1775</v>
      </c>
      <c r="G11" s="44" t="s">
        <v>1722</v>
      </c>
      <c r="H11" s="44" t="s">
        <v>1722</v>
      </c>
      <c r="I11" s="44" t="s">
        <v>1776</v>
      </c>
      <c r="J11" s="44" t="s">
        <v>1777</v>
      </c>
      <c r="K11" s="44" t="s">
        <v>1725</v>
      </c>
      <c r="L11" s="44" t="s">
        <v>1726</v>
      </c>
    </row>
    <row r="12" spans="1:12">
      <c r="A12" s="48" t="s">
        <v>1778</v>
      </c>
      <c r="B12" s="44" t="s">
        <v>1779</v>
      </c>
      <c r="C12" s="44">
        <f>COUNTIF(models_list_studies!B:B,"*HOMER*")+COUNTIF(models_list_studies!B:B,"*Homer*")</f>
        <v>4</v>
      </c>
      <c r="D12" s="44" t="s">
        <v>1780</v>
      </c>
      <c r="E12" s="44" t="s">
        <v>1719</v>
      </c>
      <c r="F12" s="44" t="s">
        <v>1775</v>
      </c>
      <c r="G12" s="44" t="s">
        <v>1721</v>
      </c>
      <c r="H12" s="44" t="s">
        <v>1722</v>
      </c>
      <c r="I12" s="44" t="s">
        <v>1781</v>
      </c>
      <c r="J12" s="44" t="s">
        <v>1782</v>
      </c>
      <c r="K12" s="44" t="s">
        <v>1725</v>
      </c>
      <c r="L12" s="44" t="s">
        <v>1726</v>
      </c>
    </row>
    <row r="13" spans="1:12" ht="28.5">
      <c r="A13" s="48" t="s">
        <v>1028</v>
      </c>
      <c r="B13" s="43" t="s">
        <v>1783</v>
      </c>
      <c r="C13" s="44">
        <f>COUNTIF(models_list_studies!B:B,"*Vensim*")</f>
        <v>1</v>
      </c>
      <c r="D13" s="44" t="s">
        <v>1784</v>
      </c>
      <c r="E13" s="44" t="s">
        <v>1719</v>
      </c>
      <c r="F13" s="44" t="s">
        <v>1775</v>
      </c>
      <c r="G13" s="44" t="s">
        <v>1721</v>
      </c>
      <c r="H13" s="44" t="s">
        <v>1722</v>
      </c>
      <c r="I13" s="44" t="s">
        <v>1785</v>
      </c>
      <c r="J13" s="44" t="s">
        <v>1786</v>
      </c>
      <c r="K13" s="44" t="s">
        <v>1787</v>
      </c>
      <c r="L13" s="44" t="s">
        <v>1788</v>
      </c>
    </row>
    <row r="14" spans="1:12" ht="50.25" customHeight="1">
      <c r="A14" s="48" t="s">
        <v>1030</v>
      </c>
      <c r="B14" s="44" t="s">
        <v>1789</v>
      </c>
      <c r="C14" s="44">
        <f>COUNTIF(models_list_studies!B:B,"*FlexTool*")+COUNTIF(models_list_studies!B:B,"*Flextool*")</f>
        <v>6</v>
      </c>
      <c r="D14" s="44" t="s">
        <v>1748</v>
      </c>
      <c r="E14" s="44" t="s">
        <v>1719</v>
      </c>
      <c r="F14" s="44" t="s">
        <v>1749</v>
      </c>
      <c r="G14" s="44" t="s">
        <v>1721</v>
      </c>
      <c r="H14" s="44" t="s">
        <v>1730</v>
      </c>
      <c r="I14" s="44" t="s">
        <v>1790</v>
      </c>
      <c r="J14" s="44" t="s">
        <v>1751</v>
      </c>
      <c r="K14" s="44" t="s">
        <v>1725</v>
      </c>
      <c r="L14" s="44" t="s">
        <v>1791</v>
      </c>
    </row>
    <row r="15" spans="1:12">
      <c r="A15" s="47" t="s">
        <v>797</v>
      </c>
      <c r="B15" s="44" t="s">
        <v>1792</v>
      </c>
      <c r="C15" s="44">
        <f>COUNTIF(models_list_studies!B:B,"*MAED*")</f>
        <v>1</v>
      </c>
      <c r="D15" s="44" t="s">
        <v>1742</v>
      </c>
      <c r="E15" s="44" t="s">
        <v>1719</v>
      </c>
      <c r="F15" s="44" t="s">
        <v>1743</v>
      </c>
      <c r="G15" s="44" t="s">
        <v>1721</v>
      </c>
      <c r="H15" s="44" t="s">
        <v>1730</v>
      </c>
      <c r="I15" s="44" t="s">
        <v>1793</v>
      </c>
      <c r="J15" s="44" t="s">
        <v>1794</v>
      </c>
      <c r="K15" s="44" t="s">
        <v>1725</v>
      </c>
      <c r="L15" s="44" t="s">
        <v>1726</v>
      </c>
    </row>
    <row r="16" spans="1:12" ht="28.5">
      <c r="A16" s="47" t="s">
        <v>730</v>
      </c>
      <c r="B16" s="44" t="s">
        <v>1795</v>
      </c>
      <c r="C16" s="44">
        <f>COUNTIF(models_list_studies!B:B,"*EnergyPLAN*")</f>
        <v>1</v>
      </c>
      <c r="D16" s="44" t="s">
        <v>1796</v>
      </c>
      <c r="E16" s="44" t="s">
        <v>1719</v>
      </c>
      <c r="F16" s="44" t="s">
        <v>1797</v>
      </c>
      <c r="G16" s="44" t="s">
        <v>1721</v>
      </c>
      <c r="H16" s="44" t="s">
        <v>1722</v>
      </c>
      <c r="I16" s="44" t="s">
        <v>1798</v>
      </c>
      <c r="J16" s="44" t="s">
        <v>1799</v>
      </c>
      <c r="K16" s="44" t="s">
        <v>1725</v>
      </c>
      <c r="L16" s="44" t="s">
        <v>1726</v>
      </c>
    </row>
    <row r="17" spans="1:12" ht="28.5">
      <c r="A17" s="47" t="s">
        <v>805</v>
      </c>
      <c r="B17" s="44" t="s">
        <v>1800</v>
      </c>
      <c r="C17" s="44">
        <f>COUNTIF(models_list_studies!B:B,"*QGIS*")</f>
        <v>1</v>
      </c>
      <c r="D17" s="44" t="s">
        <v>1801</v>
      </c>
      <c r="E17" s="44" t="s">
        <v>1719</v>
      </c>
      <c r="F17" s="44" t="s">
        <v>1729</v>
      </c>
      <c r="G17" s="44" t="s">
        <v>1760</v>
      </c>
      <c r="H17" s="44" t="s">
        <v>1722</v>
      </c>
      <c r="I17" s="44" t="s">
        <v>1802</v>
      </c>
      <c r="J17" s="44" t="s">
        <v>1732</v>
      </c>
      <c r="K17" s="44" t="s">
        <v>1733</v>
      </c>
      <c r="L17" s="44" t="s">
        <v>1803</v>
      </c>
    </row>
    <row r="18" spans="1:12" ht="28.5">
      <c r="A18" s="47" t="s">
        <v>796</v>
      </c>
      <c r="B18" s="44" t="s">
        <v>1800</v>
      </c>
      <c r="C18" s="44">
        <f>COUNTIF(models_list_studies!B:B,"*ArcGIS*")</f>
        <v>0</v>
      </c>
      <c r="D18" s="44" t="s">
        <v>1804</v>
      </c>
      <c r="E18" s="44" t="s">
        <v>1719</v>
      </c>
      <c r="F18" s="44" t="s">
        <v>1775</v>
      </c>
      <c r="G18" s="44" t="s">
        <v>1722</v>
      </c>
      <c r="H18" s="44" t="s">
        <v>1722</v>
      </c>
      <c r="I18" s="44" t="s">
        <v>1805</v>
      </c>
      <c r="J18" s="44" t="s">
        <v>1806</v>
      </c>
      <c r="K18" s="44" t="s">
        <v>1725</v>
      </c>
      <c r="L18" s="44" t="s">
        <v>1807</v>
      </c>
    </row>
    <row r="19" spans="1:12" ht="28.5">
      <c r="A19" s="47" t="s">
        <v>1041</v>
      </c>
      <c r="B19" s="44" t="s">
        <v>1808</v>
      </c>
      <c r="C19" s="44">
        <f>COUNTIF(models_list_studies!B:B,"*CLEW*")</f>
        <v>1</v>
      </c>
      <c r="D19" s="44" t="s">
        <v>1809</v>
      </c>
      <c r="E19" s="44" t="s">
        <v>1719</v>
      </c>
      <c r="F19" s="44" t="s">
        <v>1729</v>
      </c>
      <c r="G19" s="44" t="s">
        <v>1722</v>
      </c>
      <c r="H19" s="44" t="s">
        <v>1730</v>
      </c>
      <c r="I19" s="44" t="s">
        <v>1810</v>
      </c>
      <c r="J19" s="44" t="s">
        <v>1732</v>
      </c>
      <c r="K19" s="44" t="s">
        <v>1733</v>
      </c>
      <c r="L19" s="44" t="s">
        <v>1811</v>
      </c>
    </row>
    <row r="20" spans="1:12">
      <c r="A20" s="47" t="s">
        <v>1045</v>
      </c>
      <c r="B20" s="44" t="s">
        <v>1812</v>
      </c>
      <c r="C20" s="44">
        <f>COUNTIF(models_list_studies!B:B,"*WASP*")</f>
        <v>0</v>
      </c>
      <c r="D20" s="44" t="s">
        <v>1742</v>
      </c>
      <c r="E20" s="44" t="s">
        <v>1719</v>
      </c>
      <c r="F20" s="44" t="s">
        <v>1743</v>
      </c>
      <c r="G20" s="44" t="s">
        <v>1722</v>
      </c>
      <c r="H20" s="44" t="s">
        <v>1813</v>
      </c>
      <c r="I20" s="44" t="s">
        <v>1814</v>
      </c>
      <c r="J20" s="44" t="s">
        <v>1794</v>
      </c>
      <c r="K20" s="44" t="s">
        <v>1725</v>
      </c>
      <c r="L20" s="44" t="s">
        <v>1726</v>
      </c>
    </row>
    <row r="21" spans="1:12" ht="28.5">
      <c r="A21" s="47" t="s">
        <v>800</v>
      </c>
      <c r="B21" s="44" t="s">
        <v>1815</v>
      </c>
      <c r="C21" s="44">
        <f>COUNTIF(models_list_studies!B:B,"*NEMO*")</f>
        <v>1</v>
      </c>
      <c r="D21" s="44" t="s">
        <v>1816</v>
      </c>
      <c r="E21" s="44" t="s">
        <v>1719</v>
      </c>
      <c r="F21" s="44" t="s">
        <v>1817</v>
      </c>
      <c r="G21" s="44" t="s">
        <v>1722</v>
      </c>
      <c r="H21" s="44" t="s">
        <v>1730</v>
      </c>
      <c r="I21" s="44" t="s">
        <v>1818</v>
      </c>
      <c r="J21" s="44" t="s">
        <v>1732</v>
      </c>
      <c r="K21" s="44" t="s">
        <v>1733</v>
      </c>
      <c r="L21" s="44" t="s">
        <v>1819</v>
      </c>
    </row>
    <row r="22" spans="1:12" ht="28.5">
      <c r="A22" s="47" t="s">
        <v>808</v>
      </c>
      <c r="B22" s="44" t="s">
        <v>1820</v>
      </c>
      <c r="C22" s="44">
        <f>COUNTIF(models_list_studies!B:B,"*WEAP*")</f>
        <v>1</v>
      </c>
      <c r="D22" s="44" t="s">
        <v>1821</v>
      </c>
      <c r="E22" s="44" t="s">
        <v>1719</v>
      </c>
      <c r="F22" s="44" t="s">
        <v>1720</v>
      </c>
      <c r="G22" s="44" t="s">
        <v>1721</v>
      </c>
      <c r="H22" s="44" t="s">
        <v>1722</v>
      </c>
      <c r="I22" s="44" t="s">
        <v>1818</v>
      </c>
      <c r="J22" s="44" t="s">
        <v>1822</v>
      </c>
      <c r="K22" s="44" t="s">
        <v>1725</v>
      </c>
      <c r="L22" s="44" t="s">
        <v>1726</v>
      </c>
    </row>
    <row r="23" spans="1:12" ht="28.5">
      <c r="A23" s="47" t="s">
        <v>791</v>
      </c>
      <c r="B23" s="44" t="s">
        <v>1823</v>
      </c>
      <c r="C23" s="44">
        <f>COUNTIF(models_list_studies!B:B,"*Dispa-SET*")</f>
        <v>1</v>
      </c>
      <c r="D23" s="44" t="s">
        <v>1824</v>
      </c>
      <c r="E23" s="44" t="s">
        <v>1719</v>
      </c>
      <c r="F23" s="44" t="s">
        <v>1729</v>
      </c>
      <c r="G23" s="44" t="s">
        <v>1722</v>
      </c>
      <c r="H23" s="44" t="s">
        <v>1730</v>
      </c>
      <c r="I23" s="44" t="s">
        <v>1825</v>
      </c>
      <c r="J23" s="44" t="s">
        <v>1732</v>
      </c>
      <c r="K23" s="44" t="s">
        <v>1733</v>
      </c>
      <c r="L23" s="44" t="s">
        <v>1811</v>
      </c>
    </row>
    <row r="24" spans="1:12" ht="28.5">
      <c r="A24" s="47" t="s">
        <v>815</v>
      </c>
      <c r="B24" s="44" t="s">
        <v>1826</v>
      </c>
      <c r="C24" s="44">
        <f>COUNTIF(models_list_studies!B:B,"*NECAL2050*")</f>
        <v>1</v>
      </c>
      <c r="D24" s="44" t="s">
        <v>1827</v>
      </c>
      <c r="E24" s="44" t="s">
        <v>1828</v>
      </c>
      <c r="F24" s="44" t="s">
        <v>1828</v>
      </c>
      <c r="G24" s="44" t="s">
        <v>1829</v>
      </c>
      <c r="H24" s="44" t="s">
        <v>1721</v>
      </c>
      <c r="I24" s="44" t="s">
        <v>1830</v>
      </c>
      <c r="J24" s="44" t="s">
        <v>1831</v>
      </c>
      <c r="K24" s="44" t="s">
        <v>1832</v>
      </c>
      <c r="L24" s="44" t="s">
        <v>1833</v>
      </c>
    </row>
    <row r="25" spans="1:12" ht="28.5">
      <c r="A25" s="47" t="s">
        <v>801</v>
      </c>
      <c r="B25" s="44" t="s">
        <v>1834</v>
      </c>
      <c r="C25" s="44">
        <f>COUNTIF(models_list_studies!B:B,"*SWITCH*")</f>
        <v>1</v>
      </c>
      <c r="D25" s="44" t="s">
        <v>1835</v>
      </c>
      <c r="E25" s="44" t="s">
        <v>1719</v>
      </c>
      <c r="F25" s="44" t="s">
        <v>1729</v>
      </c>
      <c r="G25" s="44" t="s">
        <v>1722</v>
      </c>
      <c r="H25" s="44" t="s">
        <v>1730</v>
      </c>
      <c r="I25" s="44" t="s">
        <v>1836</v>
      </c>
      <c r="J25" s="44" t="s">
        <v>1732</v>
      </c>
      <c r="K25" s="44" t="s">
        <v>1733</v>
      </c>
      <c r="L25" s="44" t="s">
        <v>1837</v>
      </c>
    </row>
    <row r="26" spans="1:12" ht="28.5">
      <c r="A26" s="47" t="s">
        <v>1060</v>
      </c>
      <c r="B26" s="44" t="s">
        <v>1838</v>
      </c>
      <c r="C26" s="44">
        <f>COUNTIF(models_list_studies!B:B,"*SATIM*")</f>
        <v>1</v>
      </c>
      <c r="D26" s="44" t="s">
        <v>1839</v>
      </c>
      <c r="E26" s="44" t="s">
        <v>1828</v>
      </c>
      <c r="F26" s="44" t="s">
        <v>1828</v>
      </c>
      <c r="G26" s="44" t="s">
        <v>1722</v>
      </c>
      <c r="H26" s="44" t="s">
        <v>1721</v>
      </c>
      <c r="I26" s="44" t="s">
        <v>1840</v>
      </c>
      <c r="J26" s="44" t="s">
        <v>1841</v>
      </c>
      <c r="K26" s="44" t="s">
        <v>1725</v>
      </c>
      <c r="L26" s="44" t="s">
        <v>1842</v>
      </c>
    </row>
    <row r="27" spans="1:12" ht="28.5">
      <c r="A27" s="47" t="s">
        <v>127</v>
      </c>
      <c r="B27" s="44" t="s">
        <v>1843</v>
      </c>
      <c r="C27" s="44">
        <f>COUNTIF(models_list_studies!B:B,"*TEMBA*")</f>
        <v>1</v>
      </c>
      <c r="D27" s="44" t="s">
        <v>1844</v>
      </c>
      <c r="E27" s="44" t="s">
        <v>1719</v>
      </c>
      <c r="F27" s="44" t="s">
        <v>1729</v>
      </c>
      <c r="G27" s="44" t="s">
        <v>1722</v>
      </c>
      <c r="H27" s="44" t="s">
        <v>1721</v>
      </c>
      <c r="I27" s="44" t="s">
        <v>1810</v>
      </c>
      <c r="J27" s="44" t="s">
        <v>1845</v>
      </c>
      <c r="K27" s="44" t="s">
        <v>1733</v>
      </c>
      <c r="L27" s="44" t="s">
        <v>1811</v>
      </c>
    </row>
    <row r="28" spans="1:12" ht="33.75" customHeight="1">
      <c r="A28" s="51" t="s">
        <v>814</v>
      </c>
      <c r="B28" s="52" t="s">
        <v>1846</v>
      </c>
      <c r="C28" s="52">
        <f>COUNTIF(models_list_studies!B:B,"*SIMPACTS*")</f>
        <v>1</v>
      </c>
      <c r="D28" s="52" t="s">
        <v>1742</v>
      </c>
      <c r="E28" s="52" t="s">
        <v>1719</v>
      </c>
      <c r="F28" s="52" t="s">
        <v>1743</v>
      </c>
      <c r="G28" s="52" t="s">
        <v>1721</v>
      </c>
      <c r="H28" s="52" t="s">
        <v>1721</v>
      </c>
      <c r="I28" s="52" t="s">
        <v>1847</v>
      </c>
      <c r="J28" s="52" t="s">
        <v>1794</v>
      </c>
      <c r="K28" s="52" t="s">
        <v>1725</v>
      </c>
      <c r="L28" s="52" t="s">
        <v>1726</v>
      </c>
    </row>
    <row r="29" spans="1:12">
      <c r="A29" s="51" t="s">
        <v>1066</v>
      </c>
      <c r="B29" s="52" t="s">
        <v>1848</v>
      </c>
      <c r="C29" s="52">
        <f>COUNTIF(models_list_studies!B:B,"*CERC*")</f>
        <v>1</v>
      </c>
      <c r="D29" s="52" t="s">
        <v>1849</v>
      </c>
      <c r="E29" s="52" t="s">
        <v>1719</v>
      </c>
      <c r="F29" s="52" t="s">
        <v>1775</v>
      </c>
      <c r="G29" s="52" t="s">
        <v>1760</v>
      </c>
      <c r="H29" s="52" t="s">
        <v>1722</v>
      </c>
      <c r="I29" s="52" t="s">
        <v>1850</v>
      </c>
      <c r="J29" s="52" t="s">
        <v>1851</v>
      </c>
      <c r="K29" s="52" t="s">
        <v>1725</v>
      </c>
      <c r="L29" s="52" t="s">
        <v>1726</v>
      </c>
    </row>
    <row r="30" spans="1:12">
      <c r="A30" s="42"/>
      <c r="B30" s="44"/>
      <c r="C30" s="44"/>
      <c r="D30" s="44"/>
      <c r="E30" s="44"/>
      <c r="F30" s="44"/>
      <c r="G30" s="44"/>
      <c r="H30" s="44"/>
      <c r="I30" s="44"/>
      <c r="J30" s="44"/>
      <c r="K30" s="44"/>
      <c r="L30" s="44"/>
    </row>
    <row r="31" spans="1:12">
      <c r="A31" s="42"/>
      <c r="B31" s="44"/>
      <c r="C31" s="44"/>
      <c r="D31" s="44"/>
      <c r="E31" s="44"/>
      <c r="F31" s="44"/>
      <c r="G31" s="44"/>
      <c r="H31" s="44"/>
      <c r="I31" s="44"/>
      <c r="J31" s="44"/>
      <c r="K31" s="44"/>
      <c r="L31" s="44"/>
    </row>
    <row r="32" spans="1:12">
      <c r="A32" s="42"/>
      <c r="B32" s="44"/>
      <c r="C32" s="44"/>
      <c r="D32" s="44"/>
      <c r="E32" s="44"/>
      <c r="F32" s="44"/>
      <c r="G32" s="44"/>
      <c r="H32" s="44"/>
      <c r="I32" s="44"/>
      <c r="J32" s="44"/>
      <c r="K32" s="44"/>
      <c r="L32" s="44"/>
    </row>
    <row r="33" spans="1:12">
      <c r="A33" s="42"/>
      <c r="B33" s="44"/>
      <c r="C33" s="44"/>
      <c r="D33" s="44"/>
      <c r="E33" s="44"/>
      <c r="F33" s="44"/>
      <c r="G33" s="44"/>
      <c r="H33" s="44"/>
      <c r="I33" s="44"/>
      <c r="J33" s="44"/>
      <c r="K33" s="44"/>
      <c r="L33" s="44"/>
    </row>
    <row r="34" spans="1:12">
      <c r="A34" s="42"/>
      <c r="B34" s="44"/>
      <c r="C34" s="44"/>
      <c r="D34" s="44"/>
      <c r="E34" s="44"/>
      <c r="F34" s="44"/>
      <c r="G34" s="44"/>
      <c r="H34" s="44"/>
      <c r="I34" s="44"/>
      <c r="J34" s="44"/>
      <c r="K34" s="44"/>
      <c r="L34" s="44"/>
    </row>
    <row r="35" spans="1:12">
      <c r="A35" s="42"/>
      <c r="B35" s="44"/>
      <c r="C35" s="44"/>
      <c r="D35" s="44"/>
      <c r="E35" s="44"/>
      <c r="F35" s="44"/>
      <c r="G35" s="44"/>
      <c r="H35" s="44"/>
      <c r="I35" s="44"/>
      <c r="J35" s="44"/>
      <c r="K35" s="44"/>
      <c r="L35" s="44"/>
    </row>
    <row r="36" spans="1:12">
      <c r="A36" s="42"/>
      <c r="B36" s="44"/>
      <c r="C36" s="44"/>
      <c r="D36" s="44"/>
      <c r="E36" s="44"/>
      <c r="F36" s="44"/>
      <c r="G36" s="44"/>
      <c r="H36" s="44"/>
      <c r="I36" s="44"/>
      <c r="J36" s="44"/>
      <c r="K36" s="44"/>
      <c r="L36" s="44"/>
    </row>
    <row r="37" spans="1:12">
      <c r="A37" s="42"/>
      <c r="B37" s="44"/>
      <c r="C37" s="44"/>
      <c r="D37" s="44"/>
      <c r="E37" s="44"/>
      <c r="F37" s="44"/>
      <c r="G37" s="44"/>
      <c r="H37" s="44"/>
      <c r="I37" s="44"/>
      <c r="J37" s="44"/>
      <c r="K37" s="44"/>
      <c r="L37" s="44"/>
    </row>
    <row r="38" spans="1:12">
      <c r="A38" s="42"/>
      <c r="B38" s="44"/>
      <c r="C38" s="44"/>
      <c r="D38" s="44"/>
      <c r="E38" s="44"/>
      <c r="F38" s="44"/>
      <c r="G38" s="44"/>
      <c r="H38" s="44"/>
      <c r="I38" s="44"/>
      <c r="J38" s="44"/>
      <c r="K38" s="44"/>
      <c r="L38" s="44"/>
    </row>
    <row r="39" spans="1:12">
      <c r="A39" s="42"/>
      <c r="B39" s="44"/>
      <c r="C39" s="44"/>
      <c r="D39" s="44"/>
      <c r="E39" s="44"/>
      <c r="F39" s="44"/>
      <c r="G39" s="44"/>
      <c r="H39" s="44"/>
      <c r="I39" s="44"/>
      <c r="J39" s="44"/>
      <c r="K39" s="44"/>
      <c r="L39" s="44"/>
    </row>
    <row r="40" spans="1:12">
      <c r="A40" s="42"/>
      <c r="B40" s="44"/>
      <c r="C40" s="44"/>
      <c r="D40" s="44"/>
      <c r="E40" s="44"/>
      <c r="F40" s="44"/>
      <c r="G40" s="44"/>
      <c r="H40" s="44"/>
      <c r="I40" s="44"/>
      <c r="J40" s="44"/>
      <c r="K40" s="44"/>
      <c r="L40" s="44"/>
    </row>
    <row r="41" spans="1:12">
      <c r="A41" s="46"/>
      <c r="B41" s="44"/>
      <c r="C41" s="44"/>
      <c r="D41" s="44"/>
      <c r="E41" s="44"/>
      <c r="F41" s="44"/>
      <c r="G41" s="44"/>
      <c r="H41" s="44"/>
      <c r="I41" s="44"/>
      <c r="J41" s="44"/>
      <c r="K41" s="44"/>
      <c r="L41" s="44"/>
    </row>
    <row r="42" spans="1:12">
      <c r="A42" s="46"/>
      <c r="B42" s="44"/>
      <c r="C42" s="44"/>
      <c r="D42" s="44"/>
      <c r="E42" s="44"/>
      <c r="F42" s="44"/>
      <c r="G42" s="44"/>
      <c r="H42" s="44"/>
      <c r="I42" s="44"/>
      <c r="J42" s="44"/>
      <c r="K42" s="44"/>
      <c r="L42" s="44"/>
    </row>
    <row r="43" spans="1:12">
      <c r="A43" s="46"/>
      <c r="B43" s="44"/>
      <c r="C43" s="44"/>
      <c r="D43" s="44"/>
      <c r="E43" s="44"/>
      <c r="F43" s="44"/>
      <c r="G43" s="44"/>
      <c r="H43" s="44"/>
      <c r="I43" s="44"/>
      <c r="J43" s="44"/>
      <c r="K43" s="44"/>
      <c r="L43" s="44"/>
    </row>
    <row r="44" spans="1:12">
      <c r="A44" s="42"/>
      <c r="B44" s="44"/>
      <c r="C44" s="44"/>
      <c r="D44" s="44"/>
      <c r="E44" s="44"/>
      <c r="F44" s="44"/>
      <c r="G44" s="44"/>
      <c r="H44" s="44"/>
      <c r="I44" s="44"/>
      <c r="J44" s="44"/>
      <c r="K44" s="44"/>
      <c r="L44" s="44"/>
    </row>
    <row r="45" spans="1:12">
      <c r="A45" s="42"/>
      <c r="B45" s="44"/>
      <c r="C45" s="44"/>
      <c r="D45" s="44"/>
      <c r="E45" s="44"/>
      <c r="F45" s="44"/>
      <c r="G45" s="44"/>
      <c r="H45" s="44"/>
      <c r="I45" s="44"/>
      <c r="J45" s="44"/>
      <c r="K45" s="44"/>
      <c r="L45" s="44"/>
    </row>
    <row r="46" spans="1:12">
      <c r="A46" s="42"/>
      <c r="B46" s="44"/>
      <c r="C46" s="44"/>
      <c r="D46" s="44"/>
      <c r="E46" s="44"/>
      <c r="F46" s="44"/>
      <c r="G46" s="44"/>
      <c r="H46" s="44"/>
      <c r="I46" s="44"/>
      <c r="J46" s="44"/>
      <c r="K46" s="44"/>
      <c r="L46" s="44"/>
    </row>
    <row r="47" spans="1:12">
      <c r="A47" s="42"/>
      <c r="B47" s="44"/>
      <c r="C47" s="44"/>
      <c r="D47" s="44"/>
      <c r="E47" s="44"/>
      <c r="F47" s="44"/>
      <c r="G47" s="44"/>
      <c r="H47" s="44"/>
      <c r="I47" s="44"/>
      <c r="J47" s="44"/>
      <c r="K47" s="44"/>
      <c r="L47" s="44"/>
    </row>
    <row r="48" spans="1:12">
      <c r="A48" s="42"/>
      <c r="B48" s="44"/>
      <c r="C48" s="44"/>
      <c r="D48" s="44"/>
      <c r="E48" s="44"/>
      <c r="F48" s="44"/>
      <c r="G48" s="44"/>
      <c r="H48" s="44"/>
      <c r="I48" s="44"/>
      <c r="J48" s="44"/>
      <c r="K48" s="44"/>
      <c r="L48" s="44"/>
    </row>
    <row r="49" spans="1:12">
      <c r="A49" s="42"/>
      <c r="B49" s="44"/>
      <c r="C49" s="44"/>
      <c r="D49" s="44"/>
      <c r="E49" s="44"/>
      <c r="F49" s="44"/>
      <c r="G49" s="44"/>
      <c r="H49" s="44"/>
      <c r="I49" s="44"/>
      <c r="J49" s="44"/>
      <c r="K49" s="44"/>
      <c r="L49" s="44"/>
    </row>
    <row r="50" spans="1:12">
      <c r="A50" s="42"/>
      <c r="B50" s="44"/>
      <c r="C50" s="44"/>
      <c r="D50" s="44"/>
      <c r="E50" s="44"/>
      <c r="F50" s="44"/>
      <c r="G50" s="44"/>
      <c r="H50" s="44"/>
      <c r="I50" s="44"/>
      <c r="J50" s="44"/>
      <c r="K50" s="44"/>
      <c r="L50" s="44"/>
    </row>
    <row r="51" spans="1:12">
      <c r="A51" s="42"/>
      <c r="B51" s="44"/>
      <c r="C51" s="44"/>
      <c r="D51" s="44"/>
      <c r="E51" s="44"/>
      <c r="F51" s="44"/>
      <c r="G51" s="44"/>
      <c r="H51" s="44"/>
      <c r="I51" s="44"/>
      <c r="J51" s="44"/>
      <c r="K51" s="44"/>
      <c r="L51" s="44"/>
    </row>
    <row r="52" spans="1:12">
      <c r="A52" s="42"/>
      <c r="B52" s="44"/>
      <c r="C52" s="44"/>
      <c r="D52" s="44"/>
      <c r="E52" s="44"/>
      <c r="F52" s="44"/>
      <c r="G52" s="44"/>
      <c r="H52" s="44"/>
      <c r="I52" s="44"/>
      <c r="J52" s="44"/>
      <c r="K52" s="44"/>
      <c r="L52" s="44"/>
    </row>
    <row r="53" spans="1:12">
      <c r="A53" s="42"/>
      <c r="B53" s="44"/>
      <c r="C53" s="44"/>
      <c r="D53" s="44"/>
      <c r="E53" s="44"/>
      <c r="F53" s="44"/>
      <c r="G53" s="44"/>
      <c r="H53" s="44"/>
      <c r="I53" s="44"/>
      <c r="J53" s="44"/>
      <c r="K53" s="44"/>
      <c r="L53" s="44"/>
    </row>
    <row r="54" spans="1:12">
      <c r="A54" s="42"/>
      <c r="B54" s="44"/>
      <c r="C54" s="44"/>
      <c r="D54" s="44"/>
      <c r="E54" s="44"/>
      <c r="F54" s="44"/>
      <c r="G54" s="44"/>
      <c r="H54" s="44"/>
      <c r="I54" s="44"/>
      <c r="J54" s="44"/>
      <c r="K54" s="44"/>
      <c r="L54" s="44"/>
    </row>
    <row r="55" spans="1:12">
      <c r="A55" s="42"/>
      <c r="B55" s="44"/>
      <c r="C55" s="44"/>
      <c r="D55" s="44"/>
      <c r="E55" s="44"/>
      <c r="F55" s="44"/>
      <c r="G55" s="44"/>
      <c r="H55" s="44"/>
      <c r="I55" s="44"/>
      <c r="J55" s="44"/>
      <c r="K55" s="44"/>
      <c r="L55" s="44"/>
    </row>
    <row r="56" spans="1:12">
      <c r="A56" s="42"/>
      <c r="B56" s="44"/>
      <c r="C56" s="44"/>
      <c r="D56" s="44"/>
      <c r="E56" s="44"/>
      <c r="F56" s="44"/>
      <c r="G56" s="44"/>
      <c r="H56" s="44"/>
      <c r="I56" s="44"/>
      <c r="J56" s="44"/>
      <c r="K56" s="44"/>
      <c r="L56" s="44"/>
    </row>
    <row r="57" spans="1:12">
      <c r="A57" s="42"/>
      <c r="B57" s="44"/>
      <c r="C57" s="44"/>
      <c r="D57" s="44"/>
      <c r="E57" s="44"/>
      <c r="F57" s="44"/>
      <c r="G57" s="44"/>
      <c r="H57" s="44"/>
      <c r="I57" s="44"/>
      <c r="J57" s="44"/>
      <c r="K57" s="44"/>
      <c r="L57" s="44"/>
    </row>
    <row r="58" spans="1:12">
      <c r="A58" s="42"/>
      <c r="B58" s="44"/>
      <c r="C58" s="44"/>
      <c r="D58" s="44"/>
      <c r="E58" s="44"/>
      <c r="F58" s="44"/>
      <c r="G58" s="44"/>
      <c r="H58" s="44"/>
      <c r="I58" s="44"/>
      <c r="J58" s="44"/>
      <c r="K58" s="44"/>
      <c r="L58" s="44"/>
    </row>
    <row r="59" spans="1:12">
      <c r="A59" s="42"/>
      <c r="B59" s="44"/>
      <c r="C59" s="44"/>
      <c r="D59" s="44"/>
      <c r="E59" s="44"/>
      <c r="F59" s="44"/>
      <c r="G59" s="44"/>
      <c r="H59" s="44"/>
      <c r="I59" s="44"/>
      <c r="J59" s="44"/>
      <c r="K59" s="44"/>
      <c r="L59" s="44"/>
    </row>
    <row r="60" spans="1:12">
      <c r="A60" s="42"/>
      <c r="B60" s="44"/>
      <c r="C60" s="44"/>
      <c r="D60" s="44"/>
      <c r="E60" s="44"/>
      <c r="F60" s="44"/>
      <c r="G60" s="44"/>
      <c r="H60" s="44"/>
      <c r="I60" s="44"/>
      <c r="J60" s="44"/>
      <c r="K60" s="44"/>
      <c r="L60" s="44"/>
    </row>
    <row r="61" spans="1:12">
      <c r="A61" s="42"/>
      <c r="B61" s="44"/>
      <c r="C61" s="44"/>
      <c r="D61" s="44"/>
      <c r="E61" s="44"/>
      <c r="F61" s="44"/>
      <c r="G61" s="44"/>
      <c r="H61" s="44"/>
      <c r="I61" s="44"/>
      <c r="J61" s="44"/>
      <c r="K61" s="44"/>
      <c r="L61" s="44"/>
    </row>
    <row r="62" spans="1:12">
      <c r="A62" s="42"/>
      <c r="B62" s="44"/>
      <c r="C62" s="44"/>
      <c r="D62" s="44"/>
      <c r="E62" s="44"/>
      <c r="F62" s="44"/>
      <c r="G62" s="44"/>
      <c r="H62" s="44"/>
      <c r="I62" s="44"/>
      <c r="J62" s="44"/>
      <c r="K62" s="44"/>
      <c r="L62" s="44"/>
    </row>
    <row r="63" spans="1:12">
      <c r="A63" s="42"/>
      <c r="B63" s="44"/>
      <c r="C63" s="44"/>
      <c r="D63" s="44"/>
      <c r="E63" s="44"/>
      <c r="F63" s="44"/>
      <c r="G63" s="44"/>
      <c r="H63" s="44"/>
      <c r="I63" s="44"/>
      <c r="J63" s="44"/>
      <c r="K63" s="44"/>
      <c r="L63" s="44"/>
    </row>
    <row r="64" spans="1:12">
      <c r="A64" s="42"/>
      <c r="B64" s="44"/>
      <c r="C64" s="44"/>
      <c r="D64" s="44"/>
      <c r="E64" s="44"/>
      <c r="F64" s="44"/>
      <c r="G64" s="44"/>
      <c r="H64" s="44"/>
      <c r="I64" s="44"/>
      <c r="J64" s="44"/>
      <c r="K64" s="44"/>
      <c r="L64" s="44"/>
    </row>
    <row r="65" spans="1:12">
      <c r="A65" s="42"/>
      <c r="B65" s="44"/>
      <c r="C65" s="44"/>
      <c r="D65" s="44"/>
      <c r="E65" s="44"/>
      <c r="F65" s="44"/>
      <c r="G65" s="44"/>
      <c r="H65" s="44"/>
      <c r="I65" s="44"/>
      <c r="J65" s="44"/>
      <c r="K65" s="44"/>
      <c r="L65" s="44"/>
    </row>
    <row r="66" spans="1:12">
      <c r="A66" s="42"/>
      <c r="B66" s="44"/>
      <c r="C66" s="44"/>
      <c r="D66" s="44"/>
      <c r="E66" s="44"/>
      <c r="F66" s="44"/>
      <c r="G66" s="44"/>
      <c r="H66" s="44"/>
      <c r="I66" s="44"/>
      <c r="J66" s="44"/>
      <c r="K66" s="44"/>
      <c r="L66" s="44"/>
    </row>
    <row r="67" spans="1:12">
      <c r="A67" s="42"/>
      <c r="B67" s="44"/>
      <c r="C67" s="44"/>
      <c r="D67" s="44"/>
      <c r="E67" s="44"/>
      <c r="F67" s="44"/>
      <c r="G67" s="44"/>
      <c r="H67" s="44"/>
      <c r="I67" s="44"/>
      <c r="J67" s="44"/>
      <c r="K67" s="44"/>
      <c r="L67" s="44"/>
    </row>
    <row r="68" spans="1:12">
      <c r="A68" s="42"/>
      <c r="B68" s="44"/>
      <c r="C68" s="44"/>
      <c r="D68" s="44"/>
      <c r="E68" s="44"/>
      <c r="F68" s="44"/>
      <c r="G68" s="44"/>
      <c r="H68" s="44"/>
      <c r="I68" s="44"/>
      <c r="J68" s="44"/>
      <c r="K68" s="44"/>
      <c r="L68" s="44"/>
    </row>
    <row r="69" spans="1:12">
      <c r="A69" s="42"/>
      <c r="B69" s="44"/>
      <c r="C69" s="44"/>
      <c r="D69" s="44"/>
      <c r="E69" s="44"/>
      <c r="F69" s="44"/>
      <c r="G69" s="44"/>
      <c r="H69" s="44"/>
      <c r="I69" s="44"/>
      <c r="J69" s="44"/>
      <c r="K69" s="44"/>
      <c r="L69" s="44"/>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tabColor rgb="FF00B0F0"/>
  </sheetPr>
  <dimension ref="A1:AM69"/>
  <sheetViews>
    <sheetView topLeftCell="A37" zoomScale="70" zoomScaleNormal="70" workbookViewId="0">
      <pane xSplit="1" topLeftCell="B1" activePane="topRight" state="frozen"/>
      <selection pane="topRight" activeCell="B39" sqref="B39"/>
    </sheetView>
  </sheetViews>
  <sheetFormatPr baseColWidth="10" defaultColWidth="9" defaultRowHeight="15" customHeight="1"/>
  <cols>
    <col min="1" max="1" width="47.625" style="4" customWidth="1"/>
    <col min="2" max="2" width="53.875" style="4" customWidth="1"/>
    <col min="3" max="3" width="101.625" style="4" customWidth="1"/>
    <col min="4" max="4" width="74.125" style="4" customWidth="1"/>
    <col min="5" max="5" width="36.375" style="4" customWidth="1"/>
    <col min="6" max="6" width="36.375" style="4" hidden="1" customWidth="1"/>
    <col min="7" max="7" width="67.375" style="4" customWidth="1"/>
    <col min="8" max="8" width="35" style="4" customWidth="1"/>
    <col min="9" max="9" width="37.125" style="4" customWidth="1"/>
    <col min="10" max="10" width="15.375" style="4" customWidth="1"/>
    <col min="11" max="11" width="28.125" style="4" customWidth="1"/>
    <col min="12" max="12" width="32.375" style="4" customWidth="1"/>
    <col min="13" max="13" width="24.375" style="4" customWidth="1"/>
    <col min="14" max="14" width="29.625" style="4" customWidth="1"/>
    <col min="15" max="15" width="22.625" style="4" customWidth="1"/>
    <col min="16" max="16" width="18.375" style="4" customWidth="1"/>
    <col min="17" max="17" width="49.375" style="4" customWidth="1"/>
    <col min="18" max="18" width="50.625" style="4" customWidth="1"/>
    <col min="19" max="19" width="96.625" style="4" customWidth="1"/>
    <col min="20" max="20" width="47.375" style="4" customWidth="1"/>
    <col min="21" max="21" width="82.375" style="4" customWidth="1"/>
    <col min="22" max="22" width="60.375" style="4" customWidth="1"/>
    <col min="23" max="23" width="57.875" style="4" customWidth="1"/>
    <col min="24" max="25" width="86.875" style="4" customWidth="1"/>
    <col min="26" max="26" width="54.875" style="4" customWidth="1"/>
    <col min="27" max="27" width="62.375" style="4" customWidth="1"/>
    <col min="28" max="28" width="73.625" style="4" customWidth="1"/>
    <col min="29" max="29" width="94.875" style="4" customWidth="1"/>
    <col min="30" max="30" width="51.375" style="4" customWidth="1"/>
    <col min="31" max="31" width="87.625" style="4" customWidth="1"/>
    <col min="32" max="32" width="9" style="4"/>
    <col min="33" max="33" width="15.625" style="4" customWidth="1"/>
    <col min="34" max="16384" width="9" style="4"/>
  </cols>
  <sheetData>
    <row r="1" spans="1:30" s="31" customFormat="1" ht="56.25" customHeight="1">
      <c r="A1" s="29" t="s">
        <v>1852</v>
      </c>
      <c r="B1" s="30" t="s">
        <v>1853</v>
      </c>
      <c r="C1" s="30" t="s">
        <v>1854</v>
      </c>
      <c r="D1" s="30" t="s">
        <v>1855</v>
      </c>
      <c r="E1" s="30" t="s">
        <v>1856</v>
      </c>
      <c r="F1" s="30" t="s">
        <v>1857</v>
      </c>
      <c r="G1" s="30" t="s">
        <v>1858</v>
      </c>
      <c r="H1" s="30" t="s">
        <v>18</v>
      </c>
      <c r="I1" s="30" t="s">
        <v>1859</v>
      </c>
      <c r="J1" s="30" t="s">
        <v>20</v>
      </c>
      <c r="K1" s="30" t="s">
        <v>21</v>
      </c>
      <c r="L1" s="30" t="s">
        <v>1860</v>
      </c>
      <c r="M1" s="30" t="s">
        <v>1861</v>
      </c>
      <c r="N1" s="30" t="s">
        <v>1862</v>
      </c>
      <c r="O1" s="30" t="s">
        <v>1863</v>
      </c>
      <c r="P1" s="30" t="s">
        <v>26</v>
      </c>
      <c r="Q1" s="30" t="s">
        <v>1864</v>
      </c>
      <c r="R1" s="30" t="s">
        <v>1865</v>
      </c>
      <c r="S1" s="30" t="s">
        <v>1866</v>
      </c>
      <c r="T1" s="30" t="s">
        <v>1867</v>
      </c>
      <c r="U1" s="30" t="s">
        <v>1868</v>
      </c>
      <c r="V1" s="30" t="s">
        <v>1869</v>
      </c>
      <c r="W1" s="30" t="s">
        <v>1870</v>
      </c>
      <c r="X1" s="30" t="s">
        <v>1871</v>
      </c>
      <c r="Y1" s="30" t="s">
        <v>1872</v>
      </c>
      <c r="Z1" s="30" t="s">
        <v>1873</v>
      </c>
      <c r="AA1" s="30" t="s">
        <v>1874</v>
      </c>
      <c r="AB1" s="30" t="s">
        <v>1875</v>
      </c>
      <c r="AC1" s="30" t="s">
        <v>1876</v>
      </c>
      <c r="AD1" s="30" t="s">
        <v>1877</v>
      </c>
    </row>
    <row r="2" spans="1:30" s="1" customFormat="1" ht="189.75" customHeight="1">
      <c r="A2" s="8" t="s">
        <v>1878</v>
      </c>
      <c r="B2" s="8" t="s">
        <v>53</v>
      </c>
      <c r="C2" s="8" t="s">
        <v>1879</v>
      </c>
      <c r="D2" s="8" t="s">
        <v>59</v>
      </c>
      <c r="E2" s="8" t="s">
        <v>1880</v>
      </c>
      <c r="F2" s="8">
        <v>2050</v>
      </c>
      <c r="G2" s="8" t="s">
        <v>1881</v>
      </c>
      <c r="H2" s="8" t="s">
        <v>1719</v>
      </c>
      <c r="I2" s="8" t="s">
        <v>1719</v>
      </c>
      <c r="J2" s="8" t="s">
        <v>1719</v>
      </c>
      <c r="K2" s="8" t="s">
        <v>1828</v>
      </c>
      <c r="L2" s="8" t="s">
        <v>1828</v>
      </c>
      <c r="M2" s="8" t="s">
        <v>1828</v>
      </c>
      <c r="N2" s="8" t="s">
        <v>1719</v>
      </c>
      <c r="O2" s="8" t="s">
        <v>1828</v>
      </c>
      <c r="P2" s="8" t="s">
        <v>1828</v>
      </c>
      <c r="Q2" s="8" t="s">
        <v>1882</v>
      </c>
      <c r="R2" s="8" t="s">
        <v>1883</v>
      </c>
      <c r="S2" s="8" t="s">
        <v>1884</v>
      </c>
      <c r="T2" s="8" t="s">
        <v>1885</v>
      </c>
      <c r="U2" s="8" t="s">
        <v>1886</v>
      </c>
      <c r="V2" s="8" t="s">
        <v>1828</v>
      </c>
      <c r="W2" s="8" t="s">
        <v>1887</v>
      </c>
      <c r="X2" s="8" t="s">
        <v>1888</v>
      </c>
      <c r="Y2" s="8" t="s">
        <v>1889</v>
      </c>
      <c r="Z2" s="8" t="s">
        <v>1890</v>
      </c>
      <c r="AA2" s="8" t="s">
        <v>1889</v>
      </c>
      <c r="AB2" s="8" t="s">
        <v>1891</v>
      </c>
      <c r="AC2" s="9" t="s">
        <v>1892</v>
      </c>
      <c r="AD2" s="10" t="s">
        <v>1893</v>
      </c>
    </row>
    <row r="3" spans="1:30" s="1" customFormat="1" ht="157.9" customHeight="1">
      <c r="A3" s="8" t="s">
        <v>1894</v>
      </c>
      <c r="B3" s="8" t="s">
        <v>1895</v>
      </c>
      <c r="C3" s="8" t="s">
        <v>1879</v>
      </c>
      <c r="D3" s="8" t="s">
        <v>1896</v>
      </c>
      <c r="E3" s="8" t="s">
        <v>1897</v>
      </c>
      <c r="F3" s="8">
        <v>2060</v>
      </c>
      <c r="G3" s="8" t="s">
        <v>1898</v>
      </c>
      <c r="H3" s="8" t="s">
        <v>1719</v>
      </c>
      <c r="I3" s="8" t="s">
        <v>1719</v>
      </c>
      <c r="J3" s="8" t="s">
        <v>1719</v>
      </c>
      <c r="K3" s="8" t="s">
        <v>1719</v>
      </c>
      <c r="L3" s="8" t="s">
        <v>1719</v>
      </c>
      <c r="M3" s="8" t="s">
        <v>1828</v>
      </c>
      <c r="N3" s="8" t="s">
        <v>1719</v>
      </c>
      <c r="O3" s="8" t="s">
        <v>1719</v>
      </c>
      <c r="P3" s="8" t="s">
        <v>1719</v>
      </c>
      <c r="Q3" s="8" t="s">
        <v>1899</v>
      </c>
      <c r="R3" s="8" t="s">
        <v>1900</v>
      </c>
      <c r="S3" s="8" t="s">
        <v>1901</v>
      </c>
      <c r="T3" s="8" t="s">
        <v>1902</v>
      </c>
      <c r="U3" s="8" t="s">
        <v>1886</v>
      </c>
      <c r="V3" s="8" t="s">
        <v>1828</v>
      </c>
      <c r="W3" s="8" t="s">
        <v>1903</v>
      </c>
      <c r="X3" s="8" t="s">
        <v>1904</v>
      </c>
      <c r="Y3" s="8" t="s">
        <v>1889</v>
      </c>
      <c r="Z3" s="8" t="s">
        <v>1905</v>
      </c>
      <c r="AA3" s="8" t="s">
        <v>1906</v>
      </c>
      <c r="AB3" s="8" t="s">
        <v>1907</v>
      </c>
      <c r="AC3" s="9" t="s">
        <v>96</v>
      </c>
      <c r="AD3" s="9" t="s">
        <v>1908</v>
      </c>
    </row>
    <row r="4" spans="1:30" s="1" customFormat="1" ht="138" customHeight="1">
      <c r="A4" s="8" t="s">
        <v>1909</v>
      </c>
      <c r="B4" s="8" t="s">
        <v>98</v>
      </c>
      <c r="C4" s="8" t="s">
        <v>1910</v>
      </c>
      <c r="D4" s="8" t="s">
        <v>102</v>
      </c>
      <c r="E4" s="8" t="s">
        <v>1911</v>
      </c>
      <c r="F4" s="8">
        <v>2030</v>
      </c>
      <c r="G4" s="8" t="s">
        <v>1912</v>
      </c>
      <c r="H4" s="8" t="s">
        <v>1719</v>
      </c>
      <c r="I4" s="8" t="s">
        <v>1719</v>
      </c>
      <c r="J4" s="8" t="s">
        <v>1719</v>
      </c>
      <c r="K4" s="8" t="s">
        <v>1828</v>
      </c>
      <c r="L4" s="8" t="s">
        <v>1828</v>
      </c>
      <c r="M4" s="8" t="s">
        <v>1828</v>
      </c>
      <c r="N4" s="8" t="s">
        <v>1828</v>
      </c>
      <c r="O4" s="8" t="s">
        <v>1828</v>
      </c>
      <c r="P4" s="8" t="s">
        <v>1828</v>
      </c>
      <c r="Q4" s="8" t="s">
        <v>1913</v>
      </c>
      <c r="R4" s="8" t="s">
        <v>1914</v>
      </c>
      <c r="S4" s="8" t="s">
        <v>1915</v>
      </c>
      <c r="T4" s="8" t="s">
        <v>1916</v>
      </c>
      <c r="U4" s="8" t="s">
        <v>1917</v>
      </c>
      <c r="V4" s="8" t="s">
        <v>1828</v>
      </c>
      <c r="W4" s="8" t="s">
        <v>1918</v>
      </c>
      <c r="X4" s="8" t="s">
        <v>1919</v>
      </c>
      <c r="Y4" s="8" t="s">
        <v>1889</v>
      </c>
      <c r="Z4" s="8" t="s">
        <v>1920</v>
      </c>
      <c r="AA4" s="8" t="s">
        <v>1921</v>
      </c>
      <c r="AB4" s="8" t="s">
        <v>1922</v>
      </c>
      <c r="AC4" s="9" t="s">
        <v>1923</v>
      </c>
      <c r="AD4" s="9" t="s">
        <v>112</v>
      </c>
    </row>
    <row r="5" spans="1:30" s="2" customFormat="1" ht="236.25" customHeight="1">
      <c r="A5" s="8" t="s">
        <v>1924</v>
      </c>
      <c r="B5" s="8" t="s">
        <v>1925</v>
      </c>
      <c r="C5" s="8" t="s">
        <v>1879</v>
      </c>
      <c r="D5" s="8" t="s">
        <v>117</v>
      </c>
      <c r="E5" s="8" t="s">
        <v>1880</v>
      </c>
      <c r="F5" s="8">
        <v>2050</v>
      </c>
      <c r="G5" s="8" t="s">
        <v>1926</v>
      </c>
      <c r="H5" s="8" t="s">
        <v>1719</v>
      </c>
      <c r="I5" s="8" t="s">
        <v>1719</v>
      </c>
      <c r="J5" s="8" t="s">
        <v>1719</v>
      </c>
      <c r="K5" s="8" t="s">
        <v>1828</v>
      </c>
      <c r="L5" s="8" t="s">
        <v>1828</v>
      </c>
      <c r="M5" s="8" t="s">
        <v>1828</v>
      </c>
      <c r="N5" s="8" t="s">
        <v>1719</v>
      </c>
      <c r="O5" s="8" t="s">
        <v>1719</v>
      </c>
      <c r="P5" s="8" t="s">
        <v>1828</v>
      </c>
      <c r="Q5" s="8" t="s">
        <v>1927</v>
      </c>
      <c r="R5" s="8" t="s">
        <v>1928</v>
      </c>
      <c r="S5" s="8" t="s">
        <v>1929</v>
      </c>
      <c r="T5" s="8" t="s">
        <v>1930</v>
      </c>
      <c r="U5" s="8" t="s">
        <v>1931</v>
      </c>
      <c r="V5" s="8" t="s">
        <v>1828</v>
      </c>
      <c r="W5" s="8" t="s">
        <v>1932</v>
      </c>
      <c r="X5" s="8" t="s">
        <v>1933</v>
      </c>
      <c r="Y5" s="8" t="s">
        <v>1889</v>
      </c>
      <c r="Z5" s="8" t="s">
        <v>1889</v>
      </c>
      <c r="AA5" s="8" t="s">
        <v>1934</v>
      </c>
      <c r="AB5" s="8" t="s">
        <v>1935</v>
      </c>
      <c r="AC5" s="9" t="s">
        <v>124</v>
      </c>
      <c r="AD5" s="9" t="s">
        <v>1936</v>
      </c>
    </row>
    <row r="6" spans="1:30" s="2" customFormat="1" ht="213" customHeight="1">
      <c r="A6" s="11" t="s">
        <v>1937</v>
      </c>
      <c r="B6" s="11" t="s">
        <v>1938</v>
      </c>
      <c r="C6" s="8" t="s">
        <v>1939</v>
      </c>
      <c r="D6" s="11" t="s">
        <v>1940</v>
      </c>
      <c r="E6" s="11" t="s">
        <v>1941</v>
      </c>
      <c r="F6" s="11">
        <v>2040</v>
      </c>
      <c r="G6" s="11" t="s">
        <v>1942</v>
      </c>
      <c r="H6" s="12" t="s">
        <v>1719</v>
      </c>
      <c r="I6" s="12" t="s">
        <v>1719</v>
      </c>
      <c r="J6" s="12" t="s">
        <v>1719</v>
      </c>
      <c r="K6" s="12" t="s">
        <v>1719</v>
      </c>
      <c r="L6" s="11" t="s">
        <v>1719</v>
      </c>
      <c r="M6" s="11" t="s">
        <v>1828</v>
      </c>
      <c r="N6" s="8" t="s">
        <v>64</v>
      </c>
      <c r="O6" s="11" t="s">
        <v>1828</v>
      </c>
      <c r="P6" s="11" t="s">
        <v>1719</v>
      </c>
      <c r="Q6" s="11" t="s">
        <v>1943</v>
      </c>
      <c r="R6" s="11" t="s">
        <v>1944</v>
      </c>
      <c r="S6" s="11" t="s">
        <v>1945</v>
      </c>
      <c r="T6" s="11" t="s">
        <v>1946</v>
      </c>
      <c r="U6" s="11" t="s">
        <v>1947</v>
      </c>
      <c r="V6" s="11" t="s">
        <v>1828</v>
      </c>
      <c r="W6" s="11" t="s">
        <v>1948</v>
      </c>
      <c r="X6" s="11" t="s">
        <v>1949</v>
      </c>
      <c r="Y6" s="8" t="s">
        <v>1889</v>
      </c>
      <c r="Z6" s="11" t="s">
        <v>1950</v>
      </c>
      <c r="AA6" s="11" t="s">
        <v>1951</v>
      </c>
      <c r="AB6" s="11" t="s">
        <v>1952</v>
      </c>
      <c r="AC6" s="9" t="s">
        <v>1953</v>
      </c>
      <c r="AD6" s="9" t="s">
        <v>139</v>
      </c>
    </row>
    <row r="7" spans="1:30" s="2" customFormat="1" ht="214.5" customHeight="1">
      <c r="A7" s="11" t="s">
        <v>1954</v>
      </c>
      <c r="B7" s="11" t="s">
        <v>1955</v>
      </c>
      <c r="C7" s="8" t="s">
        <v>1956</v>
      </c>
      <c r="D7" s="11" t="s">
        <v>144</v>
      </c>
      <c r="E7" s="11" t="s">
        <v>1957</v>
      </c>
      <c r="F7" s="11">
        <v>2065</v>
      </c>
      <c r="G7" s="11" t="s">
        <v>1958</v>
      </c>
      <c r="H7" s="12" t="s">
        <v>1719</v>
      </c>
      <c r="I7" s="12" t="s">
        <v>1719</v>
      </c>
      <c r="J7" s="12" t="s">
        <v>1719</v>
      </c>
      <c r="K7" s="12" t="s">
        <v>1719</v>
      </c>
      <c r="L7" s="12" t="s">
        <v>1719</v>
      </c>
      <c r="M7" s="12" t="s">
        <v>1828</v>
      </c>
      <c r="N7" s="12" t="s">
        <v>1719</v>
      </c>
      <c r="O7" s="11" t="s">
        <v>1828</v>
      </c>
      <c r="P7" s="11" t="s">
        <v>1719</v>
      </c>
      <c r="Q7" s="11" t="s">
        <v>1959</v>
      </c>
      <c r="R7" s="11" t="s">
        <v>1960</v>
      </c>
      <c r="S7" s="8" t="s">
        <v>1961</v>
      </c>
      <c r="T7" s="11" t="s">
        <v>1962</v>
      </c>
      <c r="U7" s="8" t="s">
        <v>1886</v>
      </c>
      <c r="V7" s="8" t="s">
        <v>1828</v>
      </c>
      <c r="W7" s="8" t="s">
        <v>1963</v>
      </c>
      <c r="X7" s="8" t="s">
        <v>1964</v>
      </c>
      <c r="Y7" s="8" t="s">
        <v>1889</v>
      </c>
      <c r="Z7" s="8" t="s">
        <v>1965</v>
      </c>
      <c r="AA7" s="8" t="s">
        <v>1966</v>
      </c>
      <c r="AB7" s="11" t="s">
        <v>1967</v>
      </c>
      <c r="AC7" s="9" t="s">
        <v>152</v>
      </c>
      <c r="AD7" s="9" t="s">
        <v>153</v>
      </c>
    </row>
    <row r="8" spans="1:30" s="2" customFormat="1" ht="261" customHeight="1">
      <c r="A8" s="11" t="s">
        <v>1968</v>
      </c>
      <c r="B8" s="11" t="s">
        <v>1969</v>
      </c>
      <c r="C8" s="8" t="s">
        <v>1970</v>
      </c>
      <c r="D8" s="11" t="s">
        <v>1971</v>
      </c>
      <c r="E8" s="11" t="s">
        <v>1972</v>
      </c>
      <c r="F8" s="11">
        <v>2040</v>
      </c>
      <c r="G8" s="11" t="s">
        <v>1973</v>
      </c>
      <c r="H8" s="12" t="s">
        <v>1719</v>
      </c>
      <c r="I8" s="12" t="s">
        <v>1719</v>
      </c>
      <c r="J8" s="12" t="s">
        <v>1719</v>
      </c>
      <c r="K8" s="12" t="s">
        <v>1719</v>
      </c>
      <c r="L8" s="11" t="s">
        <v>1719</v>
      </c>
      <c r="M8" s="8" t="s">
        <v>64</v>
      </c>
      <c r="N8" s="8" t="s">
        <v>64</v>
      </c>
      <c r="O8" s="11" t="s">
        <v>1719</v>
      </c>
      <c r="P8" s="8" t="s">
        <v>64</v>
      </c>
      <c r="Q8" s="11" t="s">
        <v>1974</v>
      </c>
      <c r="R8" s="11" t="s">
        <v>1975</v>
      </c>
      <c r="S8" s="11" t="s">
        <v>1976</v>
      </c>
      <c r="T8" s="11" t="s">
        <v>1977</v>
      </c>
      <c r="U8" s="11" t="s">
        <v>1931</v>
      </c>
      <c r="V8" s="11" t="s">
        <v>1978</v>
      </c>
      <c r="W8" s="11" t="s">
        <v>1979</v>
      </c>
      <c r="X8" s="11" t="s">
        <v>1980</v>
      </c>
      <c r="Y8" s="8" t="s">
        <v>1889</v>
      </c>
      <c r="Z8" s="11" t="s">
        <v>1981</v>
      </c>
      <c r="AA8" s="11" t="s">
        <v>1982</v>
      </c>
      <c r="AB8" s="11" t="s">
        <v>1983</v>
      </c>
      <c r="AC8" s="9" t="s">
        <v>1984</v>
      </c>
      <c r="AD8" s="11" t="s">
        <v>154</v>
      </c>
    </row>
    <row r="9" spans="1:30" s="2" customFormat="1" ht="201" customHeight="1">
      <c r="A9" s="8" t="s">
        <v>1985</v>
      </c>
      <c r="B9" s="8" t="s">
        <v>802</v>
      </c>
      <c r="C9" s="8" t="s">
        <v>1986</v>
      </c>
      <c r="D9" s="8" t="s">
        <v>1987</v>
      </c>
      <c r="E9" s="8" t="s">
        <v>1889</v>
      </c>
      <c r="F9" s="8" t="s">
        <v>1889</v>
      </c>
      <c r="G9" s="8" t="s">
        <v>1988</v>
      </c>
      <c r="H9" s="8" t="s">
        <v>1719</v>
      </c>
      <c r="I9" s="8" t="s">
        <v>1719</v>
      </c>
      <c r="J9" s="8" t="s">
        <v>1719</v>
      </c>
      <c r="K9" s="8" t="s">
        <v>1719</v>
      </c>
      <c r="L9" s="8" t="s">
        <v>1719</v>
      </c>
      <c r="M9" s="8" t="s">
        <v>1719</v>
      </c>
      <c r="N9" s="8" t="s">
        <v>1719</v>
      </c>
      <c r="O9" s="8" t="s">
        <v>1719</v>
      </c>
      <c r="P9" s="8" t="s">
        <v>1719</v>
      </c>
      <c r="Q9" s="8" t="s">
        <v>1989</v>
      </c>
      <c r="R9" s="8" t="s">
        <v>1990</v>
      </c>
      <c r="S9" s="8" t="s">
        <v>1991</v>
      </c>
      <c r="T9" s="8" t="s">
        <v>1992</v>
      </c>
      <c r="U9" s="8" t="s">
        <v>1931</v>
      </c>
      <c r="V9" s="8" t="s">
        <v>1828</v>
      </c>
      <c r="W9" s="8" t="s">
        <v>1719</v>
      </c>
      <c r="X9" s="8" t="s">
        <v>1980</v>
      </c>
      <c r="Y9" s="8" t="s">
        <v>1889</v>
      </c>
      <c r="Z9" s="8" t="s">
        <v>1993</v>
      </c>
      <c r="AA9" s="8" t="s">
        <v>1994</v>
      </c>
      <c r="AB9" s="8" t="s">
        <v>1995</v>
      </c>
      <c r="AC9" s="9" t="s">
        <v>1996</v>
      </c>
      <c r="AD9" s="9" t="s">
        <v>1997</v>
      </c>
    </row>
    <row r="10" spans="1:30" s="1" customFormat="1" ht="208.15" customHeight="1">
      <c r="A10" s="8" t="s">
        <v>1998</v>
      </c>
      <c r="B10" s="8" t="s">
        <v>188</v>
      </c>
      <c r="C10" s="8" t="s">
        <v>1999</v>
      </c>
      <c r="D10" s="8" t="s">
        <v>191</v>
      </c>
      <c r="E10" s="8" t="s">
        <v>2000</v>
      </c>
      <c r="F10" s="8">
        <v>2040</v>
      </c>
      <c r="G10" s="8" t="s">
        <v>2001</v>
      </c>
      <c r="H10" s="8" t="s">
        <v>1719</v>
      </c>
      <c r="I10" s="12" t="s">
        <v>1719</v>
      </c>
      <c r="J10" s="12" t="s">
        <v>1719</v>
      </c>
      <c r="K10" s="8" t="s">
        <v>1719</v>
      </c>
      <c r="L10" s="8" t="s">
        <v>1828</v>
      </c>
      <c r="M10" s="8" t="s">
        <v>1828</v>
      </c>
      <c r="N10" s="8" t="s">
        <v>1719</v>
      </c>
      <c r="O10" s="8" t="s">
        <v>1828</v>
      </c>
      <c r="P10" s="8" t="s">
        <v>1719</v>
      </c>
      <c r="Q10" s="8" t="s">
        <v>1889</v>
      </c>
      <c r="R10" s="8" t="s">
        <v>1960</v>
      </c>
      <c r="S10" s="11" t="s">
        <v>2002</v>
      </c>
      <c r="T10" s="11" t="s">
        <v>2003</v>
      </c>
      <c r="U10" s="11" t="s">
        <v>1886</v>
      </c>
      <c r="V10" s="11" t="s">
        <v>1828</v>
      </c>
      <c r="W10" s="11" t="s">
        <v>1719</v>
      </c>
      <c r="X10" s="11" t="s">
        <v>2004</v>
      </c>
      <c r="Y10" s="11" t="s">
        <v>2005</v>
      </c>
      <c r="Z10" s="8" t="s">
        <v>1889</v>
      </c>
      <c r="AA10" s="8" t="s">
        <v>2006</v>
      </c>
      <c r="AB10" s="8" t="s">
        <v>2007</v>
      </c>
      <c r="AC10" s="9" t="s">
        <v>2008</v>
      </c>
      <c r="AD10" s="9" t="s">
        <v>2009</v>
      </c>
    </row>
    <row r="11" spans="1:30" s="2" customFormat="1" ht="215.25" customHeight="1">
      <c r="A11" s="11" t="s">
        <v>2010</v>
      </c>
      <c r="B11" s="11" t="s">
        <v>204</v>
      </c>
      <c r="C11" s="8" t="s">
        <v>2011</v>
      </c>
      <c r="D11" s="11" t="s">
        <v>2012</v>
      </c>
      <c r="E11" s="11" t="s">
        <v>2013</v>
      </c>
      <c r="F11" s="11">
        <v>2025</v>
      </c>
      <c r="G11" s="11" t="s">
        <v>2014</v>
      </c>
      <c r="H11" s="11" t="s">
        <v>2015</v>
      </c>
      <c r="I11" s="12" t="s">
        <v>1719</v>
      </c>
      <c r="J11" s="12" t="s">
        <v>1719</v>
      </c>
      <c r="K11" s="11" t="s">
        <v>1719</v>
      </c>
      <c r="L11" s="11" t="s">
        <v>1828</v>
      </c>
      <c r="M11" s="11" t="s">
        <v>1719</v>
      </c>
      <c r="N11" s="11" t="s">
        <v>1719</v>
      </c>
      <c r="O11" s="11" t="s">
        <v>1828</v>
      </c>
      <c r="P11" s="11" t="s">
        <v>1719</v>
      </c>
      <c r="Q11" s="11" t="s">
        <v>2016</v>
      </c>
      <c r="R11" s="11" t="s">
        <v>2017</v>
      </c>
      <c r="S11" s="8" t="s">
        <v>2018</v>
      </c>
      <c r="T11" s="8" t="s">
        <v>1916</v>
      </c>
      <c r="U11" s="8" t="s">
        <v>2019</v>
      </c>
      <c r="V11" s="8" t="s">
        <v>1828</v>
      </c>
      <c r="W11" s="8" t="s">
        <v>2020</v>
      </c>
      <c r="X11" s="8" t="s">
        <v>2021</v>
      </c>
      <c r="Y11" s="8" t="s">
        <v>1889</v>
      </c>
      <c r="Z11" s="8" t="s">
        <v>2022</v>
      </c>
      <c r="AA11" s="8" t="s">
        <v>2023</v>
      </c>
      <c r="AB11" s="11" t="s">
        <v>2024</v>
      </c>
      <c r="AC11" s="9" t="s">
        <v>2025</v>
      </c>
      <c r="AD11" s="9" t="s">
        <v>218</v>
      </c>
    </row>
    <row r="12" spans="1:30" s="2" customFormat="1" ht="215.25" customHeight="1">
      <c r="A12" s="11" t="s">
        <v>2026</v>
      </c>
      <c r="B12" s="11" t="s">
        <v>220</v>
      </c>
      <c r="C12" s="8" t="s">
        <v>2027</v>
      </c>
      <c r="D12" s="11" t="s">
        <v>2028</v>
      </c>
      <c r="E12" s="11" t="s">
        <v>2029</v>
      </c>
      <c r="F12" s="11">
        <v>2070</v>
      </c>
      <c r="G12" s="11" t="s">
        <v>2030</v>
      </c>
      <c r="H12" s="11" t="s">
        <v>1719</v>
      </c>
      <c r="I12" s="11" t="s">
        <v>2031</v>
      </c>
      <c r="J12" s="11" t="s">
        <v>1719</v>
      </c>
      <c r="K12" s="11" t="s">
        <v>1719</v>
      </c>
      <c r="L12" s="11" t="s">
        <v>1719</v>
      </c>
      <c r="M12" s="11" t="s">
        <v>1828</v>
      </c>
      <c r="N12" s="11" t="s">
        <v>2032</v>
      </c>
      <c r="O12" s="11" t="s">
        <v>2033</v>
      </c>
      <c r="P12" s="11" t="s">
        <v>1828</v>
      </c>
      <c r="Q12" s="11" t="s">
        <v>2034</v>
      </c>
      <c r="R12" s="11" t="s">
        <v>1914</v>
      </c>
      <c r="S12" s="8" t="s">
        <v>2035</v>
      </c>
      <c r="T12" s="8" t="s">
        <v>2036</v>
      </c>
      <c r="U12" s="8" t="s">
        <v>2037</v>
      </c>
      <c r="V12" s="8" t="s">
        <v>2038</v>
      </c>
      <c r="W12" s="8" t="s">
        <v>2039</v>
      </c>
      <c r="X12" s="8" t="s">
        <v>2040</v>
      </c>
      <c r="Y12" s="8" t="s">
        <v>1889</v>
      </c>
      <c r="Z12" s="8" t="s">
        <v>2041</v>
      </c>
      <c r="AA12" s="8" t="s">
        <v>2042</v>
      </c>
      <c r="AB12" s="11" t="s">
        <v>2043</v>
      </c>
      <c r="AC12" s="9" t="s">
        <v>2044</v>
      </c>
      <c r="AD12" s="9" t="s">
        <v>2045</v>
      </c>
    </row>
    <row r="13" spans="1:30" s="2" customFormat="1" ht="215.25" customHeight="1">
      <c r="A13" s="11" t="s">
        <v>2046</v>
      </c>
      <c r="B13" s="11" t="s">
        <v>2047</v>
      </c>
      <c r="C13" s="8" t="s">
        <v>885</v>
      </c>
      <c r="D13" s="11" t="s">
        <v>2048</v>
      </c>
      <c r="E13" s="11" t="s">
        <v>2049</v>
      </c>
      <c r="F13" s="11"/>
      <c r="G13" s="11" t="s">
        <v>2050</v>
      </c>
      <c r="H13" s="11" t="s">
        <v>1828</v>
      </c>
      <c r="I13" s="11" t="s">
        <v>1828</v>
      </c>
      <c r="J13" s="11" t="s">
        <v>1719</v>
      </c>
      <c r="K13" s="11" t="s">
        <v>1828</v>
      </c>
      <c r="L13" s="11" t="s">
        <v>1828</v>
      </c>
      <c r="M13" s="11" t="s">
        <v>1828</v>
      </c>
      <c r="N13" s="11" t="s">
        <v>1719</v>
      </c>
      <c r="O13" s="11" t="s">
        <v>1719</v>
      </c>
      <c r="P13" s="11" t="s">
        <v>1828</v>
      </c>
      <c r="Q13" s="11" t="s">
        <v>2051</v>
      </c>
      <c r="R13" s="11" t="s">
        <v>2052</v>
      </c>
      <c r="S13" s="8" t="s">
        <v>2053</v>
      </c>
      <c r="T13" s="8" t="s">
        <v>2054</v>
      </c>
      <c r="U13" s="8" t="s">
        <v>1886</v>
      </c>
      <c r="V13" s="8" t="s">
        <v>2055</v>
      </c>
      <c r="W13" s="8" t="s">
        <v>2056</v>
      </c>
      <c r="X13" s="8" t="s">
        <v>2057</v>
      </c>
      <c r="Y13" s="8" t="s">
        <v>1828</v>
      </c>
      <c r="Z13" s="8" t="s">
        <v>2058</v>
      </c>
      <c r="AA13" s="8" t="s">
        <v>2059</v>
      </c>
      <c r="AB13" s="11" t="s">
        <v>2060</v>
      </c>
      <c r="AC13" s="9" t="s">
        <v>2061</v>
      </c>
      <c r="AD13" s="9" t="s">
        <v>2062</v>
      </c>
    </row>
    <row r="14" spans="1:30" s="2" customFormat="1" ht="147" customHeight="1">
      <c r="A14" s="8" t="s">
        <v>2063</v>
      </c>
      <c r="B14" s="8" t="s">
        <v>2064</v>
      </c>
      <c r="C14" s="8" t="s">
        <v>892</v>
      </c>
      <c r="D14" s="8" t="s">
        <v>249</v>
      </c>
      <c r="E14" s="8" t="s">
        <v>2065</v>
      </c>
      <c r="F14" s="8">
        <v>2050</v>
      </c>
      <c r="G14" s="8" t="s">
        <v>2066</v>
      </c>
      <c r="H14" s="8" t="s">
        <v>1719</v>
      </c>
      <c r="I14" s="12" t="s">
        <v>1719</v>
      </c>
      <c r="J14" s="12" t="s">
        <v>1719</v>
      </c>
      <c r="K14" s="8" t="s">
        <v>1719</v>
      </c>
      <c r="L14" s="8" t="s">
        <v>1828</v>
      </c>
      <c r="M14" s="8" t="s">
        <v>1828</v>
      </c>
      <c r="N14" s="8" t="s">
        <v>1719</v>
      </c>
      <c r="O14" s="8" t="s">
        <v>1828</v>
      </c>
      <c r="P14" s="8" t="s">
        <v>1719</v>
      </c>
      <c r="Q14" s="8" t="s">
        <v>1889</v>
      </c>
      <c r="R14" s="8" t="s">
        <v>2067</v>
      </c>
      <c r="S14" s="11" t="s">
        <v>2068</v>
      </c>
      <c r="T14" s="11" t="s">
        <v>2069</v>
      </c>
      <c r="U14" s="11" t="s">
        <v>2037</v>
      </c>
      <c r="V14" s="11" t="s">
        <v>2070</v>
      </c>
      <c r="W14" s="11" t="s">
        <v>2071</v>
      </c>
      <c r="X14" s="11" t="s">
        <v>2072</v>
      </c>
      <c r="Y14" s="11" t="s">
        <v>1889</v>
      </c>
      <c r="Z14" s="11" t="s">
        <v>2073</v>
      </c>
      <c r="AA14" s="11" t="s">
        <v>2074</v>
      </c>
      <c r="AB14" s="8" t="s">
        <v>2075</v>
      </c>
      <c r="AC14" s="24" t="s">
        <v>2076</v>
      </c>
      <c r="AD14" s="24" t="s">
        <v>257</v>
      </c>
    </row>
    <row r="15" spans="1:30" s="2" customFormat="1" ht="140.44999999999999" customHeight="1">
      <c r="A15" s="8" t="s">
        <v>2077</v>
      </c>
      <c r="B15" s="8" t="s">
        <v>2078</v>
      </c>
      <c r="C15" s="8" t="s">
        <v>896</v>
      </c>
      <c r="D15" s="8" t="s">
        <v>2079</v>
      </c>
      <c r="E15" s="8" t="s">
        <v>1911</v>
      </c>
      <c r="F15" s="8">
        <v>2030</v>
      </c>
      <c r="G15" s="8" t="s">
        <v>2080</v>
      </c>
      <c r="H15" s="8" t="s">
        <v>1719</v>
      </c>
      <c r="I15" s="11" t="s">
        <v>64</v>
      </c>
      <c r="J15" s="11" t="s">
        <v>65</v>
      </c>
      <c r="K15" s="8" t="s">
        <v>65</v>
      </c>
      <c r="L15" s="8" t="s">
        <v>65</v>
      </c>
      <c r="M15" s="8" t="s">
        <v>65</v>
      </c>
      <c r="N15" s="8" t="s">
        <v>64</v>
      </c>
      <c r="O15" s="8" t="s">
        <v>65</v>
      </c>
      <c r="P15" s="8" t="s">
        <v>65</v>
      </c>
      <c r="Q15" s="8" t="s">
        <v>2081</v>
      </c>
      <c r="R15" s="8" t="s">
        <v>66</v>
      </c>
      <c r="S15" s="11" t="s">
        <v>2082</v>
      </c>
      <c r="T15" s="8" t="s">
        <v>2083</v>
      </c>
      <c r="U15" s="11" t="s">
        <v>1931</v>
      </c>
      <c r="V15" s="8" t="s">
        <v>2084</v>
      </c>
      <c r="W15" s="11" t="s">
        <v>2085</v>
      </c>
      <c r="X15" s="11" t="s">
        <v>2086</v>
      </c>
      <c r="Y15" s="11" t="s">
        <v>2087</v>
      </c>
      <c r="Z15" s="11" t="s">
        <v>2088</v>
      </c>
      <c r="AA15" s="8" t="s">
        <v>2089</v>
      </c>
      <c r="AB15" s="8" t="s">
        <v>2090</v>
      </c>
      <c r="AC15" s="9" t="s">
        <v>2091</v>
      </c>
      <c r="AD15" s="9" t="s">
        <v>2092</v>
      </c>
    </row>
    <row r="16" spans="1:30" s="2" customFormat="1" ht="108.75" customHeight="1">
      <c r="A16" s="8" t="s">
        <v>2093</v>
      </c>
      <c r="B16" s="8" t="s">
        <v>259</v>
      </c>
      <c r="C16" s="8" t="s">
        <v>2094</v>
      </c>
      <c r="D16" s="8" t="s">
        <v>2095</v>
      </c>
      <c r="E16" s="8" t="s">
        <v>1911</v>
      </c>
      <c r="F16" s="8">
        <v>2030</v>
      </c>
      <c r="G16" s="8" t="s">
        <v>2096</v>
      </c>
      <c r="H16" s="8" t="s">
        <v>1719</v>
      </c>
      <c r="I16" s="11" t="s">
        <v>1719</v>
      </c>
      <c r="J16" s="11" t="s">
        <v>1719</v>
      </c>
      <c r="K16" s="8" t="s">
        <v>1828</v>
      </c>
      <c r="L16" s="8" t="s">
        <v>1828</v>
      </c>
      <c r="M16" s="8" t="s">
        <v>1828</v>
      </c>
      <c r="N16" s="8" t="s">
        <v>1719</v>
      </c>
      <c r="O16" s="8" t="s">
        <v>1828</v>
      </c>
      <c r="P16" s="8" t="s">
        <v>1828</v>
      </c>
      <c r="Q16" s="8" t="s">
        <v>2081</v>
      </c>
      <c r="R16" s="8" t="s">
        <v>2097</v>
      </c>
      <c r="S16" s="11" t="s">
        <v>2098</v>
      </c>
      <c r="T16" s="8" t="s">
        <v>2099</v>
      </c>
      <c r="U16" s="11" t="s">
        <v>1931</v>
      </c>
      <c r="V16" s="8" t="s">
        <v>1889</v>
      </c>
      <c r="W16" s="11" t="s">
        <v>2100</v>
      </c>
      <c r="X16" s="11" t="s">
        <v>2101</v>
      </c>
      <c r="Y16" s="11" t="s">
        <v>1828</v>
      </c>
      <c r="Z16" s="11" t="s">
        <v>2102</v>
      </c>
      <c r="AA16" s="8" t="s">
        <v>2103</v>
      </c>
      <c r="AB16" s="8" t="s">
        <v>2104</v>
      </c>
      <c r="AC16" s="9" t="s">
        <v>2105</v>
      </c>
      <c r="AD16" s="9" t="s">
        <v>2106</v>
      </c>
    </row>
    <row r="17" spans="1:30" s="2" customFormat="1" ht="161.25" customHeight="1">
      <c r="A17" s="13" t="s">
        <v>2107</v>
      </c>
      <c r="B17" s="8" t="s">
        <v>2108</v>
      </c>
      <c r="C17" s="13" t="s">
        <v>894</v>
      </c>
      <c r="D17" s="8" t="s">
        <v>272</v>
      </c>
      <c r="E17" s="13" t="s">
        <v>2109</v>
      </c>
      <c r="F17" s="13">
        <v>2050</v>
      </c>
      <c r="G17" s="8" t="s">
        <v>2110</v>
      </c>
      <c r="H17" s="8" t="s">
        <v>1719</v>
      </c>
      <c r="I17" s="12" t="s">
        <v>1719</v>
      </c>
      <c r="J17" s="12" t="s">
        <v>1719</v>
      </c>
      <c r="K17" s="8" t="s">
        <v>1719</v>
      </c>
      <c r="L17" s="8" t="s">
        <v>1828</v>
      </c>
      <c r="M17" s="8" t="s">
        <v>64</v>
      </c>
      <c r="N17" s="8" t="s">
        <v>1719</v>
      </c>
      <c r="O17" s="8" t="s">
        <v>1828</v>
      </c>
      <c r="P17" s="8" t="s">
        <v>1719</v>
      </c>
      <c r="Q17" s="8" t="s">
        <v>2111</v>
      </c>
      <c r="R17" s="13" t="s">
        <v>1960</v>
      </c>
      <c r="S17" s="11" t="s">
        <v>2112</v>
      </c>
      <c r="T17" s="11" t="s">
        <v>1889</v>
      </c>
      <c r="U17" s="11" t="s">
        <v>2113</v>
      </c>
      <c r="V17" s="11" t="s">
        <v>2114</v>
      </c>
      <c r="W17" s="11" t="s">
        <v>2115</v>
      </c>
      <c r="X17" s="8" t="s">
        <v>2116</v>
      </c>
      <c r="Y17" s="11" t="s">
        <v>1889</v>
      </c>
      <c r="Z17" s="11" t="s">
        <v>2117</v>
      </c>
      <c r="AA17" s="11" t="s">
        <v>2118</v>
      </c>
      <c r="AB17" s="8" t="s">
        <v>2119</v>
      </c>
      <c r="AC17" s="9" t="s">
        <v>2120</v>
      </c>
      <c r="AD17" s="9" t="s">
        <v>280</v>
      </c>
    </row>
    <row r="18" spans="1:30" s="1" customFormat="1" ht="197.25" customHeight="1">
      <c r="A18" s="8" t="s">
        <v>2121</v>
      </c>
      <c r="B18" s="8" t="s">
        <v>282</v>
      </c>
      <c r="C18" s="8" t="s">
        <v>900</v>
      </c>
      <c r="D18" s="8" t="s">
        <v>2122</v>
      </c>
      <c r="E18" s="8" t="s">
        <v>2123</v>
      </c>
      <c r="F18" s="8">
        <v>2035</v>
      </c>
      <c r="G18" s="8" t="s">
        <v>2124</v>
      </c>
      <c r="H18" s="8" t="s">
        <v>1719</v>
      </c>
      <c r="I18" s="12" t="s">
        <v>1719</v>
      </c>
      <c r="J18" s="12" t="s">
        <v>1719</v>
      </c>
      <c r="K18" s="11" t="s">
        <v>1719</v>
      </c>
      <c r="L18" s="8" t="s">
        <v>1828</v>
      </c>
      <c r="M18" s="8" t="s">
        <v>1828</v>
      </c>
      <c r="N18" s="8" t="s">
        <v>1719</v>
      </c>
      <c r="O18" s="8" t="s">
        <v>1828</v>
      </c>
      <c r="P18" s="8" t="s">
        <v>1828</v>
      </c>
      <c r="Q18" s="8" t="s">
        <v>2125</v>
      </c>
      <c r="R18" s="8" t="s">
        <v>1914</v>
      </c>
      <c r="S18" s="11" t="s">
        <v>2126</v>
      </c>
      <c r="T18" s="11" t="s">
        <v>1889</v>
      </c>
      <c r="U18" s="11" t="s">
        <v>2037</v>
      </c>
      <c r="V18" s="11" t="s">
        <v>65</v>
      </c>
      <c r="W18" s="11" t="s">
        <v>2127</v>
      </c>
      <c r="X18" s="11" t="s">
        <v>2128</v>
      </c>
      <c r="Y18" s="11" t="s">
        <v>1889</v>
      </c>
      <c r="Z18" s="11" t="s">
        <v>2129</v>
      </c>
      <c r="AA18" s="11" t="s">
        <v>2130</v>
      </c>
      <c r="AB18" s="8" t="s">
        <v>2131</v>
      </c>
      <c r="AC18" s="9" t="s">
        <v>2132</v>
      </c>
      <c r="AD18" s="9" t="s">
        <v>293</v>
      </c>
    </row>
    <row r="19" spans="1:30" s="1" customFormat="1" ht="141.75" customHeight="1">
      <c r="A19" s="8" t="s">
        <v>2133</v>
      </c>
      <c r="B19" s="8" t="s">
        <v>295</v>
      </c>
      <c r="C19" s="8" t="s">
        <v>900</v>
      </c>
      <c r="D19" s="8" t="s">
        <v>298</v>
      </c>
      <c r="E19" s="8" t="s">
        <v>2134</v>
      </c>
      <c r="F19" s="8">
        <v>2035</v>
      </c>
      <c r="G19" s="8" t="s">
        <v>2135</v>
      </c>
      <c r="H19" s="12" t="s">
        <v>1719</v>
      </c>
      <c r="I19" s="12" t="s">
        <v>1719</v>
      </c>
      <c r="J19" s="12" t="s">
        <v>1719</v>
      </c>
      <c r="K19" s="11" t="s">
        <v>1828</v>
      </c>
      <c r="L19" s="11" t="s">
        <v>1828</v>
      </c>
      <c r="M19" s="11" t="s">
        <v>1828</v>
      </c>
      <c r="N19" s="8" t="s">
        <v>2136</v>
      </c>
      <c r="O19" s="8" t="s">
        <v>1828</v>
      </c>
      <c r="P19" s="8" t="s">
        <v>1828</v>
      </c>
      <c r="Q19" s="8" t="s">
        <v>2137</v>
      </c>
      <c r="R19" s="8" t="s">
        <v>66</v>
      </c>
      <c r="S19" s="11" t="s">
        <v>2138</v>
      </c>
      <c r="T19" s="11" t="s">
        <v>1889</v>
      </c>
      <c r="U19" s="11" t="s">
        <v>1886</v>
      </c>
      <c r="V19" s="11" t="s">
        <v>1828</v>
      </c>
      <c r="W19" s="11" t="s">
        <v>2139</v>
      </c>
      <c r="X19" s="11" t="s">
        <v>2140</v>
      </c>
      <c r="Y19" s="11" t="s">
        <v>1889</v>
      </c>
      <c r="Z19" s="11" t="s">
        <v>2141</v>
      </c>
      <c r="AA19" s="11" t="s">
        <v>2142</v>
      </c>
      <c r="AB19" s="8" t="s">
        <v>2143</v>
      </c>
      <c r="AC19" s="9" t="s">
        <v>2144</v>
      </c>
      <c r="AD19" s="9" t="s">
        <v>302</v>
      </c>
    </row>
    <row r="20" spans="1:30" s="1" customFormat="1" ht="141.75" customHeight="1">
      <c r="A20" s="8" t="s">
        <v>2145</v>
      </c>
      <c r="B20" s="8" t="s">
        <v>2146</v>
      </c>
      <c r="C20" s="8" t="s">
        <v>900</v>
      </c>
      <c r="D20" s="8" t="s">
        <v>2147</v>
      </c>
      <c r="E20" s="8" t="s">
        <v>1880</v>
      </c>
      <c r="F20" s="8">
        <v>2050</v>
      </c>
      <c r="G20" s="8" t="s">
        <v>2148</v>
      </c>
      <c r="H20" s="11" t="s">
        <v>1719</v>
      </c>
      <c r="I20" s="11" t="s">
        <v>1719</v>
      </c>
      <c r="J20" s="11" t="s">
        <v>1719</v>
      </c>
      <c r="K20" s="11" t="s">
        <v>1719</v>
      </c>
      <c r="L20" s="11" t="s">
        <v>1828</v>
      </c>
      <c r="M20" s="11" t="s">
        <v>1719</v>
      </c>
      <c r="N20" s="8" t="s">
        <v>1719</v>
      </c>
      <c r="O20" s="8" t="s">
        <v>1828</v>
      </c>
      <c r="P20" s="8" t="s">
        <v>1828</v>
      </c>
      <c r="Q20" s="8" t="s">
        <v>2149</v>
      </c>
      <c r="R20" s="8" t="s">
        <v>1914</v>
      </c>
      <c r="S20" s="11" t="s">
        <v>2150</v>
      </c>
      <c r="T20" s="8" t="s">
        <v>2151</v>
      </c>
      <c r="U20" s="11" t="s">
        <v>1889</v>
      </c>
      <c r="V20" s="8" t="s">
        <v>2152</v>
      </c>
      <c r="W20" s="11" t="s">
        <v>2153</v>
      </c>
      <c r="X20" s="11" t="s">
        <v>2154</v>
      </c>
      <c r="Y20" s="11" t="s">
        <v>1889</v>
      </c>
      <c r="Z20" s="11" t="s">
        <v>2155</v>
      </c>
      <c r="AA20" s="8" t="s">
        <v>2156</v>
      </c>
      <c r="AB20" s="8" t="s">
        <v>2157</v>
      </c>
      <c r="AC20" s="9" t="s">
        <v>2158</v>
      </c>
      <c r="AD20" s="8" t="s">
        <v>1889</v>
      </c>
    </row>
    <row r="21" spans="1:30" s="28" customFormat="1" ht="127.5" customHeight="1">
      <c r="A21" s="25" t="s">
        <v>2159</v>
      </c>
      <c r="B21" s="25" t="s">
        <v>2160</v>
      </c>
      <c r="C21" s="25" t="s">
        <v>2161</v>
      </c>
      <c r="D21" s="25" t="s">
        <v>2162</v>
      </c>
      <c r="E21" s="25" t="s">
        <v>2163</v>
      </c>
      <c r="F21" s="25">
        <v>2050</v>
      </c>
      <c r="G21" s="25" t="s">
        <v>2164</v>
      </c>
      <c r="H21" s="26" t="s">
        <v>1719</v>
      </c>
      <c r="I21" s="26" t="s">
        <v>1719</v>
      </c>
      <c r="J21" s="26" t="s">
        <v>1719</v>
      </c>
      <c r="K21" s="26" t="s">
        <v>1719</v>
      </c>
      <c r="L21" s="26" t="s">
        <v>1828</v>
      </c>
      <c r="M21" s="26" t="s">
        <v>1828</v>
      </c>
      <c r="N21" s="25" t="s">
        <v>1719</v>
      </c>
      <c r="O21" s="25" t="s">
        <v>1828</v>
      </c>
      <c r="P21" s="25" t="s">
        <v>1719</v>
      </c>
      <c r="Q21" s="25" t="s">
        <v>2165</v>
      </c>
      <c r="R21" s="25" t="s">
        <v>1914</v>
      </c>
      <c r="S21" s="25" t="s">
        <v>2166</v>
      </c>
      <c r="T21" s="25" t="s">
        <v>1916</v>
      </c>
      <c r="U21" s="25" t="s">
        <v>1886</v>
      </c>
      <c r="V21" s="25" t="s">
        <v>2167</v>
      </c>
      <c r="W21" s="25" t="s">
        <v>2168</v>
      </c>
      <c r="X21" s="25" t="s">
        <v>2169</v>
      </c>
      <c r="Y21" s="25" t="s">
        <v>2170</v>
      </c>
      <c r="Z21" s="25" t="s">
        <v>2171</v>
      </c>
      <c r="AA21" s="25" t="s">
        <v>2172</v>
      </c>
      <c r="AB21" s="25" t="s">
        <v>2173</v>
      </c>
      <c r="AC21" s="27" t="s">
        <v>2174</v>
      </c>
      <c r="AD21" s="27" t="s">
        <v>2175</v>
      </c>
    </row>
    <row r="22" spans="1:30" s="1" customFormat="1" ht="183" customHeight="1">
      <c r="A22" s="8" t="s">
        <v>2176</v>
      </c>
      <c r="B22" s="8" t="s">
        <v>269</v>
      </c>
      <c r="C22" s="8" t="s">
        <v>908</v>
      </c>
      <c r="D22" s="8" t="s">
        <v>2177</v>
      </c>
      <c r="E22" s="8" t="s">
        <v>2178</v>
      </c>
      <c r="F22" s="8">
        <v>2042</v>
      </c>
      <c r="G22" s="8" t="s">
        <v>2179</v>
      </c>
      <c r="H22" s="8" t="s">
        <v>1719</v>
      </c>
      <c r="I22" s="8" t="s">
        <v>1719</v>
      </c>
      <c r="J22" s="8" t="s">
        <v>1719</v>
      </c>
      <c r="K22" s="8" t="s">
        <v>1828</v>
      </c>
      <c r="L22" s="8" t="s">
        <v>1719</v>
      </c>
      <c r="M22" s="8" t="s">
        <v>1828</v>
      </c>
      <c r="N22" s="8" t="s">
        <v>1719</v>
      </c>
      <c r="O22" s="8" t="s">
        <v>1828</v>
      </c>
      <c r="P22" s="8" t="s">
        <v>1719</v>
      </c>
      <c r="Q22" s="8" t="s">
        <v>1828</v>
      </c>
      <c r="R22" s="8" t="s">
        <v>1914</v>
      </c>
      <c r="S22" s="8" t="s">
        <v>2180</v>
      </c>
      <c r="T22" s="8" t="s">
        <v>1916</v>
      </c>
      <c r="U22" s="8" t="s">
        <v>1889</v>
      </c>
      <c r="V22" s="8" t="s">
        <v>2181</v>
      </c>
      <c r="W22" s="8" t="s">
        <v>2182</v>
      </c>
      <c r="X22" s="8" t="s">
        <v>2183</v>
      </c>
      <c r="Y22" s="8" t="s">
        <v>1889</v>
      </c>
      <c r="Z22" s="8" t="s">
        <v>2184</v>
      </c>
      <c r="AA22" s="8" t="s">
        <v>2185</v>
      </c>
      <c r="AB22" s="8" t="s">
        <v>2186</v>
      </c>
      <c r="AC22" s="9" t="s">
        <v>2187</v>
      </c>
      <c r="AD22" s="9" t="s">
        <v>2188</v>
      </c>
    </row>
    <row r="23" spans="1:30" s="1" customFormat="1" ht="173.25" customHeight="1">
      <c r="A23" s="8" t="s">
        <v>2189</v>
      </c>
      <c r="B23" s="8" t="s">
        <v>330</v>
      </c>
      <c r="C23" s="8" t="s">
        <v>2190</v>
      </c>
      <c r="D23" s="8" t="s">
        <v>2191</v>
      </c>
      <c r="E23" s="8" t="s">
        <v>2192</v>
      </c>
      <c r="F23" s="8">
        <v>2040</v>
      </c>
      <c r="G23" s="8" t="s">
        <v>2193</v>
      </c>
      <c r="H23" s="8" t="s">
        <v>1719</v>
      </c>
      <c r="I23" s="8" t="s">
        <v>1719</v>
      </c>
      <c r="J23" s="8" t="s">
        <v>1719</v>
      </c>
      <c r="K23" s="8" t="s">
        <v>1828</v>
      </c>
      <c r="L23" s="8" t="s">
        <v>1719</v>
      </c>
      <c r="M23" s="8" t="s">
        <v>1828</v>
      </c>
      <c r="N23" s="8" t="s">
        <v>1719</v>
      </c>
      <c r="O23" s="8" t="s">
        <v>1828</v>
      </c>
      <c r="P23" s="8" t="s">
        <v>1719</v>
      </c>
      <c r="Q23" s="8" t="s">
        <v>2194</v>
      </c>
      <c r="R23" s="8" t="s">
        <v>1914</v>
      </c>
      <c r="S23" s="8" t="s">
        <v>1991</v>
      </c>
      <c r="T23" s="8" t="s">
        <v>2195</v>
      </c>
      <c r="U23" s="8" t="s">
        <v>1889</v>
      </c>
      <c r="V23" s="8" t="s">
        <v>2196</v>
      </c>
      <c r="W23" s="8" t="s">
        <v>2197</v>
      </c>
      <c r="X23" s="8" t="s">
        <v>2198</v>
      </c>
      <c r="Y23" s="8" t="s">
        <v>1889</v>
      </c>
      <c r="Z23" s="8" t="s">
        <v>2199</v>
      </c>
      <c r="AA23" s="8" t="s">
        <v>2200</v>
      </c>
      <c r="AB23" s="8" t="s">
        <v>2201</v>
      </c>
      <c r="AC23" s="9" t="s">
        <v>2202</v>
      </c>
      <c r="AD23" s="8" t="s">
        <v>2203</v>
      </c>
    </row>
    <row r="24" spans="1:30" s="1" customFormat="1" ht="173.25" customHeight="1">
      <c r="A24" s="8" t="s">
        <v>2204</v>
      </c>
      <c r="B24" s="8" t="s">
        <v>2205</v>
      </c>
      <c r="C24" s="8" t="s">
        <v>2190</v>
      </c>
      <c r="D24" s="8" t="s">
        <v>343</v>
      </c>
      <c r="E24" s="8" t="s">
        <v>2206</v>
      </c>
      <c r="F24" s="8">
        <v>2050</v>
      </c>
      <c r="G24" s="8" t="s">
        <v>2207</v>
      </c>
      <c r="H24" s="8" t="s">
        <v>1719</v>
      </c>
      <c r="I24" s="8" t="s">
        <v>1719</v>
      </c>
      <c r="J24" s="8" t="s">
        <v>1719</v>
      </c>
      <c r="K24" s="8" t="s">
        <v>1719</v>
      </c>
      <c r="L24" s="8" t="s">
        <v>2208</v>
      </c>
      <c r="M24" s="8" t="s">
        <v>1719</v>
      </c>
      <c r="N24" s="8" t="s">
        <v>1719</v>
      </c>
      <c r="O24" s="8" t="s">
        <v>1828</v>
      </c>
      <c r="P24" s="8" t="s">
        <v>1828</v>
      </c>
      <c r="Q24" s="8" t="s">
        <v>2209</v>
      </c>
      <c r="R24" s="8" t="s">
        <v>2210</v>
      </c>
      <c r="S24" s="8" t="s">
        <v>2211</v>
      </c>
      <c r="T24" s="8" t="s">
        <v>2212</v>
      </c>
      <c r="U24" s="8" t="s">
        <v>2037</v>
      </c>
      <c r="V24" s="8" t="s">
        <v>1719</v>
      </c>
      <c r="W24" s="8" t="s">
        <v>2213</v>
      </c>
      <c r="X24" s="8" t="s">
        <v>2214</v>
      </c>
      <c r="Y24" s="8" t="s">
        <v>1828</v>
      </c>
      <c r="Z24" s="8" t="s">
        <v>2215</v>
      </c>
      <c r="AA24" s="8" t="s">
        <v>2216</v>
      </c>
      <c r="AB24" s="8" t="s">
        <v>2217</v>
      </c>
      <c r="AC24" s="9" t="s">
        <v>2218</v>
      </c>
      <c r="AD24" s="9" t="s">
        <v>351</v>
      </c>
    </row>
    <row r="25" spans="1:30" s="1" customFormat="1" ht="127.5" customHeight="1">
      <c r="A25" s="13" t="s">
        <v>2219</v>
      </c>
      <c r="B25" s="8" t="s">
        <v>353</v>
      </c>
      <c r="C25" s="13" t="s">
        <v>915</v>
      </c>
      <c r="D25" s="8" t="s">
        <v>2220</v>
      </c>
      <c r="E25" s="13" t="s">
        <v>2221</v>
      </c>
      <c r="F25" s="13">
        <v>2050</v>
      </c>
      <c r="G25" s="13" t="s">
        <v>2222</v>
      </c>
      <c r="H25" s="8" t="s">
        <v>1719</v>
      </c>
      <c r="I25" s="8" t="s">
        <v>1719</v>
      </c>
      <c r="J25" s="8" t="s">
        <v>1719</v>
      </c>
      <c r="K25" s="12" t="s">
        <v>1719</v>
      </c>
      <c r="L25" s="12" t="s">
        <v>1719</v>
      </c>
      <c r="M25" s="8" t="s">
        <v>1719</v>
      </c>
      <c r="N25" s="8" t="s">
        <v>1719</v>
      </c>
      <c r="O25" s="8" t="s">
        <v>1828</v>
      </c>
      <c r="P25" s="8" t="s">
        <v>1828</v>
      </c>
      <c r="Q25" s="8" t="s">
        <v>2223</v>
      </c>
      <c r="R25" s="8" t="s">
        <v>2224</v>
      </c>
      <c r="S25" s="8" t="s">
        <v>1991</v>
      </c>
      <c r="T25" s="8" t="s">
        <v>2225</v>
      </c>
      <c r="U25" s="8" t="s">
        <v>2037</v>
      </c>
      <c r="V25" s="8" t="s">
        <v>2226</v>
      </c>
      <c r="W25" s="8" t="s">
        <v>2227</v>
      </c>
      <c r="X25" s="8" t="s">
        <v>2228</v>
      </c>
      <c r="Y25" s="8" t="s">
        <v>2229</v>
      </c>
      <c r="Z25" s="8" t="s">
        <v>2230</v>
      </c>
      <c r="AA25" s="8" t="s">
        <v>2231</v>
      </c>
      <c r="AB25" s="8" t="s">
        <v>2232</v>
      </c>
      <c r="AC25" s="9" t="s">
        <v>2233</v>
      </c>
      <c r="AD25" s="9" t="s">
        <v>361</v>
      </c>
    </row>
    <row r="26" spans="1:30" s="1" customFormat="1" ht="177" customHeight="1">
      <c r="A26" s="8" t="s">
        <v>2234</v>
      </c>
      <c r="B26" s="8" t="s">
        <v>2235</v>
      </c>
      <c r="C26" s="13" t="s">
        <v>915</v>
      </c>
      <c r="D26" s="8" t="s">
        <v>2236</v>
      </c>
      <c r="E26" s="8" t="s">
        <v>2237</v>
      </c>
      <c r="F26" s="8">
        <v>2045</v>
      </c>
      <c r="G26" s="8" t="s">
        <v>2238</v>
      </c>
      <c r="H26" s="8" t="s">
        <v>1719</v>
      </c>
      <c r="I26" s="8" t="s">
        <v>1719</v>
      </c>
      <c r="J26" s="8" t="s">
        <v>1719</v>
      </c>
      <c r="K26" s="11" t="s">
        <v>1828</v>
      </c>
      <c r="L26" s="11" t="s">
        <v>1828</v>
      </c>
      <c r="M26" s="8" t="s">
        <v>1719</v>
      </c>
      <c r="N26" s="8" t="s">
        <v>1719</v>
      </c>
      <c r="O26" s="8" t="s">
        <v>1828</v>
      </c>
      <c r="P26" s="8" t="s">
        <v>1719</v>
      </c>
      <c r="Q26" s="8" t="s">
        <v>2239</v>
      </c>
      <c r="R26" s="8" t="s">
        <v>2240</v>
      </c>
      <c r="S26" s="8" t="s">
        <v>2241</v>
      </c>
      <c r="T26" s="8" t="s">
        <v>2242</v>
      </c>
      <c r="U26" s="8" t="s">
        <v>2037</v>
      </c>
      <c r="V26" s="8" t="s">
        <v>2243</v>
      </c>
      <c r="W26" s="8" t="s">
        <v>2244</v>
      </c>
      <c r="X26" s="8" t="s">
        <v>2245</v>
      </c>
      <c r="Y26" s="8" t="s">
        <v>1889</v>
      </c>
      <c r="Z26" s="8" t="s">
        <v>2246</v>
      </c>
      <c r="AA26" s="8" t="s">
        <v>2247</v>
      </c>
      <c r="AB26" s="8" t="s">
        <v>2248</v>
      </c>
      <c r="AC26" s="9" t="s">
        <v>2249</v>
      </c>
      <c r="AD26" s="9" t="s">
        <v>351</v>
      </c>
    </row>
    <row r="27" spans="1:30" s="1" customFormat="1" ht="127.5" customHeight="1">
      <c r="A27" s="8" t="s">
        <v>2250</v>
      </c>
      <c r="B27" s="8" t="s">
        <v>374</v>
      </c>
      <c r="C27" s="8" t="s">
        <v>917</v>
      </c>
      <c r="D27" s="8" t="s">
        <v>376</v>
      </c>
      <c r="E27" s="8" t="s">
        <v>2251</v>
      </c>
      <c r="F27" s="8">
        <v>2030</v>
      </c>
      <c r="G27" s="8" t="s">
        <v>2252</v>
      </c>
      <c r="H27" s="8" t="s">
        <v>1719</v>
      </c>
      <c r="I27" s="8" t="s">
        <v>1719</v>
      </c>
      <c r="J27" s="8" t="s">
        <v>1719</v>
      </c>
      <c r="K27" s="8" t="s">
        <v>1719</v>
      </c>
      <c r="L27" s="11" t="s">
        <v>1828</v>
      </c>
      <c r="M27" s="11" t="s">
        <v>1828</v>
      </c>
      <c r="N27" s="8" t="s">
        <v>1719</v>
      </c>
      <c r="O27" s="8" t="s">
        <v>1828</v>
      </c>
      <c r="P27" s="8" t="s">
        <v>1719</v>
      </c>
      <c r="Q27" s="8" t="s">
        <v>1889</v>
      </c>
      <c r="R27" s="8" t="s">
        <v>2253</v>
      </c>
      <c r="S27" s="8" t="s">
        <v>1889</v>
      </c>
      <c r="T27" s="8" t="s">
        <v>1916</v>
      </c>
      <c r="U27" s="8" t="s">
        <v>2254</v>
      </c>
      <c r="V27" s="8" t="s">
        <v>2255</v>
      </c>
      <c r="W27" s="8" t="s">
        <v>2256</v>
      </c>
      <c r="X27" s="8" t="s">
        <v>2257</v>
      </c>
      <c r="Y27" s="8" t="s">
        <v>1889</v>
      </c>
      <c r="Z27" s="8" t="s">
        <v>2258</v>
      </c>
      <c r="AA27" s="8" t="s">
        <v>2259</v>
      </c>
      <c r="AB27" s="8" t="s">
        <v>2260</v>
      </c>
      <c r="AC27" s="9" t="s">
        <v>2261</v>
      </c>
      <c r="AD27" s="8" t="s">
        <v>2262</v>
      </c>
    </row>
    <row r="28" spans="1:30" s="1" customFormat="1" ht="220.15" customHeight="1">
      <c r="A28" s="8" t="s">
        <v>385</v>
      </c>
      <c r="B28" s="8" t="s">
        <v>386</v>
      </c>
      <c r="C28" s="8" t="s">
        <v>918</v>
      </c>
      <c r="D28" s="8" t="s">
        <v>388</v>
      </c>
      <c r="E28" s="8" t="s">
        <v>2263</v>
      </c>
      <c r="F28" s="8">
        <v>2030</v>
      </c>
      <c r="G28" s="8" t="s">
        <v>2264</v>
      </c>
      <c r="H28" s="8" t="s">
        <v>1719</v>
      </c>
      <c r="I28" s="8" t="s">
        <v>2015</v>
      </c>
      <c r="J28" s="8" t="s">
        <v>1719</v>
      </c>
      <c r="K28" s="8" t="s">
        <v>1719</v>
      </c>
      <c r="L28" s="11" t="s">
        <v>1828</v>
      </c>
      <c r="M28" s="11" t="s">
        <v>1719</v>
      </c>
      <c r="N28" s="8" t="s">
        <v>1719</v>
      </c>
      <c r="O28" s="8" t="s">
        <v>1828</v>
      </c>
      <c r="P28" s="8" t="s">
        <v>1828</v>
      </c>
      <c r="Q28" s="8" t="s">
        <v>1889</v>
      </c>
      <c r="R28" s="8" t="s">
        <v>2265</v>
      </c>
      <c r="S28" s="8" t="s">
        <v>2266</v>
      </c>
      <c r="T28" s="8" t="s">
        <v>1916</v>
      </c>
      <c r="U28" s="8" t="s">
        <v>1886</v>
      </c>
      <c r="V28" s="8" t="s">
        <v>2267</v>
      </c>
      <c r="W28" s="8" t="s">
        <v>2268</v>
      </c>
      <c r="X28" s="8" t="s">
        <v>2269</v>
      </c>
      <c r="Y28" s="8" t="s">
        <v>2270</v>
      </c>
      <c r="Z28" s="8" t="s">
        <v>2271</v>
      </c>
      <c r="AA28" s="8" t="s">
        <v>2272</v>
      </c>
      <c r="AB28" s="8" t="s">
        <v>2273</v>
      </c>
      <c r="AC28" s="9" t="s">
        <v>2274</v>
      </c>
      <c r="AD28" s="9" t="s">
        <v>393</v>
      </c>
    </row>
    <row r="29" spans="1:30" s="1" customFormat="1" ht="127.5" customHeight="1">
      <c r="A29" s="8" t="s">
        <v>394</v>
      </c>
      <c r="B29" s="8" t="s">
        <v>374</v>
      </c>
      <c r="C29" s="8" t="s">
        <v>918</v>
      </c>
      <c r="D29" s="8" t="s">
        <v>2275</v>
      </c>
      <c r="E29" s="8" t="s">
        <v>2276</v>
      </c>
      <c r="F29" s="8">
        <v>2048</v>
      </c>
      <c r="G29" s="8" t="s">
        <v>2277</v>
      </c>
      <c r="H29" s="8" t="s">
        <v>1719</v>
      </c>
      <c r="I29" s="8" t="s">
        <v>1719</v>
      </c>
      <c r="J29" s="8" t="s">
        <v>1719</v>
      </c>
      <c r="K29" s="8" t="s">
        <v>1828</v>
      </c>
      <c r="L29" s="8" t="s">
        <v>1719</v>
      </c>
      <c r="M29" s="11" t="s">
        <v>1828</v>
      </c>
      <c r="N29" s="8" t="s">
        <v>1719</v>
      </c>
      <c r="O29" s="8" t="s">
        <v>1828</v>
      </c>
      <c r="P29" s="8" t="s">
        <v>1719</v>
      </c>
      <c r="Q29" s="8" t="s">
        <v>1889</v>
      </c>
      <c r="R29" s="8" t="s">
        <v>2278</v>
      </c>
      <c r="S29" s="8" t="s">
        <v>2279</v>
      </c>
      <c r="T29" s="8" t="s">
        <v>2003</v>
      </c>
      <c r="U29" s="8" t="s">
        <v>2037</v>
      </c>
      <c r="V29" s="8" t="s">
        <v>1719</v>
      </c>
      <c r="W29" s="8" t="s">
        <v>2280</v>
      </c>
      <c r="X29" s="8" t="s">
        <v>2281</v>
      </c>
      <c r="Y29" s="8" t="s">
        <v>2282</v>
      </c>
      <c r="Z29" s="8" t="s">
        <v>1889</v>
      </c>
      <c r="AA29" s="8" t="s">
        <v>2283</v>
      </c>
      <c r="AB29" s="8" t="s">
        <v>1889</v>
      </c>
      <c r="AC29" s="9" t="s">
        <v>2284</v>
      </c>
      <c r="AD29" s="9" t="s">
        <v>400</v>
      </c>
    </row>
    <row r="30" spans="1:30" s="1" customFormat="1" ht="127.5" customHeight="1">
      <c r="A30" s="8" t="s">
        <v>401</v>
      </c>
      <c r="B30" s="8" t="s">
        <v>402</v>
      </c>
      <c r="C30" s="8" t="s">
        <v>918</v>
      </c>
      <c r="D30" s="8" t="s">
        <v>404</v>
      </c>
      <c r="E30" s="8" t="s">
        <v>2000</v>
      </c>
      <c r="F30" s="8">
        <v>2040</v>
      </c>
      <c r="G30" s="8" t="s">
        <v>2285</v>
      </c>
      <c r="H30" s="12" t="s">
        <v>1719</v>
      </c>
      <c r="I30" s="12" t="s">
        <v>1719</v>
      </c>
      <c r="J30" s="12" t="s">
        <v>1719</v>
      </c>
      <c r="K30" s="8" t="s">
        <v>1719</v>
      </c>
      <c r="L30" s="11" t="s">
        <v>1828</v>
      </c>
      <c r="M30" s="11" t="s">
        <v>1828</v>
      </c>
      <c r="N30" s="8" t="s">
        <v>1719</v>
      </c>
      <c r="O30" s="8" t="s">
        <v>1828</v>
      </c>
      <c r="P30" s="8" t="s">
        <v>1828</v>
      </c>
      <c r="Q30" s="8" t="s">
        <v>1889</v>
      </c>
      <c r="R30" s="8" t="s">
        <v>2286</v>
      </c>
      <c r="S30" s="8" t="s">
        <v>1991</v>
      </c>
      <c r="T30" s="8" t="s">
        <v>1916</v>
      </c>
      <c r="U30" s="8" t="s">
        <v>2287</v>
      </c>
      <c r="V30" s="8" t="s">
        <v>1719</v>
      </c>
      <c r="W30" s="8" t="s">
        <v>2288</v>
      </c>
      <c r="X30" s="8" t="s">
        <v>2289</v>
      </c>
      <c r="Y30" s="8" t="s">
        <v>2270</v>
      </c>
      <c r="Z30" s="8" t="s">
        <v>2290</v>
      </c>
      <c r="AA30" s="8" t="s">
        <v>2291</v>
      </c>
      <c r="AB30" s="8" t="s">
        <v>2292</v>
      </c>
      <c r="AC30" s="9" t="s">
        <v>2293</v>
      </c>
      <c r="AD30" s="9" t="s">
        <v>413</v>
      </c>
    </row>
    <row r="31" spans="1:30" s="1" customFormat="1" ht="110.25" customHeight="1">
      <c r="A31" s="8" t="s">
        <v>2294</v>
      </c>
      <c r="B31" s="13" t="s">
        <v>415</v>
      </c>
      <c r="C31" s="13" t="s">
        <v>922</v>
      </c>
      <c r="D31" s="8" t="s">
        <v>417</v>
      </c>
      <c r="E31" s="13" t="s">
        <v>2295</v>
      </c>
      <c r="F31" s="13">
        <v>2045</v>
      </c>
      <c r="G31" s="8" t="s">
        <v>2296</v>
      </c>
      <c r="H31" s="12" t="s">
        <v>1719</v>
      </c>
      <c r="I31" s="12" t="s">
        <v>1719</v>
      </c>
      <c r="J31" s="12" t="s">
        <v>1719</v>
      </c>
      <c r="K31" s="12" t="s">
        <v>1828</v>
      </c>
      <c r="L31" s="12" t="s">
        <v>1719</v>
      </c>
      <c r="M31" s="12" t="s">
        <v>1719</v>
      </c>
      <c r="N31" s="12" t="s">
        <v>1719</v>
      </c>
      <c r="O31" s="8" t="s">
        <v>1828</v>
      </c>
      <c r="P31" s="8" t="s">
        <v>64</v>
      </c>
      <c r="Q31" s="8" t="s">
        <v>1889</v>
      </c>
      <c r="R31" s="8" t="s">
        <v>2286</v>
      </c>
      <c r="S31" s="8" t="s">
        <v>2297</v>
      </c>
      <c r="T31" s="8" t="s">
        <v>1916</v>
      </c>
      <c r="U31" s="8" t="s">
        <v>2298</v>
      </c>
      <c r="V31" s="8" t="s">
        <v>2299</v>
      </c>
      <c r="W31" s="8" t="s">
        <v>2300</v>
      </c>
      <c r="X31" s="8" t="s">
        <v>2301</v>
      </c>
      <c r="Y31" s="8" t="s">
        <v>1889</v>
      </c>
      <c r="Z31" s="8" t="s">
        <v>2302</v>
      </c>
      <c r="AA31" s="8" t="s">
        <v>2303</v>
      </c>
      <c r="AB31" s="8" t="s">
        <v>2304</v>
      </c>
      <c r="AC31" s="9" t="s">
        <v>2305</v>
      </c>
      <c r="AD31" s="9" t="s">
        <v>425</v>
      </c>
    </row>
    <row r="32" spans="1:30" s="1" customFormat="1" ht="135.75" customHeight="1">
      <c r="A32" s="13" t="s">
        <v>2306</v>
      </c>
      <c r="B32" s="8" t="s">
        <v>2307</v>
      </c>
      <c r="C32" s="13" t="s">
        <v>922</v>
      </c>
      <c r="D32" s="8" t="s">
        <v>2308</v>
      </c>
      <c r="E32" s="13" t="s">
        <v>2309</v>
      </c>
      <c r="F32" s="13">
        <v>2037</v>
      </c>
      <c r="G32" s="8" t="s">
        <v>2310</v>
      </c>
      <c r="H32" s="12" t="s">
        <v>1719</v>
      </c>
      <c r="I32" s="12" t="s">
        <v>1719</v>
      </c>
      <c r="J32" s="12" t="s">
        <v>1719</v>
      </c>
      <c r="K32" s="12" t="s">
        <v>1828</v>
      </c>
      <c r="L32" s="12" t="s">
        <v>1719</v>
      </c>
      <c r="M32" s="12" t="s">
        <v>1719</v>
      </c>
      <c r="N32" s="12" t="s">
        <v>1719</v>
      </c>
      <c r="O32" s="8" t="s">
        <v>1828</v>
      </c>
      <c r="P32" s="8" t="s">
        <v>64</v>
      </c>
      <c r="Q32" s="8" t="s">
        <v>2311</v>
      </c>
      <c r="R32" s="8" t="s">
        <v>2312</v>
      </c>
      <c r="S32" s="8" t="s">
        <v>2313</v>
      </c>
      <c r="T32" s="8" t="s">
        <v>1916</v>
      </c>
      <c r="U32" s="8" t="s">
        <v>2037</v>
      </c>
      <c r="V32" s="8" t="s">
        <v>2314</v>
      </c>
      <c r="W32" s="8" t="s">
        <v>2315</v>
      </c>
      <c r="X32" s="8" t="s">
        <v>2316</v>
      </c>
      <c r="Y32" s="8" t="s">
        <v>1889</v>
      </c>
      <c r="Z32" s="8" t="s">
        <v>2317</v>
      </c>
      <c r="AA32" s="8" t="s">
        <v>2318</v>
      </c>
      <c r="AB32" s="8" t="s">
        <v>2319</v>
      </c>
      <c r="AC32" s="9" t="s">
        <v>2320</v>
      </c>
      <c r="AD32" s="9" t="s">
        <v>435</v>
      </c>
    </row>
    <row r="33" spans="1:39" s="1" customFormat="1" ht="135.75" customHeight="1">
      <c r="A33" s="8" t="s">
        <v>2321</v>
      </c>
      <c r="B33" s="8" t="s">
        <v>386</v>
      </c>
      <c r="C33" s="13" t="s">
        <v>922</v>
      </c>
      <c r="D33" s="8" t="s">
        <v>2322</v>
      </c>
      <c r="E33" s="8" t="s">
        <v>2323</v>
      </c>
      <c r="F33" s="8">
        <v>2030</v>
      </c>
      <c r="G33" s="8" t="s">
        <v>2324</v>
      </c>
      <c r="H33" s="12" t="s">
        <v>1719</v>
      </c>
      <c r="I33" s="12" t="s">
        <v>1719</v>
      </c>
      <c r="J33" s="12" t="s">
        <v>1719</v>
      </c>
      <c r="K33" s="11" t="s">
        <v>1719</v>
      </c>
      <c r="L33" s="11" t="s">
        <v>1719</v>
      </c>
      <c r="M33" s="11" t="s">
        <v>64</v>
      </c>
      <c r="N33" s="11" t="s">
        <v>1719</v>
      </c>
      <c r="O33" s="8" t="s">
        <v>1828</v>
      </c>
      <c r="P33" s="8" t="s">
        <v>1719</v>
      </c>
      <c r="Q33" s="8" t="s">
        <v>2325</v>
      </c>
      <c r="R33" s="8" t="s">
        <v>1914</v>
      </c>
      <c r="S33" s="8" t="s">
        <v>2326</v>
      </c>
      <c r="T33" s="8" t="s">
        <v>1916</v>
      </c>
      <c r="U33" s="8" t="s">
        <v>2037</v>
      </c>
      <c r="V33" s="8" t="s">
        <v>1828</v>
      </c>
      <c r="W33" s="8" t="s">
        <v>2327</v>
      </c>
      <c r="X33" s="8" t="s">
        <v>2328</v>
      </c>
      <c r="Y33" s="8" t="s">
        <v>1889</v>
      </c>
      <c r="Z33" s="8" t="s">
        <v>2329</v>
      </c>
      <c r="AA33" s="8" t="s">
        <v>2330</v>
      </c>
      <c r="AB33" s="8" t="s">
        <v>2331</v>
      </c>
      <c r="AC33" s="9" t="s">
        <v>442</v>
      </c>
      <c r="AD33" s="9" t="s">
        <v>2332</v>
      </c>
    </row>
    <row r="34" spans="1:39" s="1" customFormat="1" ht="147.75" customHeight="1">
      <c r="A34" s="8" t="s">
        <v>2333</v>
      </c>
      <c r="B34" s="8" t="s">
        <v>2334</v>
      </c>
      <c r="C34" s="8" t="s">
        <v>922</v>
      </c>
      <c r="D34" s="8" t="s">
        <v>447</v>
      </c>
      <c r="E34" s="8" t="s">
        <v>2335</v>
      </c>
      <c r="F34" s="8">
        <v>2035</v>
      </c>
      <c r="G34" s="8" t="s">
        <v>2336</v>
      </c>
      <c r="H34" s="11" t="s">
        <v>2337</v>
      </c>
      <c r="I34" s="12" t="s">
        <v>1719</v>
      </c>
      <c r="J34" s="12" t="s">
        <v>1719</v>
      </c>
      <c r="K34" s="11" t="s">
        <v>1828</v>
      </c>
      <c r="L34" s="11" t="s">
        <v>1828</v>
      </c>
      <c r="M34" s="11" t="s">
        <v>1719</v>
      </c>
      <c r="N34" s="11" t="s">
        <v>1719</v>
      </c>
      <c r="O34" s="8" t="s">
        <v>1828</v>
      </c>
      <c r="P34" s="8" t="s">
        <v>1719</v>
      </c>
      <c r="Q34" s="8" t="s">
        <v>2338</v>
      </c>
      <c r="R34" s="8" t="s">
        <v>1914</v>
      </c>
      <c r="S34" s="8" t="s">
        <v>2339</v>
      </c>
      <c r="T34" s="8" t="s">
        <v>1916</v>
      </c>
      <c r="U34" s="8" t="s">
        <v>2340</v>
      </c>
      <c r="V34" s="8" t="s">
        <v>2341</v>
      </c>
      <c r="W34" s="8" t="s">
        <v>2342</v>
      </c>
      <c r="X34" s="8" t="s">
        <v>2343</v>
      </c>
      <c r="Y34" s="8" t="s">
        <v>1889</v>
      </c>
      <c r="Z34" s="8" t="s">
        <v>2344</v>
      </c>
      <c r="AA34" s="8" t="s">
        <v>2345</v>
      </c>
      <c r="AB34" s="8" t="s">
        <v>1889</v>
      </c>
      <c r="AC34" s="9" t="s">
        <v>2346</v>
      </c>
      <c r="AD34" s="9" t="s">
        <v>453</v>
      </c>
    </row>
    <row r="35" spans="1:39" s="1" customFormat="1" ht="202.5" customHeight="1">
      <c r="A35" s="8" t="s">
        <v>2347</v>
      </c>
      <c r="B35" s="8" t="s">
        <v>2348</v>
      </c>
      <c r="C35" s="8" t="s">
        <v>922</v>
      </c>
      <c r="D35" s="8" t="s">
        <v>2349</v>
      </c>
      <c r="E35" s="8" t="s">
        <v>2350</v>
      </c>
      <c r="F35" s="8">
        <v>2041</v>
      </c>
      <c r="G35" s="8" t="s">
        <v>2351</v>
      </c>
      <c r="H35" s="11" t="s">
        <v>1719</v>
      </c>
      <c r="I35" s="11" t="s">
        <v>1719</v>
      </c>
      <c r="J35" s="11" t="s">
        <v>1719</v>
      </c>
      <c r="K35" s="11" t="s">
        <v>1828</v>
      </c>
      <c r="L35" s="11" t="s">
        <v>1719</v>
      </c>
      <c r="M35" s="11" t="s">
        <v>1719</v>
      </c>
      <c r="N35" s="11" t="s">
        <v>2352</v>
      </c>
      <c r="O35" s="8" t="s">
        <v>1828</v>
      </c>
      <c r="P35" s="8" t="s">
        <v>1719</v>
      </c>
      <c r="Q35" s="8" t="s">
        <v>2353</v>
      </c>
      <c r="R35" s="8" t="s">
        <v>1914</v>
      </c>
      <c r="S35" s="8" t="s">
        <v>2354</v>
      </c>
      <c r="T35" s="8" t="s">
        <v>2355</v>
      </c>
      <c r="U35" s="8" t="s">
        <v>1931</v>
      </c>
      <c r="V35" s="8" t="s">
        <v>2356</v>
      </c>
      <c r="W35" s="8" t="s">
        <v>2357</v>
      </c>
      <c r="X35" s="8" t="s">
        <v>2358</v>
      </c>
      <c r="Y35" s="8" t="s">
        <v>1828</v>
      </c>
      <c r="Z35" s="8" t="s">
        <v>2359</v>
      </c>
      <c r="AA35" s="8" t="s">
        <v>2360</v>
      </c>
      <c r="AB35" s="8" t="s">
        <v>2361</v>
      </c>
      <c r="AC35" s="9" t="s">
        <v>2362</v>
      </c>
      <c r="AD35" s="9" t="s">
        <v>464</v>
      </c>
    </row>
    <row r="36" spans="1:39" s="1" customFormat="1" ht="160.5" customHeight="1">
      <c r="A36" s="8" t="s">
        <v>2363</v>
      </c>
      <c r="B36" s="8" t="s">
        <v>466</v>
      </c>
      <c r="C36" s="8" t="s">
        <v>922</v>
      </c>
      <c r="D36" s="8" t="s">
        <v>469</v>
      </c>
      <c r="E36" s="8" t="s">
        <v>2364</v>
      </c>
      <c r="F36" s="8">
        <v>2030</v>
      </c>
      <c r="G36" s="8" t="s">
        <v>2365</v>
      </c>
      <c r="H36" s="12" t="s">
        <v>1719</v>
      </c>
      <c r="I36" s="12" t="s">
        <v>1719</v>
      </c>
      <c r="J36" s="12" t="s">
        <v>1719</v>
      </c>
      <c r="K36" s="12" t="s">
        <v>1719</v>
      </c>
      <c r="L36" s="12" t="s">
        <v>1828</v>
      </c>
      <c r="M36" s="12" t="s">
        <v>1719</v>
      </c>
      <c r="N36" s="12" t="s">
        <v>1719</v>
      </c>
      <c r="O36" s="8" t="s">
        <v>1828</v>
      </c>
      <c r="P36" s="8" t="s">
        <v>64</v>
      </c>
      <c r="Q36" s="8" t="s">
        <v>2081</v>
      </c>
      <c r="R36" s="8" t="s">
        <v>2366</v>
      </c>
      <c r="S36" s="8" t="s">
        <v>1991</v>
      </c>
      <c r="T36" s="8" t="s">
        <v>1916</v>
      </c>
      <c r="U36" s="8" t="s">
        <v>1931</v>
      </c>
      <c r="V36" s="8" t="s">
        <v>2367</v>
      </c>
      <c r="W36" s="8" t="s">
        <v>2368</v>
      </c>
      <c r="X36" s="8" t="s">
        <v>2369</v>
      </c>
      <c r="Y36" s="8" t="s">
        <v>1889</v>
      </c>
      <c r="Z36" s="8" t="s">
        <v>2370</v>
      </c>
      <c r="AA36" s="8" t="s">
        <v>2371</v>
      </c>
      <c r="AB36" s="8" t="s">
        <v>2372</v>
      </c>
      <c r="AC36" s="9" t="s">
        <v>2373</v>
      </c>
      <c r="AD36" s="9" t="s">
        <v>476</v>
      </c>
    </row>
    <row r="37" spans="1:39" s="1" customFormat="1" ht="160.5" customHeight="1">
      <c r="A37" s="8" t="s">
        <v>2374</v>
      </c>
      <c r="B37" s="8" t="s">
        <v>478</v>
      </c>
      <c r="C37" s="8" t="s">
        <v>2375</v>
      </c>
      <c r="D37" s="8" t="s">
        <v>2376</v>
      </c>
      <c r="E37" s="8" t="s">
        <v>2377</v>
      </c>
      <c r="F37" s="8">
        <v>2025</v>
      </c>
      <c r="G37" s="8" t="s">
        <v>2378</v>
      </c>
      <c r="H37" s="11" t="s">
        <v>1719</v>
      </c>
      <c r="I37" s="11" t="s">
        <v>1719</v>
      </c>
      <c r="J37" s="11" t="s">
        <v>1719</v>
      </c>
      <c r="K37" s="11" t="s">
        <v>1828</v>
      </c>
      <c r="L37" s="11" t="s">
        <v>1828</v>
      </c>
      <c r="M37" s="11" t="s">
        <v>1828</v>
      </c>
      <c r="N37" s="11" t="s">
        <v>1719</v>
      </c>
      <c r="O37" s="8" t="s">
        <v>1828</v>
      </c>
      <c r="P37" s="8" t="s">
        <v>1719</v>
      </c>
      <c r="Q37" s="8" t="s">
        <v>2379</v>
      </c>
      <c r="R37" s="8" t="s">
        <v>2380</v>
      </c>
      <c r="S37" s="8" t="s">
        <v>2381</v>
      </c>
      <c r="T37" s="8" t="s">
        <v>1916</v>
      </c>
      <c r="U37" s="8" t="s">
        <v>1889</v>
      </c>
      <c r="V37" s="8" t="s">
        <v>1889</v>
      </c>
      <c r="W37" s="8" t="s">
        <v>2382</v>
      </c>
      <c r="X37" s="8" t="s">
        <v>2383</v>
      </c>
      <c r="Y37" s="8" t="s">
        <v>1828</v>
      </c>
      <c r="Z37" s="8" t="s">
        <v>2384</v>
      </c>
      <c r="AA37" s="8" t="s">
        <v>2385</v>
      </c>
      <c r="AB37" s="8" t="s">
        <v>2386</v>
      </c>
      <c r="AC37" s="9" t="s">
        <v>2387</v>
      </c>
      <c r="AD37" s="9" t="s">
        <v>486</v>
      </c>
    </row>
    <row r="38" spans="1:39" s="1" customFormat="1" ht="160.5" customHeight="1">
      <c r="A38" s="8" t="s">
        <v>2388</v>
      </c>
      <c r="B38" s="8" t="s">
        <v>488</v>
      </c>
      <c r="C38" s="8" t="s">
        <v>928</v>
      </c>
      <c r="D38" s="8" t="s">
        <v>490</v>
      </c>
      <c r="E38" s="8" t="s">
        <v>2389</v>
      </c>
      <c r="F38" s="8">
        <v>2050</v>
      </c>
      <c r="G38" s="8" t="s">
        <v>2390</v>
      </c>
      <c r="H38" s="11" t="s">
        <v>1719</v>
      </c>
      <c r="I38" s="11" t="s">
        <v>1719</v>
      </c>
      <c r="J38" s="11" t="s">
        <v>1719</v>
      </c>
      <c r="K38" s="11" t="s">
        <v>1719</v>
      </c>
      <c r="L38" s="11" t="s">
        <v>1828</v>
      </c>
      <c r="M38" s="11" t="s">
        <v>1828</v>
      </c>
      <c r="N38" s="11" t="s">
        <v>1719</v>
      </c>
      <c r="O38" s="8" t="s">
        <v>1828</v>
      </c>
      <c r="P38" s="8" t="s">
        <v>1828</v>
      </c>
      <c r="Q38" s="8" t="s">
        <v>2391</v>
      </c>
      <c r="R38" s="8" t="s">
        <v>2392</v>
      </c>
      <c r="S38" s="8" t="s">
        <v>2393</v>
      </c>
      <c r="T38" s="8" t="s">
        <v>1916</v>
      </c>
      <c r="U38" s="8" t="s">
        <v>2394</v>
      </c>
      <c r="V38" s="8" t="s">
        <v>1889</v>
      </c>
      <c r="W38" s="8" t="s">
        <v>2395</v>
      </c>
      <c r="X38" s="8" t="s">
        <v>2396</v>
      </c>
      <c r="Y38" s="8" t="s">
        <v>1828</v>
      </c>
      <c r="Z38" s="8" t="s">
        <v>2397</v>
      </c>
      <c r="AA38" s="8" t="s">
        <v>2398</v>
      </c>
      <c r="AB38" s="8" t="s">
        <v>1889</v>
      </c>
      <c r="AC38" s="22" t="s">
        <v>2399</v>
      </c>
      <c r="AD38" s="22" t="s">
        <v>498</v>
      </c>
    </row>
    <row r="39" spans="1:39" s="1" customFormat="1" ht="160.5" customHeight="1">
      <c r="A39" s="8" t="s">
        <v>2400</v>
      </c>
      <c r="B39" s="8" t="s">
        <v>2401</v>
      </c>
      <c r="C39" s="8" t="s">
        <v>2402</v>
      </c>
      <c r="D39" s="8" t="s">
        <v>2403</v>
      </c>
      <c r="E39" s="8" t="s">
        <v>2404</v>
      </c>
      <c r="F39" s="8">
        <v>2030</v>
      </c>
      <c r="G39" s="8" t="s">
        <v>2405</v>
      </c>
      <c r="H39" s="11" t="s">
        <v>1719</v>
      </c>
      <c r="I39" s="11" t="s">
        <v>1828</v>
      </c>
      <c r="J39" s="11" t="s">
        <v>1719</v>
      </c>
      <c r="K39" s="11" t="s">
        <v>1719</v>
      </c>
      <c r="L39" s="11" t="s">
        <v>1828</v>
      </c>
      <c r="M39" s="11" t="s">
        <v>1828</v>
      </c>
      <c r="N39" s="11" t="s">
        <v>1719</v>
      </c>
      <c r="O39" s="8" t="s">
        <v>1828</v>
      </c>
      <c r="P39" s="8" t="s">
        <v>1719</v>
      </c>
      <c r="Q39" s="8" t="s">
        <v>2406</v>
      </c>
      <c r="R39" s="8" t="s">
        <v>2407</v>
      </c>
      <c r="S39" s="8" t="s">
        <v>2408</v>
      </c>
      <c r="T39" s="8" t="s">
        <v>172</v>
      </c>
      <c r="U39" s="8" t="s">
        <v>2409</v>
      </c>
      <c r="V39" s="8" t="s">
        <v>1828</v>
      </c>
      <c r="W39" s="8" t="s">
        <v>2410</v>
      </c>
      <c r="X39" s="8" t="s">
        <v>2411</v>
      </c>
      <c r="Y39" s="8" t="s">
        <v>1889</v>
      </c>
      <c r="Z39" s="8" t="s">
        <v>2412</v>
      </c>
      <c r="AA39" s="8" t="s">
        <v>2413</v>
      </c>
      <c r="AB39" s="8" t="s">
        <v>2414</v>
      </c>
      <c r="AC39" s="9" t="s">
        <v>2415</v>
      </c>
      <c r="AD39" s="9" t="s">
        <v>509</v>
      </c>
    </row>
    <row r="40" spans="1:39" s="1" customFormat="1" ht="124.5" customHeight="1">
      <c r="A40" s="11" t="s">
        <v>2416</v>
      </c>
      <c r="B40" s="11" t="s">
        <v>511</v>
      </c>
      <c r="C40" s="11" t="s">
        <v>2417</v>
      </c>
      <c r="D40" s="11" t="s">
        <v>513</v>
      </c>
      <c r="E40" s="11" t="s">
        <v>2418</v>
      </c>
      <c r="F40" s="11">
        <v>2050</v>
      </c>
      <c r="G40" s="11" t="s">
        <v>2419</v>
      </c>
      <c r="H40" s="12" t="s">
        <v>1719</v>
      </c>
      <c r="I40" s="12" t="s">
        <v>1719</v>
      </c>
      <c r="J40" s="12" t="s">
        <v>1719</v>
      </c>
      <c r="K40" s="11" t="s">
        <v>1828</v>
      </c>
      <c r="L40" s="11" t="s">
        <v>1828</v>
      </c>
      <c r="M40" s="11" t="s">
        <v>1828</v>
      </c>
      <c r="N40" s="8" t="s">
        <v>64</v>
      </c>
      <c r="O40" s="11" t="s">
        <v>1828</v>
      </c>
      <c r="P40" s="8" t="s">
        <v>64</v>
      </c>
      <c r="Q40" s="11" t="s">
        <v>1889</v>
      </c>
      <c r="R40" s="11" t="s">
        <v>1914</v>
      </c>
      <c r="S40" s="8" t="s">
        <v>1991</v>
      </c>
      <c r="T40" s="8" t="s">
        <v>1916</v>
      </c>
      <c r="U40" s="8" t="s">
        <v>2037</v>
      </c>
      <c r="V40" s="8" t="s">
        <v>1889</v>
      </c>
      <c r="W40" s="8" t="s">
        <v>2420</v>
      </c>
      <c r="X40" s="8" t="s">
        <v>2421</v>
      </c>
      <c r="Y40" s="8" t="s">
        <v>2422</v>
      </c>
      <c r="Z40" s="8" t="s">
        <v>2423</v>
      </c>
      <c r="AA40" s="8" t="s">
        <v>2424</v>
      </c>
      <c r="AB40" s="11" t="s">
        <v>2425</v>
      </c>
      <c r="AC40" s="9" t="s">
        <v>2426</v>
      </c>
      <c r="AD40" s="9" t="s">
        <v>520</v>
      </c>
    </row>
    <row r="41" spans="1:39" s="1" customFormat="1" ht="124.5" customHeight="1">
      <c r="A41" s="11" t="s">
        <v>2427</v>
      </c>
      <c r="B41" s="11" t="s">
        <v>2428</v>
      </c>
      <c r="C41" s="11" t="s">
        <v>2417</v>
      </c>
      <c r="D41" s="11" t="s">
        <v>2429</v>
      </c>
      <c r="E41" s="11" t="s">
        <v>2430</v>
      </c>
      <c r="F41" s="11">
        <v>2050</v>
      </c>
      <c r="G41" s="11" t="s">
        <v>2431</v>
      </c>
      <c r="H41" s="11" t="s">
        <v>1828</v>
      </c>
      <c r="I41" s="11" t="s">
        <v>1719</v>
      </c>
      <c r="J41" s="11" t="s">
        <v>1828</v>
      </c>
      <c r="K41" s="11" t="s">
        <v>1828</v>
      </c>
      <c r="L41" s="11" t="s">
        <v>1828</v>
      </c>
      <c r="M41" s="11" t="s">
        <v>1828</v>
      </c>
      <c r="N41" s="11" t="s">
        <v>1828</v>
      </c>
      <c r="O41" s="11" t="s">
        <v>2432</v>
      </c>
      <c r="P41" s="8" t="s">
        <v>1828</v>
      </c>
      <c r="Q41" s="11" t="s">
        <v>2433</v>
      </c>
      <c r="R41" s="11" t="s">
        <v>2434</v>
      </c>
      <c r="S41" s="8" t="s">
        <v>2435</v>
      </c>
      <c r="T41" s="8" t="s">
        <v>2355</v>
      </c>
      <c r="U41" s="8" t="s">
        <v>2436</v>
      </c>
      <c r="V41" s="8" t="s">
        <v>2437</v>
      </c>
      <c r="W41" s="8" t="s">
        <v>2438</v>
      </c>
      <c r="X41" s="8" t="s">
        <v>2439</v>
      </c>
      <c r="Y41" s="8" t="s">
        <v>1828</v>
      </c>
      <c r="Z41" s="8" t="s">
        <v>2440</v>
      </c>
      <c r="AA41" s="8" t="s">
        <v>2441</v>
      </c>
      <c r="AB41" s="11" t="s">
        <v>2442</v>
      </c>
      <c r="AC41" s="9" t="s">
        <v>2443</v>
      </c>
      <c r="AD41" s="9" t="s">
        <v>529</v>
      </c>
    </row>
    <row r="42" spans="1:39" s="1" customFormat="1" ht="124.5" customHeight="1">
      <c r="A42" s="11" t="s">
        <v>2444</v>
      </c>
      <c r="B42" s="11" t="s">
        <v>531</v>
      </c>
      <c r="C42" s="11" t="s">
        <v>932</v>
      </c>
      <c r="D42" s="11" t="s">
        <v>2445</v>
      </c>
      <c r="E42" s="11" t="s">
        <v>2446</v>
      </c>
      <c r="F42" s="11">
        <v>2032</v>
      </c>
      <c r="G42" s="11" t="s">
        <v>2324</v>
      </c>
      <c r="H42" s="11" t="s">
        <v>1719</v>
      </c>
      <c r="I42" s="11" t="s">
        <v>1719</v>
      </c>
      <c r="J42" s="11" t="s">
        <v>1719</v>
      </c>
      <c r="K42" s="11" t="s">
        <v>1828</v>
      </c>
      <c r="L42" s="11" t="s">
        <v>1828</v>
      </c>
      <c r="M42" s="11" t="s">
        <v>1828</v>
      </c>
      <c r="N42" s="11" t="s">
        <v>1719</v>
      </c>
      <c r="O42" s="11" t="s">
        <v>1719</v>
      </c>
      <c r="P42" s="8" t="s">
        <v>1828</v>
      </c>
      <c r="Q42" s="11" t="s">
        <v>2447</v>
      </c>
      <c r="R42" s="11" t="s">
        <v>1914</v>
      </c>
      <c r="S42" s="8" t="s">
        <v>2448</v>
      </c>
      <c r="T42" s="8" t="s">
        <v>1885</v>
      </c>
      <c r="U42" s="8" t="s">
        <v>1931</v>
      </c>
      <c r="V42" s="8" t="s">
        <v>1828</v>
      </c>
      <c r="W42" s="8" t="s">
        <v>2449</v>
      </c>
      <c r="X42" s="8" t="s">
        <v>2450</v>
      </c>
      <c r="Y42" s="8" t="s">
        <v>1828</v>
      </c>
      <c r="Z42" s="8" t="s">
        <v>2451</v>
      </c>
      <c r="AA42" s="8" t="s">
        <v>2452</v>
      </c>
      <c r="AB42" s="11" t="s">
        <v>2453</v>
      </c>
      <c r="AC42" s="9" t="s">
        <v>539</v>
      </c>
      <c r="AD42" s="9" t="s">
        <v>540</v>
      </c>
    </row>
    <row r="43" spans="1:39" s="1" customFormat="1" ht="105" customHeight="1">
      <c r="A43" s="13" t="s">
        <v>2454</v>
      </c>
      <c r="B43" s="13" t="s">
        <v>2455</v>
      </c>
      <c r="C43" s="13" t="s">
        <v>935</v>
      </c>
      <c r="D43" s="8" t="s">
        <v>2456</v>
      </c>
      <c r="E43" s="13" t="s">
        <v>2457</v>
      </c>
      <c r="F43" s="13">
        <v>2040</v>
      </c>
      <c r="G43" s="8" t="s">
        <v>2458</v>
      </c>
      <c r="H43" s="12" t="s">
        <v>1719</v>
      </c>
      <c r="I43" s="12" t="s">
        <v>1719</v>
      </c>
      <c r="J43" s="12" t="s">
        <v>1719</v>
      </c>
      <c r="K43" s="12" t="s">
        <v>1719</v>
      </c>
      <c r="L43" s="12" t="s">
        <v>1719</v>
      </c>
      <c r="M43" s="8" t="s">
        <v>1828</v>
      </c>
      <c r="N43" s="12" t="s">
        <v>1719</v>
      </c>
      <c r="O43" s="8" t="s">
        <v>1828</v>
      </c>
      <c r="P43" s="8" t="s">
        <v>64</v>
      </c>
      <c r="Q43" s="8" t="s">
        <v>1889</v>
      </c>
      <c r="R43" s="13" t="s">
        <v>2459</v>
      </c>
      <c r="S43" s="8" t="s">
        <v>2460</v>
      </c>
      <c r="T43" s="8" t="s">
        <v>1916</v>
      </c>
      <c r="U43" s="8" t="s">
        <v>1931</v>
      </c>
      <c r="V43" s="8" t="s">
        <v>2461</v>
      </c>
      <c r="W43" s="8" t="s">
        <v>2462</v>
      </c>
      <c r="X43" s="8" t="s">
        <v>2463</v>
      </c>
      <c r="Y43" s="8" t="s">
        <v>1889</v>
      </c>
      <c r="Z43" s="8" t="s">
        <v>2464</v>
      </c>
      <c r="AA43" s="8" t="s">
        <v>2465</v>
      </c>
      <c r="AB43" s="8" t="s">
        <v>2466</v>
      </c>
      <c r="AC43" s="9" t="s">
        <v>2467</v>
      </c>
      <c r="AD43" s="9" t="s">
        <v>2468</v>
      </c>
    </row>
    <row r="44" spans="1:39" s="1" customFormat="1" ht="171.75" customHeight="1">
      <c r="A44" s="8" t="s">
        <v>2469</v>
      </c>
      <c r="B44" s="8" t="s">
        <v>386</v>
      </c>
      <c r="C44" s="13" t="s">
        <v>935</v>
      </c>
      <c r="D44" s="8" t="s">
        <v>2470</v>
      </c>
      <c r="E44" s="8" t="s">
        <v>2471</v>
      </c>
      <c r="F44" s="8">
        <v>2040</v>
      </c>
      <c r="G44" s="8" t="s">
        <v>2472</v>
      </c>
      <c r="H44" s="12" t="s">
        <v>1719</v>
      </c>
      <c r="I44" s="12" t="s">
        <v>1719</v>
      </c>
      <c r="J44" s="12" t="s">
        <v>1719</v>
      </c>
      <c r="K44" s="12" t="s">
        <v>1719</v>
      </c>
      <c r="L44" s="12" t="s">
        <v>1719</v>
      </c>
      <c r="M44" s="8" t="s">
        <v>64</v>
      </c>
      <c r="N44" s="12" t="s">
        <v>1719</v>
      </c>
      <c r="O44" s="8" t="s">
        <v>1828</v>
      </c>
      <c r="P44" s="8" t="s">
        <v>1719</v>
      </c>
      <c r="Q44" s="8" t="s">
        <v>1889</v>
      </c>
      <c r="R44" s="8" t="s">
        <v>1960</v>
      </c>
      <c r="S44" s="8" t="s">
        <v>2473</v>
      </c>
      <c r="T44" s="8" t="s">
        <v>1916</v>
      </c>
      <c r="U44" s="8" t="s">
        <v>2474</v>
      </c>
      <c r="V44" s="8" t="s">
        <v>1889</v>
      </c>
      <c r="W44" s="8" t="s">
        <v>2475</v>
      </c>
      <c r="X44" s="8" t="s">
        <v>2476</v>
      </c>
      <c r="Y44" s="8" t="s">
        <v>1889</v>
      </c>
      <c r="Z44" s="8" t="s">
        <v>2477</v>
      </c>
      <c r="AA44" s="8" t="s">
        <v>2478</v>
      </c>
      <c r="AB44" s="8" t="s">
        <v>2479</v>
      </c>
      <c r="AC44" s="9" t="s">
        <v>2480</v>
      </c>
      <c r="AD44" s="9" t="s">
        <v>558</v>
      </c>
    </row>
    <row r="45" spans="1:39" s="1" customFormat="1" ht="171.75" customHeight="1">
      <c r="A45" s="8" t="s">
        <v>2481</v>
      </c>
      <c r="B45" s="8" t="s">
        <v>560</v>
      </c>
      <c r="C45" s="8" t="s">
        <v>935</v>
      </c>
      <c r="D45" s="8" t="s">
        <v>2482</v>
      </c>
      <c r="E45" s="8" t="s">
        <v>2483</v>
      </c>
      <c r="F45" s="8">
        <v>2060</v>
      </c>
      <c r="G45" s="8" t="s">
        <v>2484</v>
      </c>
      <c r="H45" s="12" t="s">
        <v>1719</v>
      </c>
      <c r="I45" s="12" t="s">
        <v>1719</v>
      </c>
      <c r="J45" s="12" t="s">
        <v>1719</v>
      </c>
      <c r="K45" s="11" t="s">
        <v>1828</v>
      </c>
      <c r="L45" s="11" t="s">
        <v>1719</v>
      </c>
      <c r="M45" s="8" t="s">
        <v>1828</v>
      </c>
      <c r="N45" s="11" t="s">
        <v>1719</v>
      </c>
      <c r="O45" s="8" t="s">
        <v>1828</v>
      </c>
      <c r="P45" s="8" t="s">
        <v>1719</v>
      </c>
      <c r="Q45" s="8" t="s">
        <v>2485</v>
      </c>
      <c r="R45" s="8" t="s">
        <v>1914</v>
      </c>
      <c r="S45" s="8" t="s">
        <v>2486</v>
      </c>
      <c r="T45" s="8" t="s">
        <v>1916</v>
      </c>
      <c r="U45" s="8" t="s">
        <v>2487</v>
      </c>
      <c r="V45" s="8" t="s">
        <v>2488</v>
      </c>
      <c r="W45" s="8" t="s">
        <v>2489</v>
      </c>
      <c r="X45" s="8" t="s">
        <v>2490</v>
      </c>
      <c r="Y45" s="8" t="s">
        <v>1889</v>
      </c>
      <c r="Z45" s="8" t="s">
        <v>2491</v>
      </c>
      <c r="AA45" s="8" t="s">
        <v>2492</v>
      </c>
      <c r="AB45" s="8" t="s">
        <v>2493</v>
      </c>
      <c r="AC45" s="9" t="s">
        <v>2494</v>
      </c>
      <c r="AD45" s="9" t="s">
        <v>569</v>
      </c>
    </row>
    <row r="46" spans="1:39" s="1" customFormat="1" ht="171.75" customHeight="1">
      <c r="A46" s="8" t="s">
        <v>2495</v>
      </c>
      <c r="B46" s="8" t="s">
        <v>2496</v>
      </c>
      <c r="C46" s="8" t="s">
        <v>935</v>
      </c>
      <c r="D46" s="8" t="s">
        <v>2497</v>
      </c>
      <c r="E46" s="8" t="s">
        <v>1880</v>
      </c>
      <c r="F46" s="8">
        <v>2050</v>
      </c>
      <c r="G46" s="8" t="s">
        <v>2498</v>
      </c>
      <c r="H46" s="12" t="s">
        <v>1719</v>
      </c>
      <c r="I46" s="12" t="s">
        <v>1719</v>
      </c>
      <c r="J46" s="12" t="s">
        <v>1719</v>
      </c>
      <c r="K46" s="12" t="s">
        <v>1719</v>
      </c>
      <c r="L46" s="12" t="s">
        <v>1719</v>
      </c>
      <c r="M46" s="8" t="s">
        <v>1828</v>
      </c>
      <c r="N46" s="11" t="s">
        <v>1719</v>
      </c>
      <c r="O46" s="8" t="s">
        <v>1828</v>
      </c>
      <c r="P46" s="8" t="s">
        <v>1719</v>
      </c>
      <c r="Q46" s="8" t="s">
        <v>2499</v>
      </c>
      <c r="R46" s="8" t="s">
        <v>2500</v>
      </c>
      <c r="S46" s="8" t="s">
        <v>2501</v>
      </c>
      <c r="T46" s="8" t="s">
        <v>1977</v>
      </c>
      <c r="U46" s="8" t="s">
        <v>2037</v>
      </c>
      <c r="V46" s="8" t="s">
        <v>1719</v>
      </c>
      <c r="W46" s="8" t="s">
        <v>2502</v>
      </c>
      <c r="X46" s="8" t="s">
        <v>2503</v>
      </c>
      <c r="Y46" s="8" t="s">
        <v>1889</v>
      </c>
      <c r="Z46" s="8" t="s">
        <v>2504</v>
      </c>
      <c r="AA46" s="8" t="s">
        <v>2505</v>
      </c>
      <c r="AB46" s="8" t="s">
        <v>2506</v>
      </c>
      <c r="AC46" s="9" t="s">
        <v>2507</v>
      </c>
      <c r="AD46" s="9" t="s">
        <v>578</v>
      </c>
    </row>
    <row r="47" spans="1:39" s="1" customFormat="1" ht="105" customHeight="1">
      <c r="A47" s="8" t="s">
        <v>2508</v>
      </c>
      <c r="B47" s="8" t="s">
        <v>580</v>
      </c>
      <c r="C47" s="8" t="s">
        <v>2509</v>
      </c>
      <c r="D47" s="8" t="s">
        <v>582</v>
      </c>
      <c r="E47" s="8" t="s">
        <v>2510</v>
      </c>
      <c r="F47" s="8">
        <v>2040</v>
      </c>
      <c r="G47" s="8" t="s">
        <v>2511</v>
      </c>
      <c r="H47" s="11" t="s">
        <v>1828</v>
      </c>
      <c r="I47" s="12" t="s">
        <v>1719</v>
      </c>
      <c r="J47" s="11" t="s">
        <v>1828</v>
      </c>
      <c r="K47" s="11" t="s">
        <v>1719</v>
      </c>
      <c r="L47" s="11" t="s">
        <v>1828</v>
      </c>
      <c r="M47" s="11" t="s">
        <v>1828</v>
      </c>
      <c r="N47" s="11" t="s">
        <v>1828</v>
      </c>
      <c r="O47" s="11" t="s">
        <v>1828</v>
      </c>
      <c r="P47" s="11" t="s">
        <v>1828</v>
      </c>
      <c r="Q47" s="8" t="s">
        <v>2512</v>
      </c>
      <c r="R47" s="8" t="s">
        <v>2513</v>
      </c>
      <c r="S47" s="8" t="s">
        <v>1991</v>
      </c>
      <c r="T47" s="8" t="s">
        <v>1916</v>
      </c>
      <c r="U47" s="8" t="s">
        <v>2037</v>
      </c>
      <c r="V47" s="8" t="s">
        <v>1889</v>
      </c>
      <c r="W47" s="8" t="s">
        <v>2514</v>
      </c>
      <c r="X47" s="8" t="s">
        <v>2515</v>
      </c>
      <c r="Y47" s="8" t="s">
        <v>1889</v>
      </c>
      <c r="Z47" s="8" t="s">
        <v>2516</v>
      </c>
      <c r="AA47" s="8" t="s">
        <v>2517</v>
      </c>
      <c r="AB47" s="8" t="s">
        <v>2518</v>
      </c>
      <c r="AC47" s="9" t="s">
        <v>2519</v>
      </c>
      <c r="AD47" s="9" t="s">
        <v>589</v>
      </c>
      <c r="AM47" s="1" t="s">
        <v>2520</v>
      </c>
    </row>
    <row r="48" spans="1:39" s="1" customFormat="1" ht="105" customHeight="1">
      <c r="A48" s="8" t="s">
        <v>2521</v>
      </c>
      <c r="B48" s="8" t="s">
        <v>591</v>
      </c>
      <c r="C48" s="8" t="s">
        <v>2522</v>
      </c>
      <c r="D48" s="8" t="s">
        <v>594</v>
      </c>
      <c r="E48" s="8" t="s">
        <v>2523</v>
      </c>
      <c r="F48" s="8">
        <v>2030</v>
      </c>
      <c r="G48" s="8" t="s">
        <v>2524</v>
      </c>
      <c r="H48" s="12" t="s">
        <v>1719</v>
      </c>
      <c r="I48" s="12" t="s">
        <v>1719</v>
      </c>
      <c r="J48" s="11" t="s">
        <v>1828</v>
      </c>
      <c r="K48" s="11" t="s">
        <v>1828</v>
      </c>
      <c r="L48" s="11" t="s">
        <v>1828</v>
      </c>
      <c r="M48" s="11" t="s">
        <v>1828</v>
      </c>
      <c r="N48" s="11" t="s">
        <v>1828</v>
      </c>
      <c r="O48" s="11" t="s">
        <v>1828</v>
      </c>
      <c r="P48" s="11" t="s">
        <v>1828</v>
      </c>
      <c r="Q48" s="8" t="s">
        <v>2081</v>
      </c>
      <c r="R48" s="8" t="s">
        <v>2525</v>
      </c>
      <c r="S48" s="8" t="s">
        <v>1991</v>
      </c>
      <c r="T48" s="8" t="s">
        <v>1885</v>
      </c>
      <c r="U48" s="8" t="s">
        <v>2037</v>
      </c>
      <c r="V48" s="8" t="s">
        <v>1889</v>
      </c>
      <c r="W48" s="8" t="s">
        <v>2526</v>
      </c>
      <c r="X48" s="8" t="s">
        <v>2527</v>
      </c>
      <c r="Y48" s="8" t="s">
        <v>1889</v>
      </c>
      <c r="Z48" s="8" t="s">
        <v>2528</v>
      </c>
      <c r="AA48" s="8" t="s">
        <v>2529</v>
      </c>
      <c r="AB48" s="8" t="s">
        <v>2530</v>
      </c>
      <c r="AC48" s="9" t="s">
        <v>2531</v>
      </c>
      <c r="AD48" s="9" t="s">
        <v>599</v>
      </c>
    </row>
    <row r="49" spans="1:30" s="1" customFormat="1" ht="174" customHeight="1">
      <c r="A49" s="8" t="s">
        <v>2532</v>
      </c>
      <c r="B49" s="8" t="s">
        <v>2533</v>
      </c>
      <c r="C49" s="8" t="s">
        <v>2534</v>
      </c>
      <c r="D49" s="8" t="s">
        <v>2535</v>
      </c>
      <c r="E49" s="8" t="s">
        <v>2536</v>
      </c>
      <c r="F49" s="8">
        <v>2040</v>
      </c>
      <c r="G49" s="8" t="s">
        <v>2537</v>
      </c>
      <c r="H49" s="11" t="s">
        <v>2538</v>
      </c>
      <c r="I49" s="11" t="s">
        <v>1719</v>
      </c>
      <c r="J49" s="11" t="s">
        <v>1719</v>
      </c>
      <c r="K49" s="11" t="s">
        <v>2539</v>
      </c>
      <c r="L49" s="11" t="s">
        <v>2540</v>
      </c>
      <c r="M49" s="11" t="s">
        <v>1719</v>
      </c>
      <c r="N49" s="11" t="s">
        <v>2541</v>
      </c>
      <c r="O49" s="11" t="s">
        <v>2542</v>
      </c>
      <c r="P49" s="11" t="s">
        <v>2543</v>
      </c>
      <c r="Q49" s="8" t="s">
        <v>2544</v>
      </c>
      <c r="R49" s="8" t="s">
        <v>2545</v>
      </c>
      <c r="S49" s="8" t="s">
        <v>2546</v>
      </c>
      <c r="T49" s="8" t="s">
        <v>1977</v>
      </c>
      <c r="U49" s="8" t="s">
        <v>1889</v>
      </c>
      <c r="V49" s="8" t="s">
        <v>2547</v>
      </c>
      <c r="W49" s="8" t="s">
        <v>2548</v>
      </c>
      <c r="X49" s="8" t="s">
        <v>2549</v>
      </c>
      <c r="Y49" s="8" t="s">
        <v>1889</v>
      </c>
      <c r="Z49" s="8" t="s">
        <v>2550</v>
      </c>
      <c r="AA49" s="8" t="s">
        <v>2551</v>
      </c>
      <c r="AB49" s="8" t="s">
        <v>2552</v>
      </c>
      <c r="AC49" s="9" t="s">
        <v>2553</v>
      </c>
      <c r="AD49" s="9" t="s">
        <v>2554</v>
      </c>
    </row>
    <row r="50" spans="1:30" s="1" customFormat="1" ht="95.25" customHeight="1">
      <c r="A50" s="8" t="s">
        <v>2555</v>
      </c>
      <c r="B50" s="8" t="s">
        <v>2556</v>
      </c>
      <c r="C50" s="8" t="s">
        <v>2557</v>
      </c>
      <c r="D50" s="8" t="s">
        <v>603</v>
      </c>
      <c r="E50" s="8" t="s">
        <v>2000</v>
      </c>
      <c r="F50" s="8">
        <v>2040</v>
      </c>
      <c r="G50" s="8" t="s">
        <v>2558</v>
      </c>
      <c r="H50" s="11" t="s">
        <v>1719</v>
      </c>
      <c r="I50" s="11" t="s">
        <v>1719</v>
      </c>
      <c r="J50" s="11" t="s">
        <v>1719</v>
      </c>
      <c r="K50" s="11" t="s">
        <v>1719</v>
      </c>
      <c r="L50" s="11" t="s">
        <v>1828</v>
      </c>
      <c r="M50" s="11" t="s">
        <v>1719</v>
      </c>
      <c r="N50" s="11" t="s">
        <v>1719</v>
      </c>
      <c r="O50" s="11" t="s">
        <v>1828</v>
      </c>
      <c r="P50" s="11" t="s">
        <v>2559</v>
      </c>
      <c r="Q50" s="8" t="s">
        <v>1889</v>
      </c>
      <c r="R50" s="8" t="s">
        <v>2560</v>
      </c>
      <c r="S50" s="8" t="s">
        <v>1991</v>
      </c>
      <c r="T50" s="8" t="s">
        <v>1916</v>
      </c>
      <c r="U50" s="8" t="s">
        <v>2037</v>
      </c>
      <c r="V50" s="8" t="s">
        <v>1889</v>
      </c>
      <c r="W50" s="8" t="s">
        <v>2561</v>
      </c>
      <c r="X50" s="8" t="s">
        <v>2562</v>
      </c>
      <c r="Y50" s="8" t="s">
        <v>1889</v>
      </c>
      <c r="Z50" s="8" t="s">
        <v>2563</v>
      </c>
      <c r="AA50" s="8" t="s">
        <v>2564</v>
      </c>
      <c r="AB50" s="8" t="s">
        <v>2565</v>
      </c>
      <c r="AC50" s="9" t="s">
        <v>2566</v>
      </c>
      <c r="AD50" s="9" t="s">
        <v>2567</v>
      </c>
    </row>
    <row r="51" spans="1:30" s="1" customFormat="1" ht="171.75" customHeight="1">
      <c r="A51" s="8" t="s">
        <v>2568</v>
      </c>
      <c r="B51" s="8" t="s">
        <v>2569</v>
      </c>
      <c r="C51" s="8" t="s">
        <v>936</v>
      </c>
      <c r="D51" s="8" t="s">
        <v>2570</v>
      </c>
      <c r="E51" s="8" t="s">
        <v>2571</v>
      </c>
      <c r="F51" s="8"/>
      <c r="G51" s="8" t="s">
        <v>2572</v>
      </c>
      <c r="H51" s="11" t="s">
        <v>1719</v>
      </c>
      <c r="I51" s="11" t="s">
        <v>1719</v>
      </c>
      <c r="J51" s="11" t="s">
        <v>1719</v>
      </c>
      <c r="K51" s="11" t="s">
        <v>1719</v>
      </c>
      <c r="L51" s="11" t="s">
        <v>1828</v>
      </c>
      <c r="M51" s="11" t="s">
        <v>1719</v>
      </c>
      <c r="N51" s="11" t="s">
        <v>1828</v>
      </c>
      <c r="O51" s="11" t="s">
        <v>1828</v>
      </c>
      <c r="P51" s="11" t="s">
        <v>1828</v>
      </c>
      <c r="Q51" s="8" t="s">
        <v>2573</v>
      </c>
      <c r="R51" s="8" t="s">
        <v>2574</v>
      </c>
      <c r="S51" s="8" t="s">
        <v>2575</v>
      </c>
      <c r="T51" s="8" t="s">
        <v>1916</v>
      </c>
      <c r="U51" s="8" t="s">
        <v>2037</v>
      </c>
      <c r="V51" s="8" t="s">
        <v>1828</v>
      </c>
      <c r="W51" s="8" t="s">
        <v>2576</v>
      </c>
      <c r="X51" s="8" t="s">
        <v>2577</v>
      </c>
      <c r="Y51" s="8" t="s">
        <v>2578</v>
      </c>
      <c r="Z51" s="8" t="s">
        <v>2579</v>
      </c>
      <c r="AA51" s="8" t="s">
        <v>2580</v>
      </c>
      <c r="AB51" s="8" t="s">
        <v>2581</v>
      </c>
      <c r="AC51" s="9" t="s">
        <v>2582</v>
      </c>
      <c r="AD51" s="9" t="s">
        <v>617</v>
      </c>
    </row>
    <row r="52" spans="1:30" s="1" customFormat="1" ht="171.75" customHeight="1">
      <c r="A52" s="8" t="s">
        <v>2583</v>
      </c>
      <c r="B52" s="8" t="s">
        <v>2584</v>
      </c>
      <c r="C52" s="8" t="s">
        <v>2585</v>
      </c>
      <c r="D52" s="8" t="s">
        <v>2586</v>
      </c>
      <c r="E52" s="8" t="s">
        <v>2587</v>
      </c>
      <c r="F52" s="8"/>
      <c r="G52" s="8" t="s">
        <v>2588</v>
      </c>
      <c r="H52" s="11" t="s">
        <v>1719</v>
      </c>
      <c r="I52" s="11" t="s">
        <v>1828</v>
      </c>
      <c r="J52" s="11" t="s">
        <v>1828</v>
      </c>
      <c r="K52" s="11" t="s">
        <v>1828</v>
      </c>
      <c r="L52" s="11" t="s">
        <v>1719</v>
      </c>
      <c r="M52" s="11" t="s">
        <v>1828</v>
      </c>
      <c r="N52" s="11" t="s">
        <v>1719</v>
      </c>
      <c r="O52" s="11" t="s">
        <v>1828</v>
      </c>
      <c r="P52" s="11" t="s">
        <v>1719</v>
      </c>
      <c r="Q52" s="8" t="s">
        <v>2589</v>
      </c>
      <c r="R52" s="8" t="s">
        <v>2574</v>
      </c>
      <c r="S52" s="8" t="s">
        <v>2590</v>
      </c>
      <c r="T52" s="8" t="s">
        <v>2355</v>
      </c>
      <c r="U52" s="8" t="s">
        <v>1889</v>
      </c>
      <c r="V52" s="8" t="s">
        <v>1828</v>
      </c>
      <c r="W52" s="8" t="s">
        <v>2591</v>
      </c>
      <c r="X52" s="8" t="s">
        <v>2592</v>
      </c>
      <c r="Y52" s="8" t="s">
        <v>1828</v>
      </c>
      <c r="Z52" s="8" t="s">
        <v>2593</v>
      </c>
      <c r="AA52" s="8" t="s">
        <v>2594</v>
      </c>
      <c r="AB52" s="8" t="s">
        <v>2595</v>
      </c>
      <c r="AC52" s="9" t="s">
        <v>2596</v>
      </c>
      <c r="AD52" s="9" t="s">
        <v>2597</v>
      </c>
    </row>
    <row r="53" spans="1:30" s="1" customFormat="1" ht="157.5" customHeight="1">
      <c r="A53" s="8" t="s">
        <v>2598</v>
      </c>
      <c r="B53" s="8" t="s">
        <v>619</v>
      </c>
      <c r="C53" s="13" t="s">
        <v>942</v>
      </c>
      <c r="D53" s="8" t="s">
        <v>2599</v>
      </c>
      <c r="E53" s="13" t="s">
        <v>2065</v>
      </c>
      <c r="F53" s="13">
        <v>2050</v>
      </c>
      <c r="G53" s="8" t="s">
        <v>2600</v>
      </c>
      <c r="H53" s="12" t="s">
        <v>1719</v>
      </c>
      <c r="I53" s="12" t="s">
        <v>1719</v>
      </c>
      <c r="J53" s="12" t="s">
        <v>1719</v>
      </c>
      <c r="K53" s="12" t="s">
        <v>1719</v>
      </c>
      <c r="L53" s="12" t="s">
        <v>1719</v>
      </c>
      <c r="M53" s="11" t="s">
        <v>1828</v>
      </c>
      <c r="N53" s="8" t="s">
        <v>64</v>
      </c>
      <c r="O53" s="8" t="s">
        <v>64</v>
      </c>
      <c r="P53" s="8" t="s">
        <v>64</v>
      </c>
      <c r="Q53" s="8" t="s">
        <v>2601</v>
      </c>
      <c r="R53" s="8" t="s">
        <v>2602</v>
      </c>
      <c r="S53" s="8" t="s">
        <v>2603</v>
      </c>
      <c r="T53" s="8" t="s">
        <v>1977</v>
      </c>
      <c r="U53" s="8" t="s">
        <v>2037</v>
      </c>
      <c r="V53" s="8" t="s">
        <v>1719</v>
      </c>
      <c r="W53" s="8" t="s">
        <v>2604</v>
      </c>
      <c r="X53" s="8" t="s">
        <v>2562</v>
      </c>
      <c r="Y53" s="8" t="s">
        <v>2605</v>
      </c>
      <c r="Z53" s="8" t="s">
        <v>2606</v>
      </c>
      <c r="AA53" s="8" t="s">
        <v>2607</v>
      </c>
      <c r="AB53" s="8" t="s">
        <v>2608</v>
      </c>
      <c r="AC53" s="9" t="s">
        <v>2609</v>
      </c>
      <c r="AD53" s="9" t="s">
        <v>629</v>
      </c>
    </row>
    <row r="54" spans="1:30" s="1" customFormat="1" ht="157.5" customHeight="1">
      <c r="A54" s="8" t="s">
        <v>2610</v>
      </c>
      <c r="B54" s="8" t="s">
        <v>631</v>
      </c>
      <c r="C54" s="8" t="s">
        <v>942</v>
      </c>
      <c r="D54" s="8" t="s">
        <v>2611</v>
      </c>
      <c r="E54" s="8" t="s">
        <v>1911</v>
      </c>
      <c r="F54" s="8">
        <v>2030</v>
      </c>
      <c r="G54" s="8" t="s">
        <v>2612</v>
      </c>
      <c r="H54" s="11" t="s">
        <v>1889</v>
      </c>
      <c r="I54" s="11" t="s">
        <v>1889</v>
      </c>
      <c r="J54" s="11" t="s">
        <v>1889</v>
      </c>
      <c r="K54" s="11" t="s">
        <v>1889</v>
      </c>
      <c r="L54" s="11" t="s">
        <v>1889</v>
      </c>
      <c r="M54" s="11" t="s">
        <v>1889</v>
      </c>
      <c r="N54" s="11" t="s">
        <v>1889</v>
      </c>
      <c r="O54" s="11" t="s">
        <v>1889</v>
      </c>
      <c r="P54" s="11" t="s">
        <v>1889</v>
      </c>
      <c r="Q54" s="8" t="s">
        <v>1889</v>
      </c>
      <c r="R54" s="8" t="s">
        <v>2613</v>
      </c>
      <c r="S54" s="8" t="s">
        <v>2614</v>
      </c>
      <c r="T54" s="8" t="s">
        <v>2615</v>
      </c>
      <c r="U54" s="8" t="s">
        <v>2436</v>
      </c>
      <c r="V54" s="8" t="s">
        <v>2616</v>
      </c>
      <c r="W54" s="8" t="s">
        <v>2617</v>
      </c>
      <c r="X54" s="8" t="s">
        <v>2562</v>
      </c>
      <c r="Y54" s="8" t="s">
        <v>1889</v>
      </c>
      <c r="Z54" s="8" t="s">
        <v>1889</v>
      </c>
      <c r="AA54" s="8" t="s">
        <v>2618</v>
      </c>
      <c r="AB54" s="8" t="s">
        <v>2619</v>
      </c>
      <c r="AC54" s="9" t="s">
        <v>2620</v>
      </c>
      <c r="AD54" s="9" t="s">
        <v>637</v>
      </c>
    </row>
    <row r="55" spans="1:30" s="1" customFormat="1" ht="157.5" customHeight="1">
      <c r="A55" s="8" t="s">
        <v>2621</v>
      </c>
      <c r="B55" s="8" t="s">
        <v>386</v>
      </c>
      <c r="C55" s="8" t="s">
        <v>2622</v>
      </c>
      <c r="D55" s="8" t="s">
        <v>2623</v>
      </c>
      <c r="E55" s="8" t="s">
        <v>2624</v>
      </c>
      <c r="F55" s="8">
        <v>2050</v>
      </c>
      <c r="G55" s="8" t="s">
        <v>2324</v>
      </c>
      <c r="H55" s="11" t="s">
        <v>1828</v>
      </c>
      <c r="I55" s="11" t="s">
        <v>1828</v>
      </c>
      <c r="J55" s="11" t="s">
        <v>1828</v>
      </c>
      <c r="K55" s="11" t="s">
        <v>1828</v>
      </c>
      <c r="L55" s="11" t="s">
        <v>1828</v>
      </c>
      <c r="M55" s="11" t="s">
        <v>1828</v>
      </c>
      <c r="N55" s="11" t="s">
        <v>2625</v>
      </c>
      <c r="O55" s="11" t="s">
        <v>1889</v>
      </c>
      <c r="P55" s="11" t="s">
        <v>1889</v>
      </c>
      <c r="Q55" s="8" t="s">
        <v>1889</v>
      </c>
      <c r="R55" s="8" t="s">
        <v>2626</v>
      </c>
      <c r="S55" s="8" t="s">
        <v>2627</v>
      </c>
      <c r="T55" s="8" t="s">
        <v>2615</v>
      </c>
      <c r="U55" s="8" t="s">
        <v>2436</v>
      </c>
      <c r="V55" s="8" t="s">
        <v>2628</v>
      </c>
      <c r="W55" s="8" t="s">
        <v>2629</v>
      </c>
      <c r="X55" s="8" t="s">
        <v>2630</v>
      </c>
      <c r="Y55" s="8" t="s">
        <v>2631</v>
      </c>
      <c r="Z55" s="8" t="s">
        <v>1889</v>
      </c>
      <c r="AA55" s="8" t="s">
        <v>2632</v>
      </c>
      <c r="AB55" s="8" t="s">
        <v>2633</v>
      </c>
      <c r="AC55" s="9" t="s">
        <v>2634</v>
      </c>
      <c r="AD55" s="9" t="s">
        <v>647</v>
      </c>
    </row>
    <row r="56" spans="1:30" s="1" customFormat="1" ht="157.5" customHeight="1">
      <c r="A56" s="8" t="s">
        <v>2635</v>
      </c>
      <c r="B56" s="8" t="s">
        <v>2636</v>
      </c>
      <c r="C56" s="8" t="s">
        <v>943</v>
      </c>
      <c r="D56" s="8" t="s">
        <v>2637</v>
      </c>
      <c r="E56" s="8" t="s">
        <v>2638</v>
      </c>
      <c r="F56" s="8">
        <v>2037</v>
      </c>
      <c r="G56" s="8" t="s">
        <v>2639</v>
      </c>
      <c r="H56" s="12" t="s">
        <v>1719</v>
      </c>
      <c r="I56" s="12" t="s">
        <v>1719</v>
      </c>
      <c r="J56" s="11" t="s">
        <v>1828</v>
      </c>
      <c r="K56" s="11" t="s">
        <v>1828</v>
      </c>
      <c r="L56" s="11" t="s">
        <v>1828</v>
      </c>
      <c r="M56" s="11" t="s">
        <v>1828</v>
      </c>
      <c r="N56" s="8" t="s">
        <v>2136</v>
      </c>
      <c r="O56" s="8" t="s">
        <v>1828</v>
      </c>
      <c r="P56" s="8" t="s">
        <v>1828</v>
      </c>
      <c r="Q56" s="8" t="s">
        <v>2640</v>
      </c>
      <c r="R56" s="8" t="s">
        <v>1914</v>
      </c>
      <c r="S56" s="8" t="s">
        <v>1991</v>
      </c>
      <c r="T56" s="8" t="s">
        <v>2615</v>
      </c>
      <c r="U56" s="8" t="s">
        <v>2641</v>
      </c>
      <c r="V56" s="8" t="s">
        <v>1828</v>
      </c>
      <c r="W56" s="8" t="s">
        <v>2642</v>
      </c>
      <c r="X56" s="8" t="s">
        <v>2643</v>
      </c>
      <c r="Y56" s="8" t="s">
        <v>1889</v>
      </c>
      <c r="Z56" s="8" t="s">
        <v>2644</v>
      </c>
      <c r="AA56" s="8" t="s">
        <v>2645</v>
      </c>
      <c r="AB56" s="8" t="s">
        <v>2646</v>
      </c>
      <c r="AC56" s="9" t="s">
        <v>2647</v>
      </c>
      <c r="AD56" s="9" t="s">
        <v>659</v>
      </c>
    </row>
    <row r="57" spans="1:30" s="1" customFormat="1" ht="197.25" customHeight="1">
      <c r="A57" s="8" t="s">
        <v>2648</v>
      </c>
      <c r="B57" s="8" t="s">
        <v>295</v>
      </c>
      <c r="C57" s="8" t="s">
        <v>2649</v>
      </c>
      <c r="D57" s="8" t="s">
        <v>663</v>
      </c>
      <c r="E57" s="8" t="s">
        <v>1911</v>
      </c>
      <c r="F57" s="8">
        <v>2030</v>
      </c>
      <c r="G57" s="8" t="s">
        <v>2650</v>
      </c>
      <c r="H57" s="12" t="s">
        <v>1719</v>
      </c>
      <c r="I57" s="12" t="s">
        <v>1719</v>
      </c>
      <c r="J57" s="12" t="s">
        <v>1719</v>
      </c>
      <c r="K57" s="11" t="s">
        <v>1828</v>
      </c>
      <c r="L57" s="11" t="s">
        <v>1828</v>
      </c>
      <c r="M57" s="11" t="s">
        <v>1828</v>
      </c>
      <c r="N57" s="8" t="s">
        <v>2136</v>
      </c>
      <c r="O57" s="8" t="s">
        <v>1828</v>
      </c>
      <c r="P57" s="8" t="s">
        <v>1828</v>
      </c>
      <c r="Q57" s="8" t="s">
        <v>2651</v>
      </c>
      <c r="R57" s="8" t="s">
        <v>2097</v>
      </c>
      <c r="S57" s="8" t="s">
        <v>2652</v>
      </c>
      <c r="T57" s="8" t="s">
        <v>2653</v>
      </c>
      <c r="U57" s="8" t="s">
        <v>1931</v>
      </c>
      <c r="V57" s="8" t="s">
        <v>1828</v>
      </c>
      <c r="W57" s="8" t="s">
        <v>2654</v>
      </c>
      <c r="X57" s="8" t="s">
        <v>2655</v>
      </c>
      <c r="Y57" s="8" t="s">
        <v>1889</v>
      </c>
      <c r="Z57" s="8" t="s">
        <v>2656</v>
      </c>
      <c r="AA57" s="8" t="s">
        <v>2657</v>
      </c>
      <c r="AB57" s="8" t="s">
        <v>2658</v>
      </c>
      <c r="AC57" s="9" t="s">
        <v>2659</v>
      </c>
      <c r="AD57" s="9" t="s">
        <v>668</v>
      </c>
    </row>
    <row r="58" spans="1:30" s="1" customFormat="1" ht="227.25" customHeight="1">
      <c r="A58" s="8" t="s">
        <v>2660</v>
      </c>
      <c r="B58" s="8" t="s">
        <v>269</v>
      </c>
      <c r="C58" s="8" t="s">
        <v>2661</v>
      </c>
      <c r="D58" s="8" t="s">
        <v>2662</v>
      </c>
      <c r="E58" s="8" t="s">
        <v>1911</v>
      </c>
      <c r="F58" s="8">
        <v>2030</v>
      </c>
      <c r="G58" s="8" t="s">
        <v>2663</v>
      </c>
      <c r="H58" s="12" t="s">
        <v>1719</v>
      </c>
      <c r="I58" s="12" t="s">
        <v>1719</v>
      </c>
      <c r="J58" s="12" t="s">
        <v>1719</v>
      </c>
      <c r="K58" s="12" t="s">
        <v>1719</v>
      </c>
      <c r="L58" s="12" t="s">
        <v>1719</v>
      </c>
      <c r="M58" s="11" t="s">
        <v>64</v>
      </c>
      <c r="N58" s="8" t="s">
        <v>1719</v>
      </c>
      <c r="O58" s="8" t="s">
        <v>1828</v>
      </c>
      <c r="P58" s="8" t="s">
        <v>1719</v>
      </c>
      <c r="Q58" s="8" t="s">
        <v>1889</v>
      </c>
      <c r="R58" s="8" t="s">
        <v>1914</v>
      </c>
      <c r="S58" s="8" t="s">
        <v>2664</v>
      </c>
      <c r="T58" s="8" t="s">
        <v>2665</v>
      </c>
      <c r="U58" s="8" t="s">
        <v>1931</v>
      </c>
      <c r="V58" s="8" t="s">
        <v>1828</v>
      </c>
      <c r="W58" s="8" t="s">
        <v>2666</v>
      </c>
      <c r="X58" s="8" t="s">
        <v>2667</v>
      </c>
      <c r="Y58" s="8" t="s">
        <v>2668</v>
      </c>
      <c r="Z58" s="8" t="s">
        <v>1889</v>
      </c>
      <c r="AA58" s="8" t="s">
        <v>2669</v>
      </c>
      <c r="AB58" s="8" t="s">
        <v>2670</v>
      </c>
      <c r="AC58" s="9" t="s">
        <v>2671</v>
      </c>
      <c r="AD58" s="9" t="s">
        <v>2672</v>
      </c>
    </row>
    <row r="59" spans="1:30" s="1" customFormat="1" ht="146.44999999999999" customHeight="1">
      <c r="A59" s="8" t="s">
        <v>2673</v>
      </c>
      <c r="B59" s="8" t="s">
        <v>2674</v>
      </c>
      <c r="C59" s="8" t="s">
        <v>945</v>
      </c>
      <c r="D59" s="8" t="s">
        <v>2675</v>
      </c>
      <c r="E59" s="8" t="s">
        <v>2676</v>
      </c>
      <c r="F59" s="8">
        <v>2040</v>
      </c>
      <c r="G59" s="8" t="s">
        <v>2677</v>
      </c>
      <c r="H59" s="12" t="s">
        <v>1719</v>
      </c>
      <c r="I59" s="12" t="s">
        <v>1719</v>
      </c>
      <c r="J59" s="12" t="s">
        <v>1719</v>
      </c>
      <c r="K59" s="12" t="s">
        <v>1719</v>
      </c>
      <c r="L59" s="11" t="s">
        <v>1828</v>
      </c>
      <c r="M59" s="11" t="s">
        <v>1719</v>
      </c>
      <c r="N59" s="11" t="s">
        <v>1719</v>
      </c>
      <c r="O59" s="8" t="s">
        <v>1828</v>
      </c>
      <c r="P59" s="8" t="s">
        <v>1719</v>
      </c>
      <c r="Q59" s="8" t="s">
        <v>2678</v>
      </c>
      <c r="R59" s="8" t="s">
        <v>1975</v>
      </c>
      <c r="S59" s="8" t="s">
        <v>2679</v>
      </c>
      <c r="T59" s="8" t="s">
        <v>1916</v>
      </c>
      <c r="U59" s="8" t="s">
        <v>2037</v>
      </c>
      <c r="V59" s="8" t="s">
        <v>2680</v>
      </c>
      <c r="W59" s="11" t="s">
        <v>2681</v>
      </c>
      <c r="X59" s="11" t="s">
        <v>2682</v>
      </c>
      <c r="Y59" s="8" t="s">
        <v>1889</v>
      </c>
      <c r="Z59" s="8" t="s">
        <v>1889</v>
      </c>
      <c r="AA59" s="8" t="s">
        <v>2683</v>
      </c>
      <c r="AB59" s="8" t="s">
        <v>2684</v>
      </c>
      <c r="AC59" s="9" t="s">
        <v>2685</v>
      </c>
      <c r="AD59" s="9" t="s">
        <v>678</v>
      </c>
    </row>
    <row r="60" spans="1:30" s="1" customFormat="1" ht="192.75" customHeight="1">
      <c r="A60" s="8" t="s">
        <v>2686</v>
      </c>
      <c r="B60" s="8" t="s">
        <v>2687</v>
      </c>
      <c r="C60" s="8" t="s">
        <v>946</v>
      </c>
      <c r="D60" s="8" t="s">
        <v>681</v>
      </c>
      <c r="E60" s="8" t="s">
        <v>2688</v>
      </c>
      <c r="F60" s="8">
        <v>2050</v>
      </c>
      <c r="G60" s="8" t="s">
        <v>2689</v>
      </c>
      <c r="H60" s="12" t="s">
        <v>1719</v>
      </c>
      <c r="I60" s="12" t="s">
        <v>1719</v>
      </c>
      <c r="J60" s="12" t="s">
        <v>1719</v>
      </c>
      <c r="K60" s="11" t="s">
        <v>1828</v>
      </c>
      <c r="L60" s="11" t="s">
        <v>1828</v>
      </c>
      <c r="M60" s="11" t="s">
        <v>1828</v>
      </c>
      <c r="N60" s="11" t="s">
        <v>1719</v>
      </c>
      <c r="O60" s="8" t="s">
        <v>1828</v>
      </c>
      <c r="P60" s="8" t="s">
        <v>1828</v>
      </c>
      <c r="Q60" s="8" t="s">
        <v>1889</v>
      </c>
      <c r="R60" s="8" t="s">
        <v>2690</v>
      </c>
      <c r="S60" s="8" t="s">
        <v>1991</v>
      </c>
      <c r="T60" s="8" t="s">
        <v>1916</v>
      </c>
      <c r="U60" s="8" t="s">
        <v>1931</v>
      </c>
      <c r="V60" s="8" t="s">
        <v>1828</v>
      </c>
      <c r="W60" s="8" t="s">
        <v>2691</v>
      </c>
      <c r="X60" s="8" t="s">
        <v>2692</v>
      </c>
      <c r="Y60" s="8" t="s">
        <v>2693</v>
      </c>
      <c r="Z60" s="8" t="s">
        <v>2694</v>
      </c>
      <c r="AA60" s="8" t="s">
        <v>2695</v>
      </c>
      <c r="AB60" s="8" t="s">
        <v>2696</v>
      </c>
      <c r="AC60" s="9" t="s">
        <v>2697</v>
      </c>
      <c r="AD60" s="9" t="s">
        <v>689</v>
      </c>
    </row>
    <row r="61" spans="1:30" s="1" customFormat="1" ht="192.75" customHeight="1">
      <c r="A61" s="8" t="s">
        <v>2698</v>
      </c>
      <c r="B61" s="8" t="s">
        <v>691</v>
      </c>
      <c r="C61" s="8" t="s">
        <v>2699</v>
      </c>
      <c r="D61" s="8" t="s">
        <v>2700</v>
      </c>
      <c r="E61" s="8" t="s">
        <v>2571</v>
      </c>
      <c r="F61" s="8"/>
      <c r="G61" s="8" t="s">
        <v>2701</v>
      </c>
      <c r="H61" s="11" t="s">
        <v>1719</v>
      </c>
      <c r="I61" s="11" t="s">
        <v>2702</v>
      </c>
      <c r="J61" s="11" t="s">
        <v>1719</v>
      </c>
      <c r="K61" s="11" t="s">
        <v>1719</v>
      </c>
      <c r="L61" s="11" t="s">
        <v>1828</v>
      </c>
      <c r="M61" s="11" t="s">
        <v>1828</v>
      </c>
      <c r="N61" s="11" t="s">
        <v>2703</v>
      </c>
      <c r="O61" s="8" t="s">
        <v>1828</v>
      </c>
      <c r="P61" s="8" t="s">
        <v>1828</v>
      </c>
      <c r="Q61" s="8" t="s">
        <v>2704</v>
      </c>
      <c r="R61" s="8" t="s">
        <v>1914</v>
      </c>
      <c r="S61" s="8" t="s">
        <v>2705</v>
      </c>
      <c r="T61" s="8" t="s">
        <v>2355</v>
      </c>
      <c r="U61" s="8" t="s">
        <v>2706</v>
      </c>
      <c r="V61" s="8" t="s">
        <v>2707</v>
      </c>
      <c r="W61" s="8" t="s">
        <v>2708</v>
      </c>
      <c r="X61" s="8" t="s">
        <v>2709</v>
      </c>
      <c r="Y61" s="8" t="s">
        <v>1719</v>
      </c>
      <c r="Z61" s="8" t="s">
        <v>2710</v>
      </c>
      <c r="AA61" s="8" t="s">
        <v>2711</v>
      </c>
      <c r="AB61" s="8" t="s">
        <v>2712</v>
      </c>
      <c r="AC61" s="9" t="s">
        <v>2713</v>
      </c>
      <c r="AD61" s="9" t="s">
        <v>698</v>
      </c>
    </row>
    <row r="62" spans="1:30" s="1" customFormat="1" ht="192.75" customHeight="1">
      <c r="A62" s="8" t="s">
        <v>699</v>
      </c>
      <c r="B62" s="8" t="s">
        <v>269</v>
      </c>
      <c r="C62" s="8" t="s">
        <v>947</v>
      </c>
      <c r="D62" s="8" t="s">
        <v>2714</v>
      </c>
      <c r="E62" s="8" t="s">
        <v>2715</v>
      </c>
      <c r="F62" s="8">
        <v>2030</v>
      </c>
      <c r="G62" s="8" t="s">
        <v>2716</v>
      </c>
      <c r="H62" s="11" t="s">
        <v>1719</v>
      </c>
      <c r="I62" s="11" t="s">
        <v>1719</v>
      </c>
      <c r="J62" s="11" t="s">
        <v>1719</v>
      </c>
      <c r="K62" s="11" t="s">
        <v>1828</v>
      </c>
      <c r="L62" s="11" t="s">
        <v>1828</v>
      </c>
      <c r="M62" s="11" t="s">
        <v>1828</v>
      </c>
      <c r="N62" s="11" t="s">
        <v>2717</v>
      </c>
      <c r="O62" s="8" t="s">
        <v>1828</v>
      </c>
      <c r="P62" s="8" t="s">
        <v>1828</v>
      </c>
      <c r="Q62" s="8" t="s">
        <v>2718</v>
      </c>
      <c r="R62" s="8" t="s">
        <v>2719</v>
      </c>
      <c r="S62" s="8" t="s">
        <v>2720</v>
      </c>
      <c r="T62" s="8" t="s">
        <v>2355</v>
      </c>
      <c r="U62" s="8" t="s">
        <v>1931</v>
      </c>
      <c r="V62" s="8" t="s">
        <v>2721</v>
      </c>
      <c r="W62" s="8" t="s">
        <v>2722</v>
      </c>
      <c r="X62" s="8" t="s">
        <v>2723</v>
      </c>
      <c r="Y62" s="8" t="s">
        <v>1828</v>
      </c>
      <c r="Z62" s="8" t="s">
        <v>2724</v>
      </c>
      <c r="AA62" s="8" t="s">
        <v>2725</v>
      </c>
      <c r="AB62" s="8" t="s">
        <v>2726</v>
      </c>
      <c r="AC62" s="9" t="s">
        <v>2727</v>
      </c>
      <c r="AD62" s="9" t="s">
        <v>708</v>
      </c>
    </row>
    <row r="63" spans="1:30" s="1" customFormat="1" ht="219" customHeight="1">
      <c r="A63" s="8" t="s">
        <v>2728</v>
      </c>
      <c r="B63" s="8" t="s">
        <v>710</v>
      </c>
      <c r="C63" s="8" t="s">
        <v>947</v>
      </c>
      <c r="D63" s="8" t="s">
        <v>2729</v>
      </c>
      <c r="E63" s="8" t="s">
        <v>2730</v>
      </c>
      <c r="F63" s="8">
        <v>2040</v>
      </c>
      <c r="G63" s="8" t="s">
        <v>2731</v>
      </c>
      <c r="H63" s="12" t="s">
        <v>1719</v>
      </c>
      <c r="I63" s="12" t="s">
        <v>1719</v>
      </c>
      <c r="J63" s="12" t="s">
        <v>1719</v>
      </c>
      <c r="K63" s="11" t="s">
        <v>1719</v>
      </c>
      <c r="L63" s="11" t="s">
        <v>1828</v>
      </c>
      <c r="M63" s="11" t="s">
        <v>1828</v>
      </c>
      <c r="N63" s="11" t="s">
        <v>1719</v>
      </c>
      <c r="O63" s="8" t="s">
        <v>1828</v>
      </c>
      <c r="P63" s="8" t="s">
        <v>1828</v>
      </c>
      <c r="Q63" s="8" t="s">
        <v>2732</v>
      </c>
      <c r="R63" s="8" t="s">
        <v>2733</v>
      </c>
      <c r="S63" s="8" t="s">
        <v>2734</v>
      </c>
      <c r="T63" s="8" t="s">
        <v>1916</v>
      </c>
      <c r="U63" s="8" t="s">
        <v>2735</v>
      </c>
      <c r="V63" s="8" t="s">
        <v>2736</v>
      </c>
      <c r="W63" s="8" t="s">
        <v>2737</v>
      </c>
      <c r="X63" s="8" t="s">
        <v>2738</v>
      </c>
      <c r="Y63" s="8" t="s">
        <v>1889</v>
      </c>
      <c r="Z63" s="8" t="s">
        <v>2739</v>
      </c>
      <c r="AA63" s="8" t="s">
        <v>2740</v>
      </c>
      <c r="AB63" s="8" t="s">
        <v>2741</v>
      </c>
      <c r="AC63" s="9" t="s">
        <v>2742</v>
      </c>
      <c r="AD63" s="9" t="s">
        <v>719</v>
      </c>
    </row>
    <row r="64" spans="1:30" s="1" customFormat="1" ht="224.25" customHeight="1">
      <c r="A64" s="8" t="s">
        <v>2743</v>
      </c>
      <c r="B64" s="8" t="s">
        <v>2744</v>
      </c>
      <c r="C64" s="8" t="s">
        <v>948</v>
      </c>
      <c r="D64" s="8" t="s">
        <v>2745</v>
      </c>
      <c r="E64" s="8" t="s">
        <v>2746</v>
      </c>
      <c r="F64" s="8">
        <v>2040</v>
      </c>
      <c r="G64" s="8" t="s">
        <v>2747</v>
      </c>
      <c r="H64" s="12" t="s">
        <v>1719</v>
      </c>
      <c r="I64" s="12" t="s">
        <v>1719</v>
      </c>
      <c r="J64" s="12" t="s">
        <v>1719</v>
      </c>
      <c r="K64" s="11" t="s">
        <v>1719</v>
      </c>
      <c r="L64" s="11" t="s">
        <v>1719</v>
      </c>
      <c r="M64" s="11" t="s">
        <v>1719</v>
      </c>
      <c r="N64" s="11" t="s">
        <v>1719</v>
      </c>
      <c r="O64" s="8" t="s">
        <v>1828</v>
      </c>
      <c r="P64" s="8" t="s">
        <v>1719</v>
      </c>
      <c r="Q64" s="8" t="s">
        <v>2748</v>
      </c>
      <c r="R64" s="8" t="s">
        <v>2749</v>
      </c>
      <c r="S64" s="8" t="s">
        <v>2750</v>
      </c>
      <c r="T64" s="8" t="s">
        <v>1916</v>
      </c>
      <c r="U64" s="8" t="s">
        <v>1931</v>
      </c>
      <c r="V64" s="8" t="s">
        <v>2751</v>
      </c>
      <c r="W64" s="8" t="s">
        <v>2752</v>
      </c>
      <c r="X64" s="8" t="s">
        <v>2753</v>
      </c>
      <c r="Y64" s="8" t="s">
        <v>1889</v>
      </c>
      <c r="Z64" s="8" t="s">
        <v>2754</v>
      </c>
      <c r="AA64" s="8" t="s">
        <v>2755</v>
      </c>
      <c r="AB64" s="8" t="s">
        <v>2756</v>
      </c>
      <c r="AC64" s="9" t="s">
        <v>2757</v>
      </c>
      <c r="AD64" s="9" t="s">
        <v>2758</v>
      </c>
    </row>
    <row r="65" spans="1:31" s="1" customFormat="1" ht="141" customHeight="1">
      <c r="A65" s="8" t="s">
        <v>2759</v>
      </c>
      <c r="B65" s="8" t="s">
        <v>2760</v>
      </c>
      <c r="C65" s="8" t="s">
        <v>2761</v>
      </c>
      <c r="D65" s="8" t="s">
        <v>722</v>
      </c>
      <c r="E65" s="8" t="s">
        <v>2762</v>
      </c>
      <c r="F65" s="8">
        <v>2030</v>
      </c>
      <c r="G65" s="8" t="s">
        <v>2763</v>
      </c>
      <c r="H65" s="8" t="s">
        <v>1719</v>
      </c>
      <c r="I65" s="8" t="s">
        <v>1719</v>
      </c>
      <c r="J65" s="8" t="s">
        <v>1719</v>
      </c>
      <c r="K65" s="8" t="s">
        <v>1719</v>
      </c>
      <c r="L65" s="8" t="s">
        <v>1828</v>
      </c>
      <c r="M65" s="8" t="s">
        <v>1828</v>
      </c>
      <c r="N65" s="8" t="s">
        <v>1719</v>
      </c>
      <c r="O65" s="8" t="s">
        <v>1828</v>
      </c>
      <c r="P65" s="8" t="s">
        <v>1719</v>
      </c>
      <c r="Q65" s="8" t="s">
        <v>2764</v>
      </c>
      <c r="R65" s="8" t="s">
        <v>2765</v>
      </c>
      <c r="S65" s="8" t="s">
        <v>2766</v>
      </c>
      <c r="T65" s="8" t="s">
        <v>1977</v>
      </c>
      <c r="U65" s="8" t="s">
        <v>1931</v>
      </c>
      <c r="V65" s="8" t="s">
        <v>1828</v>
      </c>
      <c r="W65" s="8" t="s">
        <v>2767</v>
      </c>
      <c r="X65" s="8" t="s">
        <v>2768</v>
      </c>
      <c r="Y65" s="8" t="s">
        <v>1889</v>
      </c>
      <c r="Z65" s="8" t="s">
        <v>2769</v>
      </c>
      <c r="AA65" s="8" t="s">
        <v>2770</v>
      </c>
      <c r="AB65" s="8" t="s">
        <v>2771</v>
      </c>
      <c r="AC65" s="9" t="s">
        <v>2772</v>
      </c>
      <c r="AD65" s="9" t="s">
        <v>728</v>
      </c>
    </row>
    <row r="66" spans="1:31" s="1" customFormat="1" ht="168" customHeight="1">
      <c r="A66" s="13" t="s">
        <v>2773</v>
      </c>
      <c r="B66" s="13" t="s">
        <v>730</v>
      </c>
      <c r="C66" s="8" t="s">
        <v>2774</v>
      </c>
      <c r="D66" s="8" t="s">
        <v>2775</v>
      </c>
      <c r="E66" s="13" t="s">
        <v>2762</v>
      </c>
      <c r="F66" s="13">
        <v>2030</v>
      </c>
      <c r="G66" s="13" t="s">
        <v>2776</v>
      </c>
      <c r="H66" s="12" t="s">
        <v>1719</v>
      </c>
      <c r="I66" s="12" t="s">
        <v>1719</v>
      </c>
      <c r="J66" s="12" t="s">
        <v>1719</v>
      </c>
      <c r="K66" s="8" t="s">
        <v>1828</v>
      </c>
      <c r="L66" s="8" t="s">
        <v>1828</v>
      </c>
      <c r="M66" s="8" t="s">
        <v>1828</v>
      </c>
      <c r="N66" s="8" t="s">
        <v>1719</v>
      </c>
      <c r="O66" s="8" t="s">
        <v>1828</v>
      </c>
      <c r="P66" s="8" t="s">
        <v>1828</v>
      </c>
      <c r="Q66" s="8" t="s">
        <v>2777</v>
      </c>
      <c r="R66" s="8" t="s">
        <v>2778</v>
      </c>
      <c r="S66" s="8" t="s">
        <v>1889</v>
      </c>
      <c r="T66" s="8" t="s">
        <v>1885</v>
      </c>
      <c r="U66" s="8" t="s">
        <v>2779</v>
      </c>
      <c r="V66" s="8" t="s">
        <v>1828</v>
      </c>
      <c r="W66" s="8" t="s">
        <v>2780</v>
      </c>
      <c r="X66" s="8" t="s">
        <v>2781</v>
      </c>
      <c r="Y66" s="8" t="s">
        <v>1889</v>
      </c>
      <c r="Z66" s="8" t="s">
        <v>1889</v>
      </c>
      <c r="AA66" s="8" t="s">
        <v>2782</v>
      </c>
      <c r="AB66" s="8" t="s">
        <v>2783</v>
      </c>
      <c r="AC66" s="9" t="s">
        <v>736</v>
      </c>
      <c r="AD66" s="9" t="s">
        <v>737</v>
      </c>
    </row>
    <row r="67" spans="1:31" s="1" customFormat="1" ht="168" customHeight="1">
      <c r="A67" s="8" t="s">
        <v>2784</v>
      </c>
      <c r="B67" s="8" t="s">
        <v>2785</v>
      </c>
      <c r="C67" s="8" t="s">
        <v>949</v>
      </c>
      <c r="D67" s="8" t="s">
        <v>2786</v>
      </c>
      <c r="E67" s="8" t="s">
        <v>2787</v>
      </c>
      <c r="F67" s="8">
        <v>2030</v>
      </c>
      <c r="G67" s="8" t="s">
        <v>2788</v>
      </c>
      <c r="H67" s="11" t="s">
        <v>1719</v>
      </c>
      <c r="I67" s="11" t="s">
        <v>1719</v>
      </c>
      <c r="J67" s="11" t="s">
        <v>1719</v>
      </c>
      <c r="K67" s="8" t="s">
        <v>1719</v>
      </c>
      <c r="L67" s="8" t="s">
        <v>1828</v>
      </c>
      <c r="M67" s="8" t="s">
        <v>1828</v>
      </c>
      <c r="N67" s="8" t="s">
        <v>1719</v>
      </c>
      <c r="O67" s="8" t="s">
        <v>1828</v>
      </c>
      <c r="P67" s="8" t="s">
        <v>1719</v>
      </c>
      <c r="Q67" s="8" t="s">
        <v>2789</v>
      </c>
      <c r="R67" s="8" t="s">
        <v>1914</v>
      </c>
      <c r="S67" s="8" t="s">
        <v>2790</v>
      </c>
      <c r="T67" s="8" t="s">
        <v>2355</v>
      </c>
      <c r="U67" s="8" t="s">
        <v>1886</v>
      </c>
      <c r="V67" s="8" t="s">
        <v>2791</v>
      </c>
      <c r="W67" s="8" t="s">
        <v>2792</v>
      </c>
      <c r="X67" s="8" t="s">
        <v>2793</v>
      </c>
      <c r="Y67" s="8" t="s">
        <v>1828</v>
      </c>
      <c r="Z67" s="8" t="s">
        <v>2794</v>
      </c>
      <c r="AA67" s="8" t="s">
        <v>2795</v>
      </c>
      <c r="AB67" s="8" t="s">
        <v>2796</v>
      </c>
      <c r="AC67" s="9" t="s">
        <v>2797</v>
      </c>
      <c r="AD67" s="9" t="s">
        <v>749</v>
      </c>
    </row>
    <row r="68" spans="1:31" s="1" customFormat="1" ht="149.25" customHeight="1">
      <c r="A68" s="8" t="s">
        <v>2798</v>
      </c>
      <c r="B68" s="8" t="s">
        <v>751</v>
      </c>
      <c r="C68" s="8" t="s">
        <v>949</v>
      </c>
      <c r="D68" s="8" t="s">
        <v>753</v>
      </c>
      <c r="E68" s="8" t="s">
        <v>2799</v>
      </c>
      <c r="F68" s="8">
        <v>2063</v>
      </c>
      <c r="G68" s="8" t="s">
        <v>2800</v>
      </c>
      <c r="H68" s="12" t="s">
        <v>1719</v>
      </c>
      <c r="I68" s="12" t="s">
        <v>1719</v>
      </c>
      <c r="J68" s="12" t="s">
        <v>1719</v>
      </c>
      <c r="K68" s="12" t="s">
        <v>1719</v>
      </c>
      <c r="L68" s="8" t="s">
        <v>1828</v>
      </c>
      <c r="M68" s="8" t="s">
        <v>1719</v>
      </c>
      <c r="N68" s="8" t="s">
        <v>1719</v>
      </c>
      <c r="O68" s="8" t="s">
        <v>1828</v>
      </c>
      <c r="P68" s="8" t="s">
        <v>1719</v>
      </c>
      <c r="Q68" s="8" t="s">
        <v>2801</v>
      </c>
      <c r="R68" s="8" t="s">
        <v>2802</v>
      </c>
      <c r="S68" s="8" t="s">
        <v>2803</v>
      </c>
      <c r="T68" s="8" t="s">
        <v>2355</v>
      </c>
      <c r="U68" s="8" t="s">
        <v>2037</v>
      </c>
      <c r="V68" s="8" t="s">
        <v>1828</v>
      </c>
      <c r="W68" s="8" t="s">
        <v>2804</v>
      </c>
      <c r="X68" s="8" t="s">
        <v>2805</v>
      </c>
      <c r="Y68" s="8" t="s">
        <v>1889</v>
      </c>
      <c r="Z68" s="8" t="s">
        <v>2806</v>
      </c>
      <c r="AA68" s="8" t="s">
        <v>756</v>
      </c>
      <c r="AB68" s="8" t="s">
        <v>2807</v>
      </c>
      <c r="AC68" s="9" t="s">
        <v>2808</v>
      </c>
      <c r="AD68" s="14" t="s">
        <v>758</v>
      </c>
    </row>
    <row r="69" spans="1:31" ht="14.25">
      <c r="A69" s="3"/>
      <c r="B69" s="3"/>
      <c r="C69" s="3"/>
      <c r="D69" s="3"/>
      <c r="E69" s="3"/>
      <c r="F69" s="3"/>
      <c r="G69" s="3"/>
      <c r="H69" s="3"/>
      <c r="I69" s="3"/>
      <c r="J69" s="3"/>
      <c r="K69" s="3"/>
      <c r="L69" s="3"/>
      <c r="M69" s="3"/>
      <c r="N69" s="3"/>
      <c r="O69" s="3"/>
      <c r="P69" s="3"/>
      <c r="Q69" s="3"/>
      <c r="R69" s="3"/>
      <c r="AC69" s="3"/>
      <c r="AD69" s="3"/>
      <c r="AE69" s="3"/>
    </row>
  </sheetData>
  <dataValidations count="1">
    <dataValidation type="list" allowBlank="1" showInputMessage="1" showErrorMessage="1" sqref="I49:J49 H1:H1048576 I21:K21" xr:uid="{00000000-0002-0000-0000-000000000000}">
      <formula1>$H$2:$H$68</formula1>
    </dataValidation>
  </dataValidations>
  <hyperlinks>
    <hyperlink ref="AC53" r:id="rId1" xr:uid="{00000000-0004-0000-0000-000000000000}"/>
    <hyperlink ref="AC32" r:id="rId2" xr:uid="{00000000-0004-0000-0000-000001000000}"/>
    <hyperlink ref="AC25" r:id="rId3" xr:uid="{00000000-0004-0000-0000-000002000000}"/>
    <hyperlink ref="AC43" r:id="rId4" xr:uid="{00000000-0004-0000-0000-000003000000}"/>
    <hyperlink ref="AC66" r:id="rId5" xr:uid="{00000000-0004-0000-0000-000004000000}"/>
    <hyperlink ref="AC17" r:id="rId6" xr:uid="{00000000-0004-0000-0000-000005000000}"/>
    <hyperlink ref="AC31" r:id="rId7" xr:uid="{00000000-0004-0000-0000-000006000000}"/>
    <hyperlink ref="AC8" r:id="rId8" xr:uid="{00000000-0004-0000-0000-000007000000}"/>
    <hyperlink ref="AC40" r:id="rId9" xr:uid="{00000000-0004-0000-0000-000008000000}"/>
    <hyperlink ref="AC6" r:id="rId10" xr:uid="{00000000-0004-0000-0000-000009000000}"/>
    <hyperlink ref="AC7" r:id="rId11" xr:uid="{00000000-0004-0000-0000-00000A000000}"/>
    <hyperlink ref="AC10" r:id="rId12" xr:uid="{00000000-0004-0000-0000-00000B000000}"/>
    <hyperlink ref="AC65" r:id="rId13" xr:uid="{00000000-0004-0000-0000-00000C000000}"/>
    <hyperlink ref="AC4" r:id="rId14" xr:uid="{00000000-0004-0000-0000-00000D000000}"/>
    <hyperlink ref="AC5" r:id="rId15" xr:uid="{00000000-0004-0000-0000-00000E000000}"/>
    <hyperlink ref="AC36" r:id="rId16" xr:uid="{00000000-0004-0000-0000-00000F000000}"/>
    <hyperlink ref="AC48" r:id="rId17" xr:uid="{00000000-0004-0000-0000-000010000000}"/>
    <hyperlink ref="AC47" r:id="rId18" xr:uid="{00000000-0004-0000-0000-000011000000}"/>
    <hyperlink ref="AC19" r:id="rId19" xr:uid="{00000000-0004-0000-0000-000012000000}"/>
    <hyperlink ref="AC68" r:id="rId20" xr:uid="{00000000-0004-0000-0000-000013000000}"/>
    <hyperlink ref="AC27" r:id="rId21" xr:uid="{00000000-0004-0000-0000-000014000000}"/>
    <hyperlink ref="AC18" r:id="rId22" xr:uid="{00000000-0004-0000-0000-000015000000}"/>
    <hyperlink ref="AC59" r:id="rId23" xr:uid="{00000000-0004-0000-0000-000016000000}"/>
    <hyperlink ref="AC22" r:id="rId24" xr:uid="{00000000-0004-0000-0000-000017000000}"/>
    <hyperlink ref="AC14" r:id="rId25" xr:uid="{00000000-0004-0000-0000-000018000000}"/>
    <hyperlink ref="AC57" r:id="rId26" xr:uid="{00000000-0004-0000-0000-000019000000}"/>
    <hyperlink ref="AC2" r:id="rId27" xr:uid="{00000000-0004-0000-0000-00001A000000}"/>
    <hyperlink ref="AC3" r:id="rId28" xr:uid="{00000000-0004-0000-0000-00001B000000}"/>
    <hyperlink ref="AC28" r:id="rId29" xr:uid="{00000000-0004-0000-0000-00001C000000}"/>
    <hyperlink ref="AC30" r:id="rId30" xr:uid="{00000000-0004-0000-0000-00001D000000}"/>
    <hyperlink ref="AC60" r:id="rId31" xr:uid="{00000000-0004-0000-0000-00001E000000}"/>
    <hyperlink ref="AC63" r:id="rId32" xr:uid="{00000000-0004-0000-0000-00001F000000}"/>
    <hyperlink ref="AC23" r:id="rId33" location="fullTextFileContent" xr:uid="{00000000-0004-0000-0000-000020000000}"/>
    <hyperlink ref="AC11" r:id="rId34" xr:uid="{00000000-0004-0000-0000-000021000000}"/>
    <hyperlink ref="AC26" r:id="rId35" xr:uid="{00000000-0004-0000-0000-000022000000}"/>
    <hyperlink ref="AC44" r:id="rId36" xr:uid="{00000000-0004-0000-0000-000023000000}"/>
    <hyperlink ref="AC64" r:id="rId37" xr:uid="{00000000-0004-0000-0000-000024000000}"/>
    <hyperlink ref="AC50" r:id="rId38" xr:uid="{00000000-0004-0000-0000-000025000000}"/>
    <hyperlink ref="AC9" r:id="rId39" xr:uid="{00000000-0004-0000-0000-000026000000}"/>
    <hyperlink ref="AC45" r:id="rId40" xr:uid="{00000000-0004-0000-0000-000027000000}"/>
    <hyperlink ref="AC58" r:id="rId41" xr:uid="{00000000-0004-0000-0000-000028000000}"/>
    <hyperlink ref="AC33" r:id="rId42" xr:uid="{00000000-0004-0000-0000-000029000000}"/>
    <hyperlink ref="AC34" r:id="rId43" xr:uid="{00000000-0004-0000-0000-00002A000000}"/>
    <hyperlink ref="AC46" r:id="rId44" xr:uid="{00000000-0004-0000-0000-00002B000000}"/>
    <hyperlink ref="AC51" r:id="rId45" xr:uid="{00000000-0004-0000-0000-00002C000000}"/>
    <hyperlink ref="AC39" r:id="rId46" xr:uid="{00000000-0004-0000-0000-00002D000000}"/>
    <hyperlink ref="AC56" r:id="rId47" xr:uid="{00000000-0004-0000-0000-00002E000000}"/>
    <hyperlink ref="AC29" r:id="rId48" xr:uid="{00000000-0004-0000-0000-00002F000000}"/>
    <hyperlink ref="AC55" r:id="rId49" xr:uid="{00000000-0004-0000-0000-000030000000}"/>
    <hyperlink ref="AC54" r:id="rId50" xr:uid="{00000000-0004-0000-0000-000031000000}"/>
    <hyperlink ref="AC49" r:id="rId51" xr:uid="{00000000-0004-0000-0000-000032000000}"/>
    <hyperlink ref="AD49" r:id="rId52" display="https://www.linkedin.com/in/pablo-carvajal-9a761784/?originalSubdomain=uk" xr:uid="{00000000-0004-0000-0000-000033000000}"/>
    <hyperlink ref="AC62" r:id="rId53" xr:uid="{BDB391DF-321B-4CB0-A3F8-E3626AC13492}"/>
    <hyperlink ref="AD35" r:id="rId54" xr:uid="{3C60FDD0-3C5B-4EFB-9FAA-36B6B827A462}"/>
    <hyperlink ref="AC35" r:id="rId55" xr:uid="{21D2EAC6-0E7A-4C8B-8C2B-CE3C2C2D073F}"/>
    <hyperlink ref="AC12" r:id="rId56" xr:uid="{8823A3ED-26FA-4F60-8868-D9EF917085B3}"/>
    <hyperlink ref="AC37" r:id="rId57" xr:uid="{288651F7-1700-4484-AC6D-6150D18A2035}"/>
    <hyperlink ref="AC61" r:id="rId58" location="d1e156" xr:uid="{AF51F738-BF76-4A59-9743-1A2BDDF045F5}"/>
    <hyperlink ref="AD61" r:id="rId59" xr:uid="{3F1899AC-BBBD-4DDB-837C-427232963C38}"/>
    <hyperlink ref="AC41" r:id="rId60" xr:uid="{27DA9BCE-BD23-4ECB-ACF5-620A070AB221}"/>
    <hyperlink ref="AC13" r:id="rId61" xr:uid="{BA0A7F99-AA2B-44D3-9DF0-AA3A6C6D7654}"/>
    <hyperlink ref="AC52" r:id="rId62" xr:uid="{2F1262A0-B19A-45B7-B83F-D3F892C6FC9D}"/>
    <hyperlink ref="AD52" r:id="rId63" xr:uid="{66FA388E-0BC0-414D-B6E9-A7130C8C9AFB}"/>
    <hyperlink ref="AD4" r:id="rId64" xr:uid="{0BA4E5BD-34FD-4CA9-A225-3184B3E6D900}"/>
    <hyperlink ref="AC67" r:id="rId65" xr:uid="{27FE1CCA-8367-4E87-8710-36C5311CA068}"/>
    <hyperlink ref="AD67" r:id="rId66" xr:uid="{930B6C5C-6C56-4B2B-A2B4-6933BA68C162}"/>
    <hyperlink ref="AD42" r:id="rId67" xr:uid="{9AF529BC-1C4A-44CB-A338-8FB7E70C3683}"/>
    <hyperlink ref="AD16" r:id="rId68" xr:uid="{EC7F24C4-68AE-4ED0-9813-3AF4269CE323}"/>
    <hyperlink ref="AC42" r:id="rId69" xr:uid="{E29B3A87-CB6F-4D54-BA03-D69CCCF0946A}"/>
    <hyperlink ref="AD15" r:id="rId70" xr:uid="{8E197254-870B-4058-AE80-48FDBA8057C7}"/>
    <hyperlink ref="AC15" r:id="rId71" xr:uid="{76F9A1A5-3F61-49CD-AECA-E84566F727A6}"/>
    <hyperlink ref="AC20" r:id="rId72" xr:uid="{2B3AB423-A64E-4A4D-9E58-870ABA8F071B}"/>
    <hyperlink ref="AD3" r:id="rId73" xr:uid="{770F493A-C339-4549-96B5-0A0B0DBA0278}"/>
    <hyperlink ref="AD6" r:id="rId74" xr:uid="{8EEB88A3-010C-4997-A640-A18CE7399A42}"/>
    <hyperlink ref="AD7" r:id="rId75" xr:uid="{95AE49A4-8EE0-4B96-9362-6CC0D5479E43}"/>
    <hyperlink ref="AD9" r:id="rId76" xr:uid="{B23866C5-957A-4B5D-BA7F-55D8EBB7C3B9}"/>
    <hyperlink ref="AD11" r:id="rId77" xr:uid="{1E8A1EC4-5B85-4668-98F2-DC63DAD7558D}"/>
    <hyperlink ref="AD14" r:id="rId78" xr:uid="{183E48DF-8133-438A-97E4-3351200474E4}"/>
    <hyperlink ref="AD17" r:id="rId79" xr:uid="{0AF6B40A-44E4-429F-95B5-0CF053114395}"/>
    <hyperlink ref="AD18" r:id="rId80" xr:uid="{0461995B-8A77-43E3-B266-69CD2337B6E8}"/>
    <hyperlink ref="AD19" r:id="rId81" xr:uid="{642596DD-D56E-404D-BB58-523995230423}"/>
    <hyperlink ref="AD22" r:id="rId82" display="christoph.dallmann@tu-dresden.de, matthew.schmidt@tu-dresden.de" xr:uid="{E6B68FA7-2069-4C37-997C-55EADFEA82FC}"/>
    <hyperlink ref="AD25" r:id="rId83" xr:uid="{120416C9-D678-4DC6-AD2F-DB4F3AE8CBC6}"/>
    <hyperlink ref="AC24" r:id="rId84" xr:uid="{F8AF6DD4-97C7-47CB-86DE-321E0310E2F7}"/>
    <hyperlink ref="AD24" r:id="rId85" xr:uid="{B68A3E26-0582-4817-AE74-43A8DC54FD99}"/>
    <hyperlink ref="AC16" r:id="rId86" xr:uid="{38F37D2E-E5EF-464A-A24B-C6A6E4C79A1E}"/>
    <hyperlink ref="AD26" r:id="rId87" xr:uid="{B29E021D-E234-4207-8D22-CC417E8F7AE2}"/>
    <hyperlink ref="AD28" r:id="rId88" xr:uid="{A61F1244-575D-4BA3-9369-884153CABB70}"/>
    <hyperlink ref="AD29" r:id="rId89" xr:uid="{F93847DE-5E1C-4531-9437-DC13E3333A49}"/>
    <hyperlink ref="AD30" r:id="rId90" xr:uid="{BE1CAD73-7C0C-4992-8440-CBB1E84CDB14}"/>
    <hyperlink ref="AD31" r:id="rId91" xr:uid="{AA80429E-D20E-4A25-A12D-C9A845D5217F}"/>
    <hyperlink ref="AD32" r:id="rId92" xr:uid="{36A1473C-640E-48B8-9E7D-A00238CB7F68}"/>
    <hyperlink ref="AD33" r:id="rId93" xr:uid="{05B515E6-D980-4F86-8C3C-7AC01ECBEB27}"/>
    <hyperlink ref="AD34" r:id="rId94" xr:uid="{7E8FC9C4-A65C-4CEA-9EDA-884C27EA9322}"/>
    <hyperlink ref="AD36" r:id="rId95" xr:uid="{77A277A9-2400-42CD-A20C-866141EB7FED}"/>
    <hyperlink ref="AD37" r:id="rId96" xr:uid="{0A7213EB-DF7A-472F-893D-5EC375E702FA}"/>
    <hyperlink ref="AD39" r:id="rId97" xr:uid="{640317C1-A762-4EBD-8BF4-2EFC6344C8C1}"/>
    <hyperlink ref="AD40" r:id="rId98" xr:uid="{6E30002E-746B-4704-B526-938371E5B0B6}"/>
    <hyperlink ref="AD41" r:id="rId99" xr:uid="{7498862F-22B1-4E0C-B1A4-E72A9F8530A1}"/>
    <hyperlink ref="AD43" r:id="rId100" display="mercy.john@covenantuniversity.edu.ng" xr:uid="{D6C3E92C-3E63-4C82-9F32-96F099CA7D5F}"/>
    <hyperlink ref="AD44" r:id="rId101" xr:uid="{46751C51-574B-430B-991B-8650E6BC75DF}"/>
    <hyperlink ref="AD45" r:id="rId102" xr:uid="{451A4C3F-D050-4F89-A06F-CD6E407AEAF2}"/>
    <hyperlink ref="AD46" r:id="rId103" xr:uid="{B9364FB9-AA8C-452B-B5EE-B4CE5B71D451}"/>
    <hyperlink ref="AD47" r:id="rId104" xr:uid="{B75631BB-FB4C-4F79-B52E-2186D3FF1F7A}"/>
    <hyperlink ref="AD48" r:id="rId105" xr:uid="{3349F584-9D34-489A-B4C2-B84B58F1B6ED}"/>
    <hyperlink ref="AD50" r:id="rId106" display="praene@univ-reunion.fr" xr:uid="{0F6893B5-D111-4194-919E-D6023FDCCF42}"/>
    <hyperlink ref="AD51" r:id="rId107" xr:uid="{E4A6656A-6FBF-48B8-9415-EC2CED620630}"/>
    <hyperlink ref="AD53" r:id="rId108" xr:uid="{DDEBF37B-E65D-4D58-8649-48D88F12D31E}"/>
    <hyperlink ref="AD54" r:id="rId109" xr:uid="{1EA43D45-ADEC-409D-9F51-E5AA326765F7}"/>
    <hyperlink ref="AD55" r:id="rId110" xr:uid="{F220C70D-65D4-4BDD-8B76-1DD76BA7292F}"/>
    <hyperlink ref="AD56" r:id="rId111" xr:uid="{2726B32A-A5E4-47A8-8323-40E176DF5A0E}"/>
    <hyperlink ref="AD57" r:id="rId112" xr:uid="{5433B55A-F769-42AA-9BE7-4E1AC92831C6}"/>
    <hyperlink ref="AD2" r:id="rId113" display="francesco.dallalonga@tno.nlbob.vanderzwaan@tno.nl" xr:uid="{5CFBC5C1-EC94-4BCD-8C9B-F61903F6C6DD}"/>
    <hyperlink ref="AD5" r:id="rId114" display="m.mahmood-3@sms.ed.ac.ukmax.parzen@ed.ac.uk" xr:uid="{351F65D9-ECFF-4E03-B095-98CA5F9E847E}"/>
    <hyperlink ref="AD58" r:id="rId115" xr:uid="{8FF15FDB-609E-4E25-9D75-4EFA59A38D0D}"/>
    <hyperlink ref="AD59" r:id="rId116" xr:uid="{AC6BC32C-655D-49AF-A852-F808D8518B77}"/>
    <hyperlink ref="AD62" r:id="rId117" xr:uid="{91B299AC-4733-44D8-B4E6-5A7F607BC838}"/>
    <hyperlink ref="AD60" r:id="rId118" xr:uid="{3BB77B5D-D598-4108-A6D0-9133FE6B4375}"/>
    <hyperlink ref="AD63" r:id="rId119" xr:uid="{ECAF6365-CA8D-4F2E-98D0-CD2C5A265B16}"/>
    <hyperlink ref="AD64" r:id="rId120" xr:uid="{D2C481EA-FC29-4649-BB69-95B910102CEC}"/>
    <hyperlink ref="AD65" r:id="rId121" xr:uid="{472FF0D0-D4D4-43DD-AF82-EAC4D5AB4C22}"/>
    <hyperlink ref="AD66" r:id="rId122" xr:uid="{F8B3AA62-2838-4AB0-99D5-D5AF0AD50C64}"/>
    <hyperlink ref="AD68" r:id="rId123" xr:uid="{D278D96C-9A5A-4480-919F-6358D9529DF0}"/>
    <hyperlink ref="AD10" r:id="rId124" display="Nouedraogo@uneca.orgOuedraogo.s.nadia@gmail.com" xr:uid="{3CBBE8DD-3AB2-4C1E-B99E-5B346A4A355B}"/>
    <hyperlink ref="AD12" r:id="rId125" display="naima.chabouni@minesparis.psl.eucharlene.barnet@minesparis.psl.euedi.assoumou@minesparis.psl.eunadia.maizi@minesparis.psl.eusandrine.selosse@minesparis.psl.eu" xr:uid="{46C33E06-A1F9-4C6B-AD2E-4A14D7AEBAE8}"/>
    <hyperlink ref="AD13" r:id="rId126" display="messaoudi.djilali30@gmail.commessaoudi.djilali@univ-ouargla.dz " xr:uid="{C470EB95-F9DF-4CC0-9E16-CD1287FDB379}"/>
    <hyperlink ref="AD21" r:id="rId127" display="edi.assoumou@mines-paristech.frflorent.mcisaac@gmail.com" xr:uid="{C9013BB8-89D7-42F8-8E0B-745E00EA3934}"/>
    <hyperlink ref="AC21" r:id="rId128" xr:uid="{5B732408-C566-4373-AF0C-19211EB7116C}"/>
    <hyperlink ref="AD38" r:id="rId129" xr:uid="{391D7016-F92D-4A1F-8560-ED5279D10E54}"/>
    <hyperlink ref="AC38" r:id="rId130" xr:uid="{0DF0CDEF-655D-48A1-AF8D-B4F059BEE0FE}"/>
  </hyperlinks>
  <pageMargins left="0.7" right="0.7" top="0.75" bottom="0.75" header="0.3" footer="0.3"/>
  <pageSetup paperSize="9" orientation="portrait" r:id="rId131"/>
  <tableParts count="1">
    <tablePart r:id="rId13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2">
    <tabColor theme="5" tint="0.39997558519241921"/>
  </sheetPr>
  <dimension ref="A1:X64"/>
  <sheetViews>
    <sheetView topLeftCell="A90" workbookViewId="0">
      <selection activeCell="A79" sqref="A79"/>
    </sheetView>
  </sheetViews>
  <sheetFormatPr baseColWidth="10" defaultColWidth="8.875" defaultRowHeight="14.25"/>
  <cols>
    <col min="1" max="1" width="18.125" customWidth="1"/>
    <col min="3" max="3" width="13.125" customWidth="1"/>
    <col min="16" max="16" width="25.375" customWidth="1"/>
    <col min="19" max="19" width="17.875" customWidth="1"/>
    <col min="22" max="22" width="14.375" style="18" customWidth="1"/>
  </cols>
  <sheetData>
    <row r="1" spans="1:24" ht="15.75">
      <c r="A1" t="s">
        <v>2809</v>
      </c>
      <c r="B1" t="s">
        <v>2810</v>
      </c>
      <c r="C1" t="s">
        <v>2811</v>
      </c>
      <c r="P1" s="17" t="s">
        <v>2812</v>
      </c>
      <c r="Q1" s="20"/>
      <c r="R1" s="20"/>
      <c r="S1" s="20" t="s">
        <v>2813</v>
      </c>
      <c r="W1" s="16"/>
      <c r="X1" s="16"/>
    </row>
    <row r="2" spans="1:24" ht="14.45" customHeight="1">
      <c r="A2" t="s">
        <v>269</v>
      </c>
      <c r="B2">
        <f>COUNTIFS(models_list_studies!B:B, "*OSeMOSYS*",models_list_studies!B:B,"&lt;&gt;*LEAP*", models_list_studies!B:B,"&lt;&gt;*FlexTool*",models_list_studies!B:B,"&lt;&gt;*ONSSET*")</f>
        <v>12</v>
      </c>
      <c r="C2" s="5">
        <f t="shared" ref="C2:C10" si="0">B2/$B$17</f>
        <v>0.18181818181818182</v>
      </c>
      <c r="P2" s="19" t="s">
        <v>2814</v>
      </c>
      <c r="Q2" s="15"/>
      <c r="R2" s="15"/>
      <c r="S2" s="15" t="s">
        <v>782</v>
      </c>
    </row>
    <row r="3" spans="1:24">
      <c r="A3" t="s">
        <v>386</v>
      </c>
      <c r="B3">
        <f>COUNTIFS(models_list_studies!B:B,"*LEAP*",models_list_studies!B:B, "&lt;&gt;*OSeMOSYS*", models_list_studies!B:B, "&lt;&gt;*NEMO*", models_list_studies!B:B, "&lt;&gt;*MCDM*", models_list_studies!B:B, "&lt;&gt;*CLEWS*")</f>
        <v>8</v>
      </c>
      <c r="C3" s="5">
        <f t="shared" si="0"/>
        <v>0.12121212121212122</v>
      </c>
      <c r="P3" s="19" t="s">
        <v>2815</v>
      </c>
      <c r="Q3" s="15"/>
      <c r="R3" s="15"/>
      <c r="S3" s="15" t="s">
        <v>784</v>
      </c>
    </row>
    <row r="4" spans="1:24">
      <c r="A4" t="s">
        <v>995</v>
      </c>
      <c r="B4">
        <f>COUNTIFS(models_list_studies!B:B, "*TIMES*") + COUNTIFS(models_list_studies!B:B, "*MARKAL*")-COUNTIFS(models_list_studies!B:B, "*TIMES*",models_list_studies!B:B, "*MARKAL*")</f>
        <v>6</v>
      </c>
      <c r="C4" s="5">
        <f t="shared" si="0"/>
        <v>9.0909090909090912E-2</v>
      </c>
      <c r="P4" s="19" t="s">
        <v>2816</v>
      </c>
      <c r="Q4" s="15"/>
      <c r="R4" s="15"/>
      <c r="S4" s="15" t="s">
        <v>801</v>
      </c>
    </row>
    <row r="5" spans="1:24">
      <c r="A5" t="s">
        <v>2817</v>
      </c>
      <c r="B5">
        <f>COUNTIFS(models_list_studies!B:B,"*MESSAGE*", models_list_studies!B:B, "&lt;&gt;*MAED*")+COUNTIFS(models_list_studies!B:B,"*SPLAT*")-COUNTIFS(models_list_studies!B:B,"*SPLAT*",models_list_studies!B:B,"*MESSAGE*")</f>
        <v>5</v>
      </c>
      <c r="C5" s="5">
        <f t="shared" si="0"/>
        <v>7.575757575757576E-2</v>
      </c>
      <c r="P5" s="19" t="s">
        <v>2818</v>
      </c>
      <c r="Q5" s="15"/>
      <c r="R5" s="15"/>
      <c r="S5" s="15" t="s">
        <v>730</v>
      </c>
    </row>
    <row r="6" spans="1:24">
      <c r="A6" t="s">
        <v>259</v>
      </c>
      <c r="B6">
        <f>COUNTIFS(models_list_studies!B:B,"*ONSSET*", models_list_studies!B:B, "&lt;&gt;*OSEMOSYS*", models_list_studies!B:B, "&lt;&gt;*Pypsa*")</f>
        <v>4</v>
      </c>
      <c r="C6" s="5">
        <f t="shared" si="0"/>
        <v>6.0606060606060608E-2</v>
      </c>
      <c r="P6" s="19" t="s">
        <v>2819</v>
      </c>
      <c r="Q6" s="15"/>
      <c r="R6" s="15"/>
      <c r="S6" s="15" t="s">
        <v>791</v>
      </c>
    </row>
    <row r="7" spans="1:24">
      <c r="A7" t="s">
        <v>2820</v>
      </c>
      <c r="B7">
        <f>COUNTIFS(models_list_studies!B:B, "*GIS*", models_list_studies!B:B, "&lt;&gt;*TIMES*")</f>
        <v>4</v>
      </c>
      <c r="C7" s="5">
        <f t="shared" si="0"/>
        <v>6.0606060606060608E-2</v>
      </c>
      <c r="P7" s="19" t="s">
        <v>2821</v>
      </c>
      <c r="Q7" s="15"/>
      <c r="R7" s="15"/>
      <c r="S7" s="15" t="s">
        <v>1028</v>
      </c>
    </row>
    <row r="8" spans="1:24">
      <c r="A8" t="s">
        <v>760</v>
      </c>
      <c r="B8">
        <f>COUNTIFS(models_list_studies!B:B, "*HOMER*")</f>
        <v>2</v>
      </c>
      <c r="C8" s="5">
        <f t="shared" si="0"/>
        <v>3.0303030303030304E-2</v>
      </c>
      <c r="P8" s="19" t="s">
        <v>2822</v>
      </c>
      <c r="Q8" s="15"/>
      <c r="R8" s="15"/>
      <c r="S8" s="15" t="s">
        <v>804</v>
      </c>
    </row>
    <row r="9" spans="1:24">
      <c r="A9" t="s">
        <v>531</v>
      </c>
      <c r="B9">
        <v>2</v>
      </c>
      <c r="C9" s="5">
        <f t="shared" si="0"/>
        <v>3.0303030303030304E-2</v>
      </c>
      <c r="P9" s="19" t="s">
        <v>2823</v>
      </c>
      <c r="Q9" s="15"/>
      <c r="R9" s="15"/>
      <c r="S9" s="15" t="s">
        <v>2824</v>
      </c>
    </row>
    <row r="10" spans="1:24">
      <c r="A10" t="s">
        <v>1066</v>
      </c>
      <c r="B10">
        <f>COUNTIFS(models_list_studies!B:B, "*CERC*")</f>
        <v>1</v>
      </c>
      <c r="C10" s="5">
        <f t="shared" si="0"/>
        <v>1.5151515151515152E-2</v>
      </c>
      <c r="P10" s="19" t="s">
        <v>2825</v>
      </c>
      <c r="Q10" s="15"/>
      <c r="R10" s="15"/>
      <c r="S10" t="s">
        <v>2826</v>
      </c>
    </row>
    <row r="11" spans="1:24">
      <c r="A11" t="s">
        <v>1030</v>
      </c>
      <c r="B11">
        <v>1</v>
      </c>
      <c r="C11" s="5">
        <f t="shared" ref="C11:C12" si="1">B11/$B$17</f>
        <v>1.5151515151515152E-2</v>
      </c>
    </row>
    <row r="12" spans="1:24">
      <c r="A12" t="s">
        <v>785</v>
      </c>
      <c r="B12">
        <v>1</v>
      </c>
      <c r="C12" s="5">
        <f t="shared" si="1"/>
        <v>1.5151515151515152E-2</v>
      </c>
    </row>
    <row r="13" spans="1:24">
      <c r="A13" t="s">
        <v>2812</v>
      </c>
      <c r="B13">
        <f>COUNTIFS(models_list_studies!B:B, "*LEAP*", models_list_studies!B:B, "*OSeMOSYS*")+COUNTIFS(models_list_studies!B:B, "*ONSSET*", models_list_studies!B:B, "*OSeMOSYS*")+COUNTIFS(models_list_studies!B:B, "*LEAP*", models_list_studies!B:B, "*MCDM*")+COUNTIFS(models_list_studies!B:B, "*Flextool*", models_list_studies!B:B, "*OSeMOSYS*")+COUNTIFS(models_list_studies!B:B, "*MESSAGE*", models_list_studies!B:B, "*MAED*")+COUNTIFS(models_list_studies!B:B, "*LEAP*", models_list_studies!B:B, "*NEMO*")+COUNTIFS(models_list_studies!B:B, "*LEAP*", models_list_studies!B:B, "*CLEWS*")+COUNTIFS(models_list_studies!B:B, "*MESSAGE*", models_list_studies!B:B, "*SIMPACTS*")+COUNTIFS(models_list_studies!B:B, "*PypSA*", models_list_studies!B:B, "*OnSSET*")</f>
        <v>11</v>
      </c>
      <c r="C13" s="5">
        <f>B13/$B$17</f>
        <v>0.16666666666666666</v>
      </c>
    </row>
    <row r="14" spans="1:24">
      <c r="A14" t="s">
        <v>2813</v>
      </c>
      <c r="B14">
        <f>66-SUM(B2:B13)</f>
        <v>9</v>
      </c>
      <c r="C14" s="5">
        <f>B14/$B$17</f>
        <v>0.13636363636363635</v>
      </c>
    </row>
    <row r="17" spans="1:2">
      <c r="B17">
        <f>SUM(B2:B14)</f>
        <v>66</v>
      </c>
    </row>
    <row r="32" spans="1:2">
      <c r="A32" t="s">
        <v>2827</v>
      </c>
      <c r="B32" t="s">
        <v>2828</v>
      </c>
    </row>
    <row r="33" spans="1:2">
      <c r="A33">
        <v>2010</v>
      </c>
      <c r="B33">
        <f>COUNTIF(models_list_studies!A:A, "*" &amp; A33 &amp; "*")</f>
        <v>2</v>
      </c>
    </row>
    <row r="34" spans="1:2">
      <c r="A34">
        <v>2011</v>
      </c>
      <c r="B34">
        <f>COUNTIF(models_list_studies!A:A, "*" &amp; A34 &amp; "*")</f>
        <v>0</v>
      </c>
    </row>
    <row r="35" spans="1:2">
      <c r="A35">
        <v>2012</v>
      </c>
      <c r="B35">
        <f>COUNTIF(models_list_studies!A:A, "*" &amp; A35 &amp; "*")</f>
        <v>1</v>
      </c>
    </row>
    <row r="36" spans="1:2">
      <c r="A36">
        <v>2013</v>
      </c>
      <c r="B36">
        <f>COUNTIF(models_list_studies!A:A, "*" &amp; A36 &amp; "*")</f>
        <v>0</v>
      </c>
    </row>
    <row r="37" spans="1:2">
      <c r="A37">
        <v>2014</v>
      </c>
      <c r="B37">
        <f>COUNTIF(models_list_studies!A:A, "*" &amp; A37 &amp; "*")</f>
        <v>1</v>
      </c>
    </row>
    <row r="38" spans="1:2">
      <c r="A38">
        <v>2015</v>
      </c>
      <c r="B38">
        <f>COUNTIF(models_list_studies!A:A, "*" &amp; A38 &amp; "*")</f>
        <v>0</v>
      </c>
    </row>
    <row r="39" spans="1:2">
      <c r="A39">
        <v>2016</v>
      </c>
      <c r="B39">
        <f>COUNTIF(models_list_studies!A:A, "*" &amp; A39 &amp; "*")</f>
        <v>4</v>
      </c>
    </row>
    <row r="40" spans="1:2">
      <c r="A40">
        <v>2017</v>
      </c>
      <c r="B40">
        <f>COUNTIF(models_list_studies!A:A, "*" &amp; A40 &amp; "*")</f>
        <v>8</v>
      </c>
    </row>
    <row r="41" spans="1:2">
      <c r="A41">
        <v>2018</v>
      </c>
      <c r="B41">
        <f>COUNTIF(models_list_studies!A:A, "*" &amp; A41 &amp; "*")</f>
        <v>5</v>
      </c>
    </row>
    <row r="42" spans="1:2">
      <c r="A42">
        <v>2019</v>
      </c>
      <c r="B42">
        <f>COUNTIF(models_list_studies!A:A, "*" &amp; A42 &amp; "*")</f>
        <v>4</v>
      </c>
    </row>
    <row r="43" spans="1:2">
      <c r="A43">
        <v>2020</v>
      </c>
      <c r="B43">
        <f>COUNTIF(models_list_studies!A:A, "*" &amp; A43 &amp; "*")</f>
        <v>2</v>
      </c>
    </row>
    <row r="44" spans="1:2">
      <c r="A44">
        <v>2021</v>
      </c>
      <c r="B44">
        <f>COUNTIF(models_list_studies!A:A, "*" &amp; A44 &amp; "*")</f>
        <v>11</v>
      </c>
    </row>
    <row r="45" spans="1:2">
      <c r="A45">
        <v>2022</v>
      </c>
      <c r="B45">
        <f>COUNTIF(models_list_studies!A:A, "*" &amp; A45 &amp; "*")</f>
        <v>11</v>
      </c>
    </row>
    <row r="46" spans="1:2">
      <c r="A46">
        <v>2023</v>
      </c>
      <c r="B46">
        <f>COUNTIF(models_list_studies!A:A, "*" &amp; A46 &amp; "*")</f>
        <v>8</v>
      </c>
    </row>
    <row r="47" spans="1:2">
      <c r="A47">
        <v>2024</v>
      </c>
      <c r="B47">
        <f>COUNTIF(models_list_studies!A:A, "*" &amp; A47 &amp; "*")</f>
        <v>8</v>
      </c>
    </row>
    <row r="48" spans="1:2">
      <c r="A48">
        <v>2025</v>
      </c>
      <c r="B48">
        <f>COUNTIF(models_list_studies!A:A, "*" &amp; A48 &amp; "*")</f>
        <v>3</v>
      </c>
    </row>
    <row r="53" spans="1:2">
      <c r="A53" t="s">
        <v>2829</v>
      </c>
      <c r="B53" t="s">
        <v>2830</v>
      </c>
    </row>
    <row r="54" spans="1:2">
      <c r="A54" t="s">
        <v>2831</v>
      </c>
      <c r="B54">
        <v>32</v>
      </c>
    </row>
    <row r="55" spans="1:2">
      <c r="A55" t="s">
        <v>2138</v>
      </c>
      <c r="B55">
        <v>30</v>
      </c>
    </row>
    <row r="56" spans="1:2">
      <c r="A56" t="s">
        <v>2812</v>
      </c>
      <c r="B56">
        <v>5</v>
      </c>
    </row>
    <row r="61" spans="1:2">
      <c r="A61" s="23" t="s">
        <v>2832</v>
      </c>
      <c r="B61" s="23" t="s">
        <v>2830</v>
      </c>
    </row>
    <row r="62" spans="1:2" ht="28.5">
      <c r="A62" s="23" t="s">
        <v>2833</v>
      </c>
      <c r="B62" s="23">
        <v>28</v>
      </c>
    </row>
    <row r="63" spans="1:2" ht="42.75">
      <c r="A63" s="23" t="s">
        <v>2834</v>
      </c>
      <c r="B63" s="23">
        <v>20</v>
      </c>
    </row>
    <row r="64" spans="1:2" ht="28.5">
      <c r="A64" s="23" t="s">
        <v>2835</v>
      </c>
      <c r="B64" s="23">
        <v>19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3">
    <tabColor theme="5" tint="0.39997558519241921"/>
  </sheetPr>
  <dimension ref="A1:B208"/>
  <sheetViews>
    <sheetView topLeftCell="A241" zoomScale="160" zoomScaleNormal="160" workbookViewId="0">
      <selection activeCell="B16" sqref="B16"/>
    </sheetView>
  </sheetViews>
  <sheetFormatPr baseColWidth="10" defaultColWidth="11.375" defaultRowHeight="14.25"/>
  <cols>
    <col min="1" max="1" width="18.375" customWidth="1"/>
  </cols>
  <sheetData>
    <row r="1" spans="1:2">
      <c r="A1" t="s">
        <v>2836</v>
      </c>
      <c r="B1" t="s">
        <v>2811</v>
      </c>
    </row>
    <row r="2" spans="1:2">
      <c r="A2" t="s">
        <v>2837</v>
      </c>
      <c r="B2">
        <f>COUNTIFS(models_list_studies!C:C, "*Africa*", models_list_studies!C:C, "&lt;&gt;*South*", models_list_studies!C:C, "&lt;&gt;*Region*", models_list_studies!C:C, "&lt;&gt;*North*", models_list_studies!C:C, "&lt;&gt;*West*", models_list_studies!C:C, "&lt;&gt;*Sub-Saharan*")+COUNTIFS(models_list_studies!C:C, "*Continent*")</f>
        <v>9</v>
      </c>
    </row>
    <row r="3" spans="1:2">
      <c r="A3" t="s">
        <v>2838</v>
      </c>
      <c r="B3">
        <v>9</v>
      </c>
    </row>
    <row r="4" spans="1:2">
      <c r="A4" t="s">
        <v>1069</v>
      </c>
      <c r="B4">
        <f>66-B2-B5-B3</f>
        <v>45</v>
      </c>
    </row>
    <row r="5" spans="1:2">
      <c r="A5" t="s">
        <v>2839</v>
      </c>
      <c r="B5">
        <v>3</v>
      </c>
    </row>
    <row r="9" spans="1:2">
      <c r="A9" t="s">
        <v>2840</v>
      </c>
      <c r="B9" t="s">
        <v>2811</v>
      </c>
    </row>
    <row r="10" spans="1:2">
      <c r="A10" t="s">
        <v>2841</v>
      </c>
      <c r="B10">
        <v>14</v>
      </c>
    </row>
    <row r="11" spans="1:2">
      <c r="A11" t="s">
        <v>942</v>
      </c>
      <c r="B11">
        <v>6</v>
      </c>
    </row>
    <row r="12" spans="1:2">
      <c r="A12" t="s">
        <v>2842</v>
      </c>
      <c r="B12">
        <v>3</v>
      </c>
    </row>
    <row r="13" spans="1:2">
      <c r="A13" t="s">
        <v>2843</v>
      </c>
      <c r="B13">
        <v>13</v>
      </c>
    </row>
    <row r="14" spans="1:2">
      <c r="A14" t="s">
        <v>2844</v>
      </c>
      <c r="B14">
        <v>10</v>
      </c>
    </row>
    <row r="15" spans="1:2">
      <c r="A15" t="s">
        <v>2845</v>
      </c>
      <c r="B15">
        <v>2</v>
      </c>
    </row>
    <row r="18" spans="1:2">
      <c r="B18">
        <f>SUM(B10:B15)</f>
        <v>48</v>
      </c>
    </row>
    <row r="22" spans="1:2">
      <c r="A22" t="s">
        <v>2846</v>
      </c>
      <c r="B22" t="s">
        <v>2847</v>
      </c>
    </row>
    <row r="23" spans="1:2">
      <c r="A23" t="s">
        <v>935</v>
      </c>
      <c r="B23">
        <f>COUNTIF(models_list_studies!C:C,"*" &amp; A23 &amp; "*")</f>
        <v>19</v>
      </c>
    </row>
    <row r="24" spans="1:2">
      <c r="A24" t="s">
        <v>915</v>
      </c>
      <c r="B24">
        <f>COUNTIF(models_list_studies!C:C,"*" &amp; A24 &amp; "*")</f>
        <v>12</v>
      </c>
    </row>
    <row r="25" spans="1:2">
      <c r="A25" t="s">
        <v>908</v>
      </c>
      <c r="B25">
        <f>COUNTIF(models_list_studies!C:C,"*" &amp; A25 &amp; "*")</f>
        <v>14</v>
      </c>
    </row>
    <row r="26" spans="1:2">
      <c r="A26" t="s">
        <v>2848</v>
      </c>
      <c r="B26">
        <f>COUNTIF(models_list_studies!C:C,"*" &amp; A26 &amp; "*")</f>
        <v>11</v>
      </c>
    </row>
    <row r="27" spans="1:2">
      <c r="A27" t="s">
        <v>942</v>
      </c>
      <c r="B27">
        <f>COUNTIF(models_list_studies!C:C,"*" &amp; A27 &amp; "*")</f>
        <v>14</v>
      </c>
    </row>
    <row r="28" spans="1:2">
      <c r="A28" t="s">
        <v>945</v>
      </c>
      <c r="B28">
        <f>COUNTIF(models_list_studies!C:C,"*" &amp; A28 &amp; "*")</f>
        <v>12</v>
      </c>
    </row>
    <row r="29" spans="1:2">
      <c r="A29" t="s">
        <v>922</v>
      </c>
      <c r="B29">
        <f>COUNTIF(models_list_studies!C:C,"*" &amp; A29 &amp; "*")</f>
        <v>17</v>
      </c>
    </row>
    <row r="30" spans="1:2">
      <c r="A30" t="s">
        <v>885</v>
      </c>
      <c r="B30">
        <f>COUNTIF(models_list_studies!C:C,"*" &amp; A30 &amp; "*")</f>
        <v>12</v>
      </c>
    </row>
    <row r="31" spans="1:2">
      <c r="A31" t="s">
        <v>948</v>
      </c>
      <c r="B31">
        <f>COUNTIF(models_list_studies!C:C,"*" &amp; A31 &amp; "*")</f>
        <v>11</v>
      </c>
    </row>
    <row r="32" spans="1:2">
      <c r="A32" t="s">
        <v>944</v>
      </c>
      <c r="B32" cm="1">
        <f t="array" ref="B32">SUMPRODUCT(--ISNUMBER(SEARCH("Sudan", SUBSTITUTE(models_list_studies!C:C, "South Sudan", ""))))</f>
        <v>10</v>
      </c>
    </row>
    <row r="33" spans="1:2">
      <c r="A33" t="s">
        <v>931</v>
      </c>
      <c r="B33">
        <f>COUNTIF(models_list_studies!C:C,"*" &amp; A33 &amp; "*")</f>
        <v>10</v>
      </c>
    </row>
    <row r="34" spans="1:2">
      <c r="A34" t="s">
        <v>918</v>
      </c>
      <c r="B34">
        <f>COUNTIF(models_list_studies!C:C,"*" &amp; A34 &amp; "*")</f>
        <v>15</v>
      </c>
    </row>
    <row r="35" spans="1:2">
      <c r="A35" t="s">
        <v>932</v>
      </c>
      <c r="B35">
        <f>COUNTIF(models_list_studies!C:C,"*" &amp; A35 &amp; "*")</f>
        <v>12</v>
      </c>
    </row>
    <row r="36" spans="1:2">
      <c r="A36" t="s">
        <v>921</v>
      </c>
      <c r="B36">
        <f>COUNTIF(models_list_studies!C:C,"*" &amp; A36 &amp; "*")+COUNTIF(models_list_studies!C:C,"*Côte d’Ivoire *")</f>
        <v>11</v>
      </c>
    </row>
    <row r="37" spans="1:2">
      <c r="A37" t="s">
        <v>926</v>
      </c>
      <c r="B37">
        <f>COUNTIF(models_list_studies!C:C,"*" &amp; A37 &amp; "*")</f>
        <v>8</v>
      </c>
    </row>
    <row r="38" spans="1:2">
      <c r="A38" t="s">
        <v>889</v>
      </c>
      <c r="B38">
        <f>COUNTIF(models_list_studies!C:C,"*" &amp; A38 &amp; "*")</f>
        <v>11</v>
      </c>
    </row>
    <row r="39" spans="1:2">
      <c r="A39" t="s">
        <v>900</v>
      </c>
      <c r="B39">
        <f>COUNTIF(models_list_studies!C:C,"*" &amp; A39 &amp; "*")+COUNTIF(models_list_studies!C:C,"*Cameroun*")</f>
        <v>13</v>
      </c>
    </row>
    <row r="40" spans="1:2">
      <c r="A40" t="s">
        <v>2849</v>
      </c>
      <c r="B40">
        <f>COUNTIF(models_list_studies!C:C,"*" &amp; A40 &amp; "*")</f>
        <v>12</v>
      </c>
    </row>
    <row r="41" spans="1:2">
      <c r="A41" t="s">
        <v>896</v>
      </c>
      <c r="B41">
        <f>COUNTIF(models_list_studies!C:C,"*" &amp; A41 &amp; "*")</f>
        <v>14</v>
      </c>
    </row>
    <row r="42" spans="1:2">
      <c r="A42" t="s">
        <v>928</v>
      </c>
      <c r="B42">
        <f>COUNTIF(models_list_studies!C:C,"*" &amp; A42 &amp; "*")</f>
        <v>13</v>
      </c>
    </row>
    <row r="43" spans="1:2">
      <c r="A43" t="s">
        <v>927</v>
      </c>
      <c r="B43">
        <f>COUNTIF(models_list_studies!C:C,"*" &amp; A43 &amp; "*")</f>
        <v>11</v>
      </c>
    </row>
    <row r="44" spans="1:2">
      <c r="A44" t="s">
        <v>949</v>
      </c>
      <c r="B44">
        <f>COUNTIF(models_list_studies!C:C,"*" &amp; A44 &amp; "*")</f>
        <v>14</v>
      </c>
    </row>
    <row r="45" spans="1:2">
      <c r="A45" t="s">
        <v>938</v>
      </c>
      <c r="B45">
        <f>COUNTIF(models_list_studies!C:C,"*" &amp; A45 &amp; "*")</f>
        <v>12</v>
      </c>
    </row>
    <row r="46" spans="1:2">
      <c r="A46" t="s">
        <v>950</v>
      </c>
      <c r="B46">
        <f>COUNTIF(models_list_studies!C:C,"*" &amp; A46 &amp; "*")</f>
        <v>11</v>
      </c>
    </row>
    <row r="47" spans="1:2">
      <c r="A47" t="s">
        <v>903</v>
      </c>
      <c r="B47">
        <f>COUNTIF(models_list_studies!C:C,"*" &amp; A47 &amp; "*")</f>
        <v>10</v>
      </c>
    </row>
    <row r="48" spans="1:2">
      <c r="A48" t="s">
        <v>919</v>
      </c>
      <c r="B48">
        <f>COUNTIF(models_list_studies!C:C,"*" &amp; A48 &amp; "*")</f>
        <v>12</v>
      </c>
    </row>
    <row r="49" spans="1:2">
      <c r="A49" t="s">
        <v>947</v>
      </c>
      <c r="B49">
        <f>COUNTIF(models_list_studies!C:C,"*" &amp; A49 &amp; "*")</f>
        <v>13</v>
      </c>
    </row>
    <row r="50" spans="1:2">
      <c r="A50" t="s">
        <v>936</v>
      </c>
      <c r="B50">
        <f>COUNTIF(models_list_studies!C:C,"*" &amp; A50 &amp; "*")</f>
        <v>11</v>
      </c>
    </row>
    <row r="51" spans="1:2">
      <c r="A51" t="s">
        <v>943</v>
      </c>
      <c r="B51">
        <f>COUNTIF(models_list_studies!C:C,"*" &amp; A51 &amp; "*")</f>
        <v>4</v>
      </c>
    </row>
    <row r="52" spans="1:2">
      <c r="A52" t="s">
        <v>892</v>
      </c>
      <c r="B52">
        <f>COUNTIF(models_list_studies!C:C,"*" &amp; A52 &amp; "*")</f>
        <v>13</v>
      </c>
    </row>
    <row r="53" spans="1:2">
      <c r="A53" t="s">
        <v>941</v>
      </c>
      <c r="B53">
        <f>COUNTIF(models_list_studies!C:C,"*" &amp; A53 &amp; "*")</f>
        <v>9</v>
      </c>
    </row>
    <row r="54" spans="1:2">
      <c r="A54" t="s">
        <v>897</v>
      </c>
      <c r="B54">
        <f>COUNTIF(models_list_studies!C:C,"*" &amp; A54 &amp; "*")</f>
        <v>10</v>
      </c>
    </row>
    <row r="55" spans="1:2">
      <c r="A55" t="s">
        <v>946</v>
      </c>
      <c r="B55">
        <f>COUNTIF(models_list_studies!C:C,"*" &amp; A55 &amp; "*")</f>
        <v>13</v>
      </c>
    </row>
    <row r="56" spans="1:2">
      <c r="A56" t="s">
        <v>925</v>
      </c>
      <c r="B56">
        <f>COUNTIF(models_list_studies!C:C,"*" &amp; A56 &amp; "*")</f>
        <v>9</v>
      </c>
    </row>
    <row r="57" spans="1:2">
      <c r="A57" t="s">
        <v>940</v>
      </c>
      <c r="B57">
        <f>COUNTIF(models_list_studies!C:C,"*" &amp; A57 &amp; "*")</f>
        <v>12</v>
      </c>
    </row>
    <row r="58" spans="1:2">
      <c r="A58" t="s">
        <v>902</v>
      </c>
      <c r="B58">
        <f>COUNTIF(models_list_studies!C:C,"*" &amp; A58 &amp; "*")</f>
        <v>10</v>
      </c>
    </row>
    <row r="59" spans="1:2">
      <c r="A59" t="s">
        <v>912</v>
      </c>
      <c r="B59">
        <f>COUNTIF(models_list_studies!C:C,"*" &amp; A59 &amp; "*")</f>
        <v>10</v>
      </c>
    </row>
    <row r="60" spans="1:2">
      <c r="A60" t="s">
        <v>906</v>
      </c>
      <c r="B60">
        <f>COUNTIF(models_list_studies!C:C,"*" &amp; A60 &amp; "*")</f>
        <v>10</v>
      </c>
    </row>
    <row r="61" spans="1:2">
      <c r="A61" t="s">
        <v>924</v>
      </c>
      <c r="B61">
        <f>COUNTIF(models_list_studies!C:C,"*" &amp; A61 &amp; "*")</f>
        <v>12</v>
      </c>
    </row>
    <row r="62" spans="1:2">
      <c r="A62" t="s">
        <v>929</v>
      </c>
      <c r="B62">
        <f>COUNTIF(models_list_studies!C:C,"*" &amp; A62 &amp; "*")</f>
        <v>11</v>
      </c>
    </row>
    <row r="63" spans="1:2">
      <c r="A63" t="s">
        <v>916</v>
      </c>
      <c r="B63">
        <f>COUNTIF(models_list_studies!C:C,"*" &amp; A63 &amp; "*")</f>
        <v>10</v>
      </c>
    </row>
    <row r="64" spans="1:2">
      <c r="A64" t="s">
        <v>933</v>
      </c>
      <c r="B64">
        <f>COUNTIF(models_list_studies!C:C,"*" &amp; A64 &amp; "*")</f>
        <v>11</v>
      </c>
    </row>
    <row r="65" spans="1:2">
      <c r="A65" t="s">
        <v>894</v>
      </c>
      <c r="B65">
        <f>COUNTIF(models_list_studies!C:C,"*" &amp; A65 &amp; "*")</f>
        <v>12</v>
      </c>
    </row>
    <row r="66" spans="1:2">
      <c r="A66" t="s">
        <v>923</v>
      </c>
      <c r="B66">
        <f>COUNTIF(models_list_studies!C:C,"*" &amp; A66 &amp; "*")</f>
        <v>11</v>
      </c>
    </row>
    <row r="67" spans="1:2">
      <c r="A67" t="s">
        <v>910</v>
      </c>
      <c r="B67">
        <f>COUNTIF(models_list_studies!C:C,"*" &amp; A67 &amp; "*")</f>
        <v>10</v>
      </c>
    </row>
    <row r="68" spans="1:2">
      <c r="A68" t="s">
        <v>917</v>
      </c>
      <c r="B68">
        <f>COUNTIF(models_list_studies!C:C,"*" &amp; A68 &amp; "*")</f>
        <v>13</v>
      </c>
    </row>
    <row r="69" spans="1:2">
      <c r="A69" t="s">
        <v>2850</v>
      </c>
      <c r="B69">
        <f>COUNTIF(models_list_studies!C:C,"*" &amp; A69 &amp; "*")</f>
        <v>12</v>
      </c>
    </row>
    <row r="70" spans="1:2">
      <c r="A70" t="s">
        <v>930</v>
      </c>
      <c r="B70">
        <f>COUNTIF(models_list_studies!C:C,"*" &amp; A70 &amp; "*")</f>
        <v>1</v>
      </c>
    </row>
    <row r="71" spans="1:2">
      <c r="A71" t="s">
        <v>914</v>
      </c>
      <c r="B71">
        <f>COUNTIF(models_list_studies!C:C,"*" &amp; A71 &amp; "*")+COUNTIF(models_list_studies!C:C,"*Swaziland*")</f>
        <v>11</v>
      </c>
    </row>
    <row r="72" spans="1:2">
      <c r="A72" t="s">
        <v>907</v>
      </c>
      <c r="B72">
        <f>COUNTIF(models_list_studies!C:C,"*" &amp; A72 &amp; "*")</f>
        <v>10</v>
      </c>
    </row>
    <row r="73" spans="1:2">
      <c r="A73" t="s">
        <v>2851</v>
      </c>
      <c r="B73">
        <f>COUNTIF(models_list_studies!C:C,"*" &amp; A73 &amp; "*")</f>
        <v>1</v>
      </c>
    </row>
    <row r="74" spans="1:2">
      <c r="A74" t="s">
        <v>904</v>
      </c>
      <c r="B74">
        <f>COUNTIF(models_list_studies!C:C,"*" &amp; A74 &amp; "*")</f>
        <v>1</v>
      </c>
    </row>
    <row r="75" spans="1:2">
      <c r="A75" t="s">
        <v>1696</v>
      </c>
      <c r="B75">
        <f>COUNTIF(models_list_studies!C:C,"*" &amp; A75 &amp; "*")</f>
        <v>0</v>
      </c>
    </row>
    <row r="76" spans="1:2">
      <c r="A76" t="s">
        <v>899</v>
      </c>
      <c r="B76">
        <f>COUNTIF(models_list_studies!C:C,"*" &amp; A76 &amp; "*")</f>
        <v>1</v>
      </c>
    </row>
    <row r="77" spans="1:2">
      <c r="A77" t="s">
        <v>1430</v>
      </c>
      <c r="B77">
        <f>COUNTIF(models_list_studies!C:C,"*" &amp; A77 &amp; "*")</f>
        <v>0</v>
      </c>
    </row>
    <row r="78" spans="1:2">
      <c r="A78" t="s">
        <v>937</v>
      </c>
      <c r="B78">
        <f>COUNTIF(models_list_studies!C:C,"*" &amp; A78 &amp; "*")</f>
        <v>1</v>
      </c>
    </row>
    <row r="79" spans="1:2">
      <c r="A79" t="s">
        <v>939</v>
      </c>
      <c r="B79">
        <f>COUNTIF(models_list_studies!C:C,"*" &amp; A79 &amp; "*")</f>
        <v>1</v>
      </c>
    </row>
    <row r="81" spans="1:2">
      <c r="B81">
        <f>SUM(B23:B79)</f>
        <v>574</v>
      </c>
    </row>
    <row r="84" spans="1:2">
      <c r="A84" t="s">
        <v>2852</v>
      </c>
    </row>
    <row r="85" spans="1:2">
      <c r="A85">
        <v>2020</v>
      </c>
    </row>
    <row r="86" spans="1:2">
      <c r="A86">
        <v>2021</v>
      </c>
    </row>
    <row r="87" spans="1:2">
      <c r="A87">
        <v>2022</v>
      </c>
    </row>
    <row r="88" spans="1:2">
      <c r="A88">
        <v>2023</v>
      </c>
    </row>
    <row r="89" spans="1:2">
      <c r="A89">
        <v>2024</v>
      </c>
    </row>
    <row r="90" spans="1:2">
      <c r="A90">
        <v>2025</v>
      </c>
    </row>
    <row r="91" spans="1:2">
      <c r="A91">
        <v>2026</v>
      </c>
    </row>
    <row r="92" spans="1:2">
      <c r="A92">
        <v>2027</v>
      </c>
    </row>
    <row r="93" spans="1:2">
      <c r="A93">
        <v>2028</v>
      </c>
    </row>
    <row r="94" spans="1:2">
      <c r="A94">
        <v>2029</v>
      </c>
    </row>
    <row r="95" spans="1:2">
      <c r="A95">
        <v>2030</v>
      </c>
    </row>
    <row r="96" spans="1:2">
      <c r="A96">
        <v>2031</v>
      </c>
    </row>
    <row r="97" spans="1:2">
      <c r="A97">
        <v>2032</v>
      </c>
    </row>
    <row r="98" spans="1:2">
      <c r="A98">
        <v>2033</v>
      </c>
    </row>
    <row r="104" spans="1:2">
      <c r="A104" t="s">
        <v>1069</v>
      </c>
      <c r="B104" t="s">
        <v>2853</v>
      </c>
    </row>
    <row r="105" spans="1:2">
      <c r="A105" t="s">
        <v>885</v>
      </c>
      <c r="B105">
        <v>2</v>
      </c>
    </row>
    <row r="106" spans="1:2">
      <c r="A106" t="s">
        <v>889</v>
      </c>
      <c r="B106">
        <v>0</v>
      </c>
    </row>
    <row r="107" spans="1:2">
      <c r="A107" t="s">
        <v>892</v>
      </c>
      <c r="B107">
        <v>1</v>
      </c>
    </row>
    <row r="108" spans="1:2">
      <c r="A108" t="s">
        <v>894</v>
      </c>
      <c r="B108">
        <v>1</v>
      </c>
    </row>
    <row r="109" spans="1:2">
      <c r="A109" t="s">
        <v>896</v>
      </c>
      <c r="B109">
        <v>1</v>
      </c>
    </row>
    <row r="110" spans="1:2">
      <c r="A110" t="s">
        <v>897</v>
      </c>
      <c r="B110">
        <v>0</v>
      </c>
    </row>
    <row r="111" spans="1:2">
      <c r="A111" t="s">
        <v>900</v>
      </c>
      <c r="B111">
        <v>3</v>
      </c>
    </row>
    <row r="112" spans="1:2">
      <c r="A112" t="s">
        <v>899</v>
      </c>
      <c r="B112">
        <v>0</v>
      </c>
    </row>
    <row r="113" spans="1:2">
      <c r="A113" t="s">
        <v>902</v>
      </c>
      <c r="B113">
        <v>0</v>
      </c>
    </row>
    <row r="114" spans="1:2">
      <c r="A114" t="s">
        <v>903</v>
      </c>
      <c r="B114">
        <v>0</v>
      </c>
    </row>
    <row r="115" spans="1:2">
      <c r="A115" t="s">
        <v>904</v>
      </c>
      <c r="B115">
        <v>0</v>
      </c>
    </row>
    <row r="116" spans="1:2">
      <c r="A116" t="s">
        <v>905</v>
      </c>
      <c r="B116">
        <v>0</v>
      </c>
    </row>
    <row r="117" spans="1:2">
      <c r="A117" t="s">
        <v>907</v>
      </c>
      <c r="B117">
        <v>0</v>
      </c>
    </row>
    <row r="118" spans="1:2">
      <c r="A118" t="s">
        <v>908</v>
      </c>
      <c r="B118">
        <v>3</v>
      </c>
    </row>
    <row r="119" spans="1:2">
      <c r="A119" t="s">
        <v>910</v>
      </c>
      <c r="B119">
        <v>0</v>
      </c>
    </row>
    <row r="120" spans="1:2">
      <c r="A120" t="s">
        <v>912</v>
      </c>
      <c r="B120">
        <v>0</v>
      </c>
    </row>
    <row r="121" spans="1:2">
      <c r="A121" t="s">
        <v>915</v>
      </c>
      <c r="B121">
        <v>2</v>
      </c>
    </row>
    <row r="122" spans="1:2">
      <c r="A122" t="s">
        <v>916</v>
      </c>
      <c r="B122">
        <v>0</v>
      </c>
    </row>
    <row r="123" spans="1:2">
      <c r="A123" t="s">
        <v>917</v>
      </c>
      <c r="B123">
        <v>1</v>
      </c>
    </row>
    <row r="124" spans="1:2">
      <c r="A124" t="s">
        <v>918</v>
      </c>
      <c r="B124">
        <v>3</v>
      </c>
    </row>
    <row r="125" spans="1:2">
      <c r="A125" t="s">
        <v>919</v>
      </c>
      <c r="B125">
        <v>0</v>
      </c>
    </row>
    <row r="126" spans="1:2">
      <c r="A126" t="s">
        <v>920</v>
      </c>
      <c r="B126">
        <v>0</v>
      </c>
    </row>
    <row r="127" spans="1:2">
      <c r="A127" t="s">
        <v>921</v>
      </c>
      <c r="B127">
        <v>1</v>
      </c>
    </row>
    <row r="128" spans="1:2">
      <c r="A128" t="s">
        <v>922</v>
      </c>
      <c r="B128">
        <v>6</v>
      </c>
    </row>
    <row r="129" spans="1:2">
      <c r="A129" t="s">
        <v>923</v>
      </c>
      <c r="B129">
        <v>0</v>
      </c>
    </row>
    <row r="130" spans="1:2">
      <c r="A130" t="s">
        <v>924</v>
      </c>
      <c r="B130">
        <v>0</v>
      </c>
    </row>
    <row r="131" spans="1:2">
      <c r="A131" t="s">
        <v>925</v>
      </c>
      <c r="B131">
        <v>0</v>
      </c>
    </row>
    <row r="132" spans="1:2">
      <c r="A132" t="s">
        <v>926</v>
      </c>
      <c r="B132">
        <v>0</v>
      </c>
    </row>
    <row r="133" spans="1:2">
      <c r="A133" t="s">
        <v>927</v>
      </c>
      <c r="B133">
        <v>0</v>
      </c>
    </row>
    <row r="134" spans="1:2">
      <c r="A134" t="s">
        <v>928</v>
      </c>
      <c r="B134">
        <v>0</v>
      </c>
    </row>
    <row r="135" spans="1:2">
      <c r="A135" t="s">
        <v>929</v>
      </c>
      <c r="B135">
        <v>0</v>
      </c>
    </row>
    <row r="136" spans="1:2">
      <c r="A136" t="s">
        <v>930</v>
      </c>
      <c r="B136">
        <v>1</v>
      </c>
    </row>
    <row r="137" spans="1:2">
      <c r="A137" t="s">
        <v>2854</v>
      </c>
      <c r="B137">
        <v>0</v>
      </c>
    </row>
    <row r="138" spans="1:2">
      <c r="A138" t="s">
        <v>931</v>
      </c>
      <c r="B138">
        <v>2</v>
      </c>
    </row>
    <row r="139" spans="1:2">
      <c r="A139" t="s">
        <v>932</v>
      </c>
      <c r="B139">
        <v>1</v>
      </c>
    </row>
    <row r="140" spans="1:2">
      <c r="A140" t="s">
        <v>933</v>
      </c>
      <c r="B140">
        <v>0</v>
      </c>
    </row>
    <row r="141" spans="1:2">
      <c r="A141" t="s">
        <v>2849</v>
      </c>
      <c r="B141">
        <v>0</v>
      </c>
    </row>
    <row r="142" spans="1:2">
      <c r="A142" t="s">
        <v>935</v>
      </c>
      <c r="B142">
        <v>6</v>
      </c>
    </row>
    <row r="143" spans="1:2">
      <c r="A143" t="s">
        <v>906</v>
      </c>
      <c r="B143">
        <v>0</v>
      </c>
    </row>
    <row r="144" spans="1:2">
      <c r="A144" t="s">
        <v>2855</v>
      </c>
      <c r="B144">
        <v>1</v>
      </c>
    </row>
    <row r="145" spans="1:2">
      <c r="A145" t="s">
        <v>936</v>
      </c>
      <c r="B145">
        <v>1</v>
      </c>
    </row>
    <row r="146" spans="1:2">
      <c r="A146" t="s">
        <v>937</v>
      </c>
      <c r="B146">
        <v>3</v>
      </c>
    </row>
    <row r="147" spans="1:2">
      <c r="A147" t="s">
        <v>938</v>
      </c>
      <c r="B147">
        <v>0</v>
      </c>
    </row>
    <row r="148" spans="1:2">
      <c r="A148" t="s">
        <v>939</v>
      </c>
      <c r="B148">
        <v>0</v>
      </c>
    </row>
    <row r="149" spans="1:2">
      <c r="A149" t="s">
        <v>940</v>
      </c>
      <c r="B149">
        <v>0</v>
      </c>
    </row>
    <row r="150" spans="1:2">
      <c r="A150" t="s">
        <v>941</v>
      </c>
      <c r="B150">
        <v>0</v>
      </c>
    </row>
    <row r="151" spans="1:2">
      <c r="A151" t="s">
        <v>942</v>
      </c>
      <c r="B151">
        <v>3</v>
      </c>
    </row>
    <row r="152" spans="1:2">
      <c r="A152" t="s">
        <v>943</v>
      </c>
      <c r="B152">
        <v>1</v>
      </c>
    </row>
    <row r="153" spans="1:2">
      <c r="A153" t="s">
        <v>944</v>
      </c>
      <c r="B153">
        <v>0</v>
      </c>
    </row>
    <row r="154" spans="1:2">
      <c r="A154" t="s">
        <v>2856</v>
      </c>
      <c r="B154">
        <v>0</v>
      </c>
    </row>
    <row r="155" spans="1:2">
      <c r="A155" t="s">
        <v>945</v>
      </c>
      <c r="B155">
        <v>1</v>
      </c>
    </row>
    <row r="156" spans="1:2">
      <c r="A156" t="s">
        <v>946</v>
      </c>
      <c r="B156">
        <v>1</v>
      </c>
    </row>
    <row r="157" spans="1:2">
      <c r="A157" t="s">
        <v>947</v>
      </c>
      <c r="B157">
        <v>3</v>
      </c>
    </row>
    <row r="158" spans="1:2">
      <c r="A158" t="s">
        <v>948</v>
      </c>
      <c r="B158">
        <v>1</v>
      </c>
    </row>
    <row r="159" spans="1:2">
      <c r="A159" t="s">
        <v>1696</v>
      </c>
      <c r="B159">
        <v>0</v>
      </c>
    </row>
    <row r="160" spans="1:2">
      <c r="A160" t="s">
        <v>949</v>
      </c>
      <c r="B160">
        <v>2</v>
      </c>
    </row>
    <row r="161" spans="1:2">
      <c r="A161" t="s">
        <v>950</v>
      </c>
      <c r="B161">
        <v>0</v>
      </c>
    </row>
    <row r="164" spans="1:2">
      <c r="B164">
        <f>SUM(B105:B161)</f>
        <v>51</v>
      </c>
    </row>
    <row r="174" spans="1:2">
      <c r="A174" t="s">
        <v>2846</v>
      </c>
      <c r="B174" t="s">
        <v>2847</v>
      </c>
    </row>
    <row r="175" spans="1:2">
      <c r="A175" t="s">
        <v>2857</v>
      </c>
      <c r="B175">
        <v>1</v>
      </c>
    </row>
    <row r="176" spans="1:2">
      <c r="A176" t="s">
        <v>2858</v>
      </c>
      <c r="B176">
        <f>COUNTIF(models_list_studies!X:X,"*" &amp; A176 &amp; "*")</f>
        <v>12</v>
      </c>
    </row>
    <row r="177" spans="1:2">
      <c r="A177" t="s">
        <v>1263</v>
      </c>
      <c r="B177">
        <f>COUNTIF(models_list_studies!X:X,"*" &amp; A177 &amp; "*")</f>
        <v>3</v>
      </c>
    </row>
    <row r="178" spans="1:2">
      <c r="A178" t="s">
        <v>1616</v>
      </c>
      <c r="B178">
        <f>COUNTIF(models_list_studies!X:X,"*" &amp; A178 &amp; "*")</f>
        <v>10</v>
      </c>
    </row>
    <row r="179" spans="1:2">
      <c r="A179" t="s">
        <v>1130</v>
      </c>
      <c r="B179">
        <f>COUNTIF(models_list_studies!X:X,"*" &amp; A179 &amp; "*")</f>
        <v>1</v>
      </c>
    </row>
    <row r="180" spans="1:2">
      <c r="A180" t="s">
        <v>1490</v>
      </c>
      <c r="B180">
        <f>COUNTIF(models_list_studies!X:X,"*" &amp; A180 &amp; "*")</f>
        <v>2</v>
      </c>
    </row>
    <row r="181" spans="1:2">
      <c r="A181" t="s">
        <v>2859</v>
      </c>
      <c r="B181">
        <f>COUNTIF(models_list_studies!X:X,"*" &amp; A181 &amp; "*")</f>
        <v>4</v>
      </c>
    </row>
    <row r="182" spans="1:2">
      <c r="A182" t="s">
        <v>1671</v>
      </c>
      <c r="B182">
        <f>COUNTIF(models_list_studies!X:X,"*" &amp; A182 &amp; "*")</f>
        <v>11</v>
      </c>
    </row>
    <row r="183" spans="1:2">
      <c r="A183" t="s">
        <v>1354</v>
      </c>
      <c r="B183">
        <f>COUNTIF(models_list_studies!X:X,"*" &amp; A183 &amp; "*")</f>
        <v>10</v>
      </c>
    </row>
    <row r="184" spans="1:2">
      <c r="A184" t="s">
        <v>1525</v>
      </c>
      <c r="B184">
        <f>COUNTIF(models_list_studies!X:X,"*" &amp; A184 &amp; "*")</f>
        <v>2</v>
      </c>
    </row>
    <row r="185" spans="1:2">
      <c r="A185" t="s">
        <v>1229</v>
      </c>
      <c r="B185">
        <f>COUNTIF(models_list_studies!X:X,"*" &amp; A185 &amp; "*")</f>
        <v>1</v>
      </c>
    </row>
    <row r="186" spans="1:2">
      <c r="A186" t="s">
        <v>2860</v>
      </c>
      <c r="B186">
        <f>COUNTIF(models_list_studies!X:X,"*" &amp; A186 &amp; "*")</f>
        <v>1</v>
      </c>
    </row>
    <row r="187" spans="1:2">
      <c r="A187" t="s">
        <v>1280</v>
      </c>
      <c r="B187">
        <f>COUNTIF(models_list_studies!X:X,"*" &amp; A187 &amp; "*")</f>
        <v>8</v>
      </c>
    </row>
    <row r="188" spans="1:2">
      <c r="A188" t="s">
        <v>1632</v>
      </c>
      <c r="B188">
        <f>COUNTIF(models_list_studies!X:X,"*" &amp; A188 &amp; "*")</f>
        <v>1</v>
      </c>
    </row>
    <row r="189" spans="1:2">
      <c r="A189" t="s">
        <v>1330</v>
      </c>
      <c r="B189">
        <f>COUNTIF(models_list_studies!X:X,"*" &amp; A189 &amp; "*")</f>
        <v>1</v>
      </c>
    </row>
    <row r="190" spans="1:2">
      <c r="A190" t="s">
        <v>1109</v>
      </c>
      <c r="B190">
        <f>COUNTIF(models_list_studies!X:X,"*" &amp; A190 &amp; "*")</f>
        <v>4</v>
      </c>
    </row>
    <row r="191" spans="1:2">
      <c r="A191" t="s">
        <v>1261</v>
      </c>
      <c r="B191">
        <f>COUNTIF(models_list_studies!X:X,"*" &amp; A191 &amp; "*")</f>
        <v>2</v>
      </c>
    </row>
    <row r="192" spans="1:2">
      <c r="A192" t="s">
        <v>1107</v>
      </c>
      <c r="B192">
        <f>COUNTIF(models_list_studies!X:X,"*" &amp; A192 &amp; "*")</f>
        <v>1</v>
      </c>
    </row>
    <row r="193" spans="1:2">
      <c r="A193" t="s">
        <v>1333</v>
      </c>
      <c r="B193">
        <f>COUNTIF(models_list_studies!X:X,"*" &amp; A193 &amp; "*")</f>
        <v>1</v>
      </c>
    </row>
    <row r="194" spans="1:2">
      <c r="A194" t="s">
        <v>1188</v>
      </c>
      <c r="B194">
        <f>COUNTIF(models_list_studies!X:X,"*" &amp; A194 &amp; "*")</f>
        <v>1</v>
      </c>
    </row>
    <row r="195" spans="1:2">
      <c r="A195" t="s">
        <v>1618</v>
      </c>
      <c r="B195">
        <f>COUNTIF(models_list_studies!X:X,"*" &amp; A195 &amp; "*")</f>
        <v>1</v>
      </c>
    </row>
    <row r="196" spans="1:2">
      <c r="A196" t="s">
        <v>1345</v>
      </c>
      <c r="B196">
        <f>COUNTIF(models_list_studies!X:X,"*" &amp; A196 &amp; "*")</f>
        <v>1</v>
      </c>
    </row>
    <row r="197" spans="1:2">
      <c r="A197" t="s">
        <v>1648</v>
      </c>
      <c r="B197">
        <f>COUNTIF(models_list_studies!X:X,"*" &amp; A197 &amp; "*")</f>
        <v>1</v>
      </c>
    </row>
    <row r="198" spans="1:2">
      <c r="A198" t="s">
        <v>1603</v>
      </c>
      <c r="B198">
        <f>COUNTIF(models_list_studies!X:X,"*" &amp; A198 &amp; "*")</f>
        <v>1</v>
      </c>
    </row>
    <row r="202" spans="1:2">
      <c r="A202" t="s">
        <v>1712</v>
      </c>
      <c r="B202" t="s">
        <v>2828</v>
      </c>
    </row>
    <row r="203" spans="1:2">
      <c r="A203" t="s">
        <v>2562</v>
      </c>
      <c r="B203">
        <f>COUNTIF(models_list_studies!X:X,"*" &amp; A203 &amp; "*")</f>
        <v>17</v>
      </c>
    </row>
    <row r="204" spans="1:2">
      <c r="A204" t="s">
        <v>2861</v>
      </c>
      <c r="B204">
        <f>COUNTIF(models_list_studies!X:X,"*" &amp; A204 &amp; "*")</f>
        <v>20</v>
      </c>
    </row>
    <row r="205" spans="1:2">
      <c r="A205" t="s">
        <v>2862</v>
      </c>
      <c r="B205">
        <f>COUNTIF(models_list_studies!X:X,"*" &amp; A205 &amp; "*")</f>
        <v>30</v>
      </c>
    </row>
    <row r="208" spans="1:2">
      <c r="B208">
        <f>SUM(B203:B205)</f>
        <v>67</v>
      </c>
    </row>
  </sheetData>
  <sortState ref="A105:A161">
    <sortCondition ref="A105:A161"/>
  </sortSt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theme="5" tint="0.39997558519241921"/>
  </sheetPr>
  <dimension ref="A1:I155"/>
  <sheetViews>
    <sheetView topLeftCell="A179" workbookViewId="0">
      <selection activeCell="H171" sqref="H171"/>
    </sheetView>
  </sheetViews>
  <sheetFormatPr baseColWidth="10" defaultColWidth="11.375" defaultRowHeight="14.25"/>
  <cols>
    <col min="1" max="1" width="25.375" customWidth="1"/>
  </cols>
  <sheetData>
    <row r="1" spans="1:9">
      <c r="A1" s="104" t="s">
        <v>2863</v>
      </c>
      <c r="B1" s="104"/>
      <c r="C1" s="32"/>
      <c r="D1" s="32"/>
      <c r="E1" s="32"/>
      <c r="F1" s="32"/>
      <c r="G1" s="32"/>
      <c r="H1" s="32"/>
      <c r="I1" s="32"/>
    </row>
    <row r="2" spans="1:9">
      <c r="A2" s="21" t="s">
        <v>2864</v>
      </c>
      <c r="B2" s="21" t="s">
        <v>2810</v>
      </c>
      <c r="C2" t="s">
        <v>2865</v>
      </c>
    </row>
    <row r="3" spans="1:9">
      <c r="A3" s="21" t="s">
        <v>18</v>
      </c>
      <c r="B3" s="21">
        <f>COUNTIF(Table1[hydro], "*yes*")</f>
        <v>61</v>
      </c>
      <c r="C3" s="33">
        <f>B3/67</f>
        <v>0.91044776119402981</v>
      </c>
    </row>
    <row r="4" spans="1:9">
      <c r="A4" s="21" t="s">
        <v>1859</v>
      </c>
      <c r="B4" s="21">
        <f>COUNTIF(Table1[[solar ]], "*yes*")</f>
        <v>61</v>
      </c>
      <c r="C4" s="33">
        <f t="shared" ref="C4:C11" si="0">B4/67</f>
        <v>0.91044776119402981</v>
      </c>
    </row>
    <row r="5" spans="1:9">
      <c r="A5" s="21" t="s">
        <v>20</v>
      </c>
      <c r="B5" s="21">
        <f>COUNTIF(Table1[wind], "*yes*")</f>
        <v>59</v>
      </c>
      <c r="C5" s="33">
        <f t="shared" si="0"/>
        <v>0.88059701492537312</v>
      </c>
    </row>
    <row r="6" spans="1:9">
      <c r="A6" s="21" t="s">
        <v>21</v>
      </c>
      <c r="B6" s="21">
        <f>COUNTIF(Table1[biomass], "*yes*")</f>
        <v>38</v>
      </c>
      <c r="C6" s="33">
        <f t="shared" si="0"/>
        <v>0.56716417910447758</v>
      </c>
    </row>
    <row r="7" spans="1:9">
      <c r="A7" s="21" t="s">
        <v>1860</v>
      </c>
      <c r="B7" s="21">
        <f>COUNTIF(Table1[[Nuclear ]], "*yes*")</f>
        <v>24</v>
      </c>
      <c r="C7" s="33">
        <f t="shared" si="0"/>
        <v>0.35820895522388058</v>
      </c>
    </row>
    <row r="8" spans="1:9">
      <c r="A8" s="21" t="s">
        <v>1861</v>
      </c>
      <c r="B8" s="21">
        <f>COUNTIF(Table1[Geothermal], "*yes*")</f>
        <v>23</v>
      </c>
      <c r="C8" s="33">
        <f t="shared" si="0"/>
        <v>0.34328358208955223</v>
      </c>
    </row>
    <row r="9" spans="1:9">
      <c r="A9" s="21" t="s">
        <v>1862</v>
      </c>
      <c r="B9" s="21">
        <f>COUNTIF(Table1[Fossil Fuels], "*yes*")</f>
        <v>61</v>
      </c>
      <c r="C9" s="33">
        <f t="shared" si="0"/>
        <v>0.91044776119402981</v>
      </c>
    </row>
    <row r="10" spans="1:9">
      <c r="A10" s="21" t="s">
        <v>1863</v>
      </c>
      <c r="B10" s="21">
        <f>COUNTIF(Table1[H2], "*yes*")</f>
        <v>10</v>
      </c>
      <c r="C10" s="33">
        <f t="shared" si="0"/>
        <v>0.14925373134328357</v>
      </c>
    </row>
    <row r="11" spans="1:9">
      <c r="A11" s="21" t="s">
        <v>26</v>
      </c>
      <c r="B11" s="21">
        <f>COUNTIF(Table1[coal], "*yes*")</f>
        <v>38</v>
      </c>
      <c r="C11" s="33">
        <f t="shared" si="0"/>
        <v>0.56716417910447758</v>
      </c>
    </row>
    <row r="13" spans="1:9">
      <c r="A13" t="s">
        <v>2866</v>
      </c>
      <c r="B13" t="s">
        <v>2867</v>
      </c>
      <c r="C13" t="s">
        <v>2868</v>
      </c>
      <c r="D13" t="s">
        <v>2812</v>
      </c>
    </row>
    <row r="14" spans="1:9">
      <c r="A14" t="s">
        <v>2828</v>
      </c>
      <c r="B14">
        <v>63</v>
      </c>
      <c r="C14">
        <v>2</v>
      </c>
      <c r="D14">
        <v>2</v>
      </c>
      <c r="F14">
        <f>SUM(B14:E14)</f>
        <v>67</v>
      </c>
    </row>
    <row r="27" spans="1:2">
      <c r="A27" t="s">
        <v>2869</v>
      </c>
      <c r="B27" t="s">
        <v>2828</v>
      </c>
    </row>
    <row r="28" spans="1:2">
      <c r="A28">
        <v>2025</v>
      </c>
      <c r="B28">
        <f>COUNTIF(Table1[end], A28)</f>
        <v>2</v>
      </c>
    </row>
    <row r="29" spans="1:2">
      <c r="A29">
        <v>2030</v>
      </c>
      <c r="B29">
        <f>COUNTIF(Table1[end], A29)</f>
        <v>16</v>
      </c>
    </row>
    <row r="30" spans="1:2">
      <c r="A30">
        <v>2032</v>
      </c>
      <c r="B30">
        <f>COUNTIF(Table1[end], A30)</f>
        <v>1</v>
      </c>
    </row>
    <row r="31" spans="1:2">
      <c r="A31">
        <v>2035</v>
      </c>
      <c r="B31">
        <f>COUNTIF(Table1[end], A31)</f>
        <v>3</v>
      </c>
    </row>
    <row r="32" spans="1:2">
      <c r="A32">
        <v>2037</v>
      </c>
      <c r="B32">
        <f>COUNTIF(Table1[end], A32)</f>
        <v>2</v>
      </c>
    </row>
    <row r="33" spans="1:4">
      <c r="A33">
        <v>2040</v>
      </c>
      <c r="B33">
        <f>COUNTIF(Table1[end], A33)</f>
        <v>13</v>
      </c>
    </row>
    <row r="34" spans="1:4">
      <c r="A34">
        <v>2041</v>
      </c>
      <c r="B34">
        <f>COUNTIF(Table1[end], A34)</f>
        <v>1</v>
      </c>
    </row>
    <row r="35" spans="1:4">
      <c r="A35">
        <v>2042</v>
      </c>
      <c r="B35">
        <f>COUNTIF(Table1[end], A35)</f>
        <v>1</v>
      </c>
    </row>
    <row r="36" spans="1:4">
      <c r="A36">
        <v>2045</v>
      </c>
      <c r="B36">
        <f>COUNTIF(Table1[end], A36)</f>
        <v>2</v>
      </c>
    </row>
    <row r="37" spans="1:4">
      <c r="A37">
        <v>2048</v>
      </c>
      <c r="B37">
        <f>COUNTIF(Table1[end], A37)</f>
        <v>1</v>
      </c>
    </row>
    <row r="38" spans="1:4">
      <c r="A38">
        <v>2050</v>
      </c>
      <c r="B38">
        <f>COUNTIF(Table1[end], A38)</f>
        <v>15</v>
      </c>
    </row>
    <row r="39" spans="1:4">
      <c r="A39">
        <v>2060</v>
      </c>
      <c r="B39">
        <f>COUNTIF(Table1[end], A39)</f>
        <v>2</v>
      </c>
    </row>
    <row r="40" spans="1:4">
      <c r="A40">
        <v>2063</v>
      </c>
      <c r="B40">
        <f>COUNTIF(Table1[end], A40)</f>
        <v>1</v>
      </c>
    </row>
    <row r="41" spans="1:4">
      <c r="A41">
        <v>2065</v>
      </c>
      <c r="B41">
        <f>COUNTIF(Table1[end], A41)</f>
        <v>1</v>
      </c>
    </row>
    <row r="42" spans="1:4">
      <c r="A42">
        <v>2070</v>
      </c>
      <c r="B42">
        <f>COUNTIF(Table1[end], A42)</f>
        <v>1</v>
      </c>
    </row>
    <row r="43" spans="1:4">
      <c r="B43">
        <f>SUM(B28:B42)</f>
        <v>62</v>
      </c>
      <c r="D43" s="34">
        <f>16/62</f>
        <v>0.25806451612903225</v>
      </c>
    </row>
    <row r="44" spans="1:4">
      <c r="D44" s="34">
        <f>(15+2+1+1+1)/62</f>
        <v>0.32258064516129031</v>
      </c>
    </row>
    <row r="45" spans="1:4">
      <c r="A45" t="s">
        <v>2870</v>
      </c>
      <c r="B45" t="s">
        <v>2828</v>
      </c>
      <c r="D45" s="34">
        <f>24/62</f>
        <v>0.38709677419354838</v>
      </c>
    </row>
    <row r="46" spans="1:4">
      <c r="A46" t="s">
        <v>1914</v>
      </c>
      <c r="B46">
        <f>COUNTIF(Table1[Sector (Electricity/Full Energy System)],"*" &amp; A46 &amp; "*")</f>
        <v>53</v>
      </c>
    </row>
    <row r="47" spans="1:4">
      <c r="A47" t="s">
        <v>2052</v>
      </c>
      <c r="B47">
        <f>COUNTIFS(Table1[Sector (Electricity/Full Energy System)],"*" &amp; A47 &amp; "*")</f>
        <v>12</v>
      </c>
    </row>
    <row r="48" spans="1:4">
      <c r="A48" t="s">
        <v>2871</v>
      </c>
      <c r="B48">
        <f>COUNTIFS(models_list_studies!R:R,"*" &amp; A48 &amp; "*", models_list_studies!R:R,"&lt;&gt;*Full energy system*")</f>
        <v>1</v>
      </c>
    </row>
    <row r="49" spans="2:2">
      <c r="B49">
        <f>SUM(B46:B48)</f>
        <v>66</v>
      </c>
    </row>
    <row r="66" spans="1:2">
      <c r="A66" t="s">
        <v>2872</v>
      </c>
      <c r="B66" t="s">
        <v>2830</v>
      </c>
    </row>
    <row r="67" spans="1:2">
      <c r="A67" t="s">
        <v>1719</v>
      </c>
      <c r="B67">
        <v>8</v>
      </c>
    </row>
    <row r="68" spans="1:2">
      <c r="A68" t="s">
        <v>1828</v>
      </c>
      <c r="B68">
        <v>59</v>
      </c>
    </row>
    <row r="86" spans="1:2">
      <c r="A86" t="s">
        <v>2873</v>
      </c>
      <c r="B86" t="s">
        <v>2874</v>
      </c>
    </row>
    <row r="87" spans="1:2">
      <c r="A87" t="s">
        <v>1916</v>
      </c>
      <c r="B87">
        <v>47</v>
      </c>
    </row>
    <row r="88" spans="1:2">
      <c r="A88" t="s">
        <v>1977</v>
      </c>
      <c r="B88">
        <v>10</v>
      </c>
    </row>
    <row r="89" spans="1:2">
      <c r="A89" t="s">
        <v>1885</v>
      </c>
      <c r="B89">
        <v>7</v>
      </c>
    </row>
    <row r="90" spans="1:2">
      <c r="A90" t="s">
        <v>1889</v>
      </c>
      <c r="B90">
        <v>3</v>
      </c>
    </row>
    <row r="101" spans="1:3">
      <c r="A101" t="s">
        <v>2875</v>
      </c>
      <c r="B101" t="s">
        <v>2830</v>
      </c>
      <c r="C101" t="s">
        <v>2876</v>
      </c>
    </row>
    <row r="102" spans="1:3">
      <c r="A102">
        <v>1</v>
      </c>
      <c r="B102">
        <v>2</v>
      </c>
      <c r="C102" t="s">
        <v>2877</v>
      </c>
    </row>
    <row r="103" spans="1:3">
      <c r="A103">
        <v>2</v>
      </c>
      <c r="B103">
        <f>COUNTIF(Table1[Sustainable Development Goals (SDG) Coverage],"*" &amp; A103 &amp; "*")</f>
        <v>2</v>
      </c>
      <c r="C103" t="s">
        <v>2878</v>
      </c>
    </row>
    <row r="104" spans="1:3">
      <c r="A104">
        <v>3</v>
      </c>
      <c r="B104">
        <f>COUNTIFS(Table1[Sustainable Development Goals (SDG) Coverage],"*" &amp; A104 &amp; "*", Table1[Sustainable Development Goals (SDG) Coverage],"&lt;&gt;*13*")</f>
        <v>1</v>
      </c>
      <c r="C104" t="s">
        <v>2879</v>
      </c>
    </row>
    <row r="105" spans="1:3">
      <c r="A105">
        <v>6</v>
      </c>
      <c r="B105">
        <f>COUNTIF(Table1[Sustainable Development Goals (SDG) Coverage],"*" &amp; A105 &amp; "*")</f>
        <v>2</v>
      </c>
      <c r="C105" t="s">
        <v>2880</v>
      </c>
    </row>
    <row r="106" spans="1:3">
      <c r="A106">
        <v>7</v>
      </c>
      <c r="B106">
        <f>COUNTIF(Table1[Sustainable Development Goals (SDG) Coverage],"*" &amp; A106 &amp; "*")</f>
        <v>54</v>
      </c>
      <c r="C106" t="s">
        <v>2880</v>
      </c>
    </row>
    <row r="107" spans="1:3">
      <c r="A107">
        <v>8</v>
      </c>
      <c r="B107">
        <f>COUNTIF(Table1[Sustainable Development Goals (SDG) Coverage],"*" &amp; A107 &amp; "*")</f>
        <v>6</v>
      </c>
      <c r="C107" t="s">
        <v>2881</v>
      </c>
    </row>
    <row r="108" spans="1:3">
      <c r="A108">
        <v>9</v>
      </c>
      <c r="B108">
        <f>COUNTIF(Table1[Sustainable Development Goals (SDG) Coverage],"*" &amp; A108 &amp; "*")</f>
        <v>1</v>
      </c>
      <c r="C108" t="s">
        <v>2882</v>
      </c>
    </row>
    <row r="109" spans="1:3">
      <c r="A109">
        <v>10</v>
      </c>
      <c r="B109">
        <f>COUNTIF(Table1[Sustainable Development Goals (SDG) Coverage],"*" &amp; A109 &amp; "*")</f>
        <v>1</v>
      </c>
      <c r="C109" t="s">
        <v>2883</v>
      </c>
    </row>
    <row r="110" spans="1:3">
      <c r="A110">
        <v>12</v>
      </c>
      <c r="B110">
        <f>COUNTIF(Table1[Sustainable Development Goals (SDG) Coverage],"*" &amp; A110 &amp; "*")</f>
        <v>1</v>
      </c>
      <c r="C110" t="s">
        <v>2884</v>
      </c>
    </row>
    <row r="111" spans="1:3">
      <c r="A111">
        <v>13</v>
      </c>
      <c r="B111">
        <f>COUNTIF(Table1[Sustainable Development Goals (SDG) Coverage],"*" &amp; A111 &amp; "*")</f>
        <v>41</v>
      </c>
      <c r="C111" t="s">
        <v>2885</v>
      </c>
    </row>
    <row r="112" spans="1:3">
      <c r="A112">
        <v>15</v>
      </c>
      <c r="B112">
        <f>COUNTIF(Table1[Sustainable Development Goals (SDG) Coverage],"*" &amp; A112 &amp; "*")</f>
        <v>1</v>
      </c>
      <c r="C112" t="s">
        <v>2886</v>
      </c>
    </row>
    <row r="114" spans="1:3">
      <c r="A114" t="s">
        <v>2887</v>
      </c>
      <c r="B114" t="s">
        <v>2830</v>
      </c>
    </row>
    <row r="115" spans="1:3">
      <c r="A115" t="s">
        <v>1719</v>
      </c>
      <c r="B115">
        <v>32</v>
      </c>
    </row>
    <row r="116" spans="1:3">
      <c r="A116" t="s">
        <v>1828</v>
      </c>
      <c r="B116">
        <v>23</v>
      </c>
    </row>
    <row r="117" spans="1:3">
      <c r="A117" t="s">
        <v>1889</v>
      </c>
      <c r="B117">
        <v>12</v>
      </c>
    </row>
    <row r="127" spans="1:3">
      <c r="A127" t="s">
        <v>2888</v>
      </c>
      <c r="B127" t="s">
        <v>2874</v>
      </c>
      <c r="C127" t="s">
        <v>2889</v>
      </c>
    </row>
    <row r="128" spans="1:3">
      <c r="A128" t="s">
        <v>2890</v>
      </c>
      <c r="B128">
        <v>31</v>
      </c>
      <c r="C128" t="s">
        <v>2891</v>
      </c>
    </row>
    <row r="129" spans="1:3">
      <c r="A129" t="s">
        <v>2892</v>
      </c>
      <c r="B129">
        <v>18</v>
      </c>
      <c r="C129" t="s">
        <v>2893</v>
      </c>
    </row>
    <row r="130" spans="1:3">
      <c r="A130" t="s">
        <v>2894</v>
      </c>
      <c r="B130">
        <v>11</v>
      </c>
      <c r="C130" t="s">
        <v>2895</v>
      </c>
    </row>
    <row r="131" spans="1:3">
      <c r="A131" t="s">
        <v>2896</v>
      </c>
      <c r="B131">
        <v>7</v>
      </c>
      <c r="C131" t="s">
        <v>2897</v>
      </c>
    </row>
    <row r="134" spans="1:3">
      <c r="A134" t="s">
        <v>2898</v>
      </c>
      <c r="B134">
        <v>67</v>
      </c>
    </row>
    <row r="153" spans="1:2">
      <c r="A153" t="s">
        <v>2899</v>
      </c>
      <c r="B153" t="s">
        <v>2874</v>
      </c>
    </row>
    <row r="154" spans="1:2">
      <c r="A154" t="s">
        <v>653</v>
      </c>
      <c r="B154">
        <v>2</v>
      </c>
    </row>
    <row r="155" spans="1:2">
      <c r="A155" t="s">
        <v>2900</v>
      </c>
      <c r="B155">
        <v>65</v>
      </c>
    </row>
  </sheetData>
  <mergeCells count="1">
    <mergeCell ref="A1:B1"/>
  </mergeCells>
  <phoneticPr fontId="1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5">
    <tabColor theme="5" tint="0.39997558519241921"/>
  </sheetPr>
  <dimension ref="A1:C22"/>
  <sheetViews>
    <sheetView workbookViewId="0">
      <selection activeCell="F10" sqref="F10"/>
    </sheetView>
  </sheetViews>
  <sheetFormatPr baseColWidth="10" defaultColWidth="11.375" defaultRowHeight="14.25"/>
  <sheetData>
    <row r="1" spans="1:3">
      <c r="A1" t="s">
        <v>2846</v>
      </c>
      <c r="B1" t="s">
        <v>2901</v>
      </c>
      <c r="C1" t="s">
        <v>2902</v>
      </c>
    </row>
    <row r="2" spans="1:3">
      <c r="A2" t="s">
        <v>935</v>
      </c>
      <c r="B2">
        <v>6</v>
      </c>
      <c r="C2">
        <v>1</v>
      </c>
    </row>
    <row r="3" spans="1:3">
      <c r="A3" t="s">
        <v>922</v>
      </c>
      <c r="B3">
        <v>5</v>
      </c>
      <c r="C3">
        <v>1</v>
      </c>
    </row>
    <row r="4" spans="1:3">
      <c r="A4" t="s">
        <v>2903</v>
      </c>
      <c r="B4">
        <v>3</v>
      </c>
      <c r="C4">
        <v>1</v>
      </c>
    </row>
    <row r="5" spans="1:3">
      <c r="A5" t="s">
        <v>918</v>
      </c>
      <c r="B5">
        <v>3</v>
      </c>
      <c r="C5">
        <v>1</v>
      </c>
    </row>
    <row r="6" spans="1:3">
      <c r="A6" t="s">
        <v>2904</v>
      </c>
      <c r="B6">
        <v>2</v>
      </c>
      <c r="C6">
        <v>1</v>
      </c>
    </row>
    <row r="7" spans="1:3">
      <c r="A7" t="s">
        <v>2905</v>
      </c>
      <c r="B7">
        <v>2</v>
      </c>
      <c r="C7">
        <v>1</v>
      </c>
    </row>
    <row r="8" spans="1:3">
      <c r="A8" t="s">
        <v>2906</v>
      </c>
      <c r="B8">
        <v>2</v>
      </c>
      <c r="C8">
        <v>1</v>
      </c>
    </row>
    <row r="9" spans="1:3">
      <c r="A9" t="s">
        <v>2907</v>
      </c>
      <c r="B9">
        <v>1</v>
      </c>
      <c r="C9">
        <v>1</v>
      </c>
    </row>
    <row r="10" spans="1:3">
      <c r="A10" t="s">
        <v>946</v>
      </c>
      <c r="B10">
        <v>1</v>
      </c>
      <c r="C10">
        <v>1</v>
      </c>
    </row>
    <row r="11" spans="1:3">
      <c r="A11" t="s">
        <v>2908</v>
      </c>
      <c r="B11">
        <v>1</v>
      </c>
      <c r="C11">
        <v>1</v>
      </c>
    </row>
    <row r="12" spans="1:3">
      <c r="A12" t="s">
        <v>894</v>
      </c>
      <c r="B12">
        <v>1</v>
      </c>
      <c r="C12">
        <v>1</v>
      </c>
    </row>
    <row r="13" spans="1:3">
      <c r="A13" t="s">
        <v>2909</v>
      </c>
      <c r="B13">
        <v>1</v>
      </c>
      <c r="C13">
        <v>1</v>
      </c>
    </row>
    <row r="14" spans="1:3">
      <c r="A14" t="s">
        <v>2910</v>
      </c>
      <c r="B14">
        <v>1</v>
      </c>
      <c r="C14">
        <v>1</v>
      </c>
    </row>
    <row r="15" spans="1:3">
      <c r="A15" t="s">
        <v>2911</v>
      </c>
      <c r="B15">
        <v>1</v>
      </c>
      <c r="C15">
        <v>1</v>
      </c>
    </row>
    <row r="16" spans="1:3">
      <c r="A16" t="s">
        <v>894</v>
      </c>
      <c r="B16">
        <v>1</v>
      </c>
      <c r="C16">
        <v>1</v>
      </c>
    </row>
    <row r="17" spans="1:3">
      <c r="A17" t="s">
        <v>2912</v>
      </c>
      <c r="B17">
        <v>1</v>
      </c>
      <c r="C17">
        <v>1</v>
      </c>
    </row>
    <row r="18" spans="1:3">
      <c r="A18" t="s">
        <v>2913</v>
      </c>
      <c r="B18">
        <v>1</v>
      </c>
      <c r="C18">
        <v>1</v>
      </c>
    </row>
    <row r="19" spans="1:3">
      <c r="A19" t="s">
        <v>2914</v>
      </c>
      <c r="B19">
        <v>1</v>
      </c>
      <c r="C19">
        <v>1</v>
      </c>
    </row>
    <row r="20" spans="1:3">
      <c r="A20" t="s">
        <v>936</v>
      </c>
      <c r="B20">
        <v>1</v>
      </c>
      <c r="C20">
        <v>1</v>
      </c>
    </row>
    <row r="21" spans="1:3">
      <c r="A21" t="s">
        <v>2915</v>
      </c>
      <c r="B21">
        <v>1</v>
      </c>
      <c r="C21">
        <v>1</v>
      </c>
    </row>
    <row r="22" spans="1:3">
      <c r="A22" t="s">
        <v>2916</v>
      </c>
      <c r="B22">
        <v>1</v>
      </c>
      <c r="C22">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9927-E3B2-498E-8627-509AF182346C}">
  <sheetPr codeName="Feuil16">
    <tabColor theme="5" tint="0.39997558519241921"/>
  </sheetPr>
  <dimension ref="A1:G30"/>
  <sheetViews>
    <sheetView topLeftCell="A28" workbookViewId="0">
      <selection activeCell="E8" sqref="E8"/>
    </sheetView>
  </sheetViews>
  <sheetFormatPr baseColWidth="10" defaultColWidth="8.875" defaultRowHeight="14.25"/>
  <cols>
    <col min="1" max="1" width="16.375" customWidth="1"/>
    <col min="3" max="3" width="15.125" customWidth="1"/>
    <col min="5" max="5" width="21.625" customWidth="1"/>
    <col min="7" max="7" width="18" customWidth="1"/>
  </cols>
  <sheetData>
    <row r="1" spans="1:7" ht="15">
      <c r="A1" s="7" t="s">
        <v>248</v>
      </c>
      <c r="C1" s="7" t="s">
        <v>2917</v>
      </c>
      <c r="E1" s="7" t="s">
        <v>284</v>
      </c>
      <c r="G1" s="7" t="s">
        <v>320</v>
      </c>
    </row>
    <row r="2" spans="1:7">
      <c r="A2" s="6" t="s">
        <v>892</v>
      </c>
      <c r="C2" s="6" t="s">
        <v>885</v>
      </c>
      <c r="E2" s="6" t="s">
        <v>889</v>
      </c>
      <c r="G2" s="6" t="s">
        <v>897</v>
      </c>
    </row>
    <row r="3" spans="1:7">
      <c r="A3" s="6" t="s">
        <v>2918</v>
      </c>
      <c r="C3" s="6" t="s">
        <v>2919</v>
      </c>
      <c r="E3" s="6" t="s">
        <v>897</v>
      </c>
      <c r="G3" s="6" t="s">
        <v>907</v>
      </c>
    </row>
    <row r="4" spans="1:7">
      <c r="A4" s="6" t="s">
        <v>918</v>
      </c>
      <c r="C4" s="6" t="s">
        <v>931</v>
      </c>
      <c r="E4" s="6" t="s">
        <v>900</v>
      </c>
      <c r="G4" s="6" t="s">
        <v>2848</v>
      </c>
    </row>
    <row r="5" spans="1:7">
      <c r="A5" s="6" t="s">
        <v>919</v>
      </c>
      <c r="C5" s="6" t="s">
        <v>929</v>
      </c>
      <c r="E5" s="6" t="s">
        <v>2920</v>
      </c>
      <c r="G5" s="6" t="s">
        <v>908</v>
      </c>
    </row>
    <row r="6" spans="1:7">
      <c r="A6" s="6" t="s">
        <v>2850</v>
      </c>
      <c r="C6" s="6" t="s">
        <v>947</v>
      </c>
      <c r="E6" s="6" t="s">
        <v>2921</v>
      </c>
      <c r="G6" s="6" t="s">
        <v>915</v>
      </c>
    </row>
    <row r="7" spans="1:7">
      <c r="A7" s="6" t="s">
        <v>921</v>
      </c>
      <c r="E7" s="6" t="s">
        <v>903</v>
      </c>
      <c r="G7" s="6" t="s">
        <v>922</v>
      </c>
    </row>
    <row r="8" spans="1:7">
      <c r="A8" s="6" t="s">
        <v>924</v>
      </c>
      <c r="E8" s="6" t="s">
        <v>2848</v>
      </c>
      <c r="G8" s="6" t="s">
        <v>2919</v>
      </c>
    </row>
    <row r="9" spans="1:7">
      <c r="A9" s="6" t="s">
        <v>928</v>
      </c>
      <c r="E9" s="6" t="s">
        <v>916</v>
      </c>
      <c r="G9" s="6" t="s">
        <v>936</v>
      </c>
    </row>
    <row r="10" spans="1:7">
      <c r="A10" s="6" t="s">
        <v>934</v>
      </c>
      <c r="E10" s="6" t="s">
        <v>910</v>
      </c>
      <c r="G10" s="6" t="s">
        <v>941</v>
      </c>
    </row>
    <row r="11" spans="1:7">
      <c r="A11" s="6" t="s">
        <v>935</v>
      </c>
      <c r="E11" s="6" t="s">
        <v>2922</v>
      </c>
      <c r="G11" s="6" t="s">
        <v>943</v>
      </c>
    </row>
    <row r="12" spans="1:7">
      <c r="A12" s="6" t="s">
        <v>917</v>
      </c>
      <c r="G12" s="6" t="s">
        <v>944</v>
      </c>
    </row>
    <row r="13" spans="1:7">
      <c r="A13" s="6" t="s">
        <v>946</v>
      </c>
      <c r="G13" s="6" t="s">
        <v>945</v>
      </c>
    </row>
    <row r="14" spans="1:7">
      <c r="A14" s="6" t="s">
        <v>938</v>
      </c>
      <c r="G14" s="6" t="s">
        <v>948</v>
      </c>
    </row>
    <row r="15" spans="1:7">
      <c r="A15" s="6" t="s">
        <v>940</v>
      </c>
    </row>
    <row r="18" spans="1:1" ht="15">
      <c r="A18" s="7" t="s">
        <v>271</v>
      </c>
    </row>
    <row r="19" spans="1:1">
      <c r="A19" s="6" t="s">
        <v>889</v>
      </c>
    </row>
    <row r="20" spans="1:1">
      <c r="A20" s="6" t="s">
        <v>894</v>
      </c>
    </row>
    <row r="21" spans="1:1">
      <c r="A21" s="6" t="s">
        <v>2848</v>
      </c>
    </row>
    <row r="22" spans="1:1">
      <c r="A22" s="6" t="s">
        <v>914</v>
      </c>
    </row>
    <row r="23" spans="1:1">
      <c r="A23" s="6" t="s">
        <v>923</v>
      </c>
    </row>
    <row r="24" spans="1:1">
      <c r="A24" s="6" t="s">
        <v>932</v>
      </c>
    </row>
    <row r="25" spans="1:1">
      <c r="A25" s="6" t="s">
        <v>927</v>
      </c>
    </row>
    <row r="26" spans="1:1">
      <c r="A26" s="6" t="s">
        <v>933</v>
      </c>
    </row>
    <row r="27" spans="1:1">
      <c r="A27" s="6" t="s">
        <v>942</v>
      </c>
    </row>
    <row r="28" spans="1:1">
      <c r="A28" s="6" t="s">
        <v>945</v>
      </c>
    </row>
    <row r="29" spans="1:1">
      <c r="A29" s="6" t="s">
        <v>949</v>
      </c>
    </row>
    <row r="30" spans="1:1">
      <c r="A30" s="6" t="s">
        <v>950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60C3A03699FB04CAF3AFE79F86917B0" ma:contentTypeVersion="3" ma:contentTypeDescription="Crée un document." ma:contentTypeScope="" ma:versionID="90dddb102cc1af61fe50b2cec2b53045">
  <xsd:schema xmlns:xsd="http://www.w3.org/2001/XMLSchema" xmlns:xs="http://www.w3.org/2001/XMLSchema" xmlns:p="http://schemas.microsoft.com/office/2006/metadata/properties" xmlns:ns2="a42e51d4-920d-4a98-8ef8-ea60d50b761a" targetNamespace="http://schemas.microsoft.com/office/2006/metadata/properties" ma:root="true" ma:fieldsID="4fde35838068e20e82b0941a7b2917d5" ns2:_="">
    <xsd:import namespace="a42e51d4-920d-4a98-8ef8-ea60d50b76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2e51d4-920d-4a98-8ef8-ea60d50b76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956B824-2ADA-4859-B000-141127A08134}">
  <ds:schemaRefs>
    <ds:schemaRef ds:uri="http://purl.org/dc/dcmitype/"/>
    <ds:schemaRef ds:uri="http://schemas.microsoft.com/office/2006/documentManagement/types"/>
    <ds:schemaRef ds:uri="http://schemas.microsoft.com/office/infopath/2007/PartnerControls"/>
    <ds:schemaRef ds:uri="http://schemas.microsoft.com/office/2006/metadata/properties"/>
    <ds:schemaRef ds:uri="a42e51d4-920d-4a98-8ef8-ea60d50b761a"/>
    <ds:schemaRef ds:uri="http://purl.org/dc/terms/"/>
    <ds:schemaRef ds:uri="http://schemas.openxmlformats.org/package/2006/metadata/core-properties"/>
    <ds:schemaRef ds:uri="http://www.w3.org/XML/1998/namespace"/>
    <ds:schemaRef ds:uri="http://purl.org/dc/elements/1.1/"/>
  </ds:schemaRefs>
</ds:datastoreItem>
</file>

<file path=customXml/itemProps2.xml><?xml version="1.0" encoding="utf-8"?>
<ds:datastoreItem xmlns:ds="http://schemas.openxmlformats.org/officeDocument/2006/customXml" ds:itemID="{1404AC9E-0D0B-4B40-B26A-1FE93977738C}">
  <ds:schemaRefs>
    <ds:schemaRef ds:uri="http://schemas.microsoft.com/sharepoint/v3/contenttype/forms"/>
  </ds:schemaRefs>
</ds:datastoreItem>
</file>

<file path=customXml/itemProps3.xml><?xml version="1.0" encoding="utf-8"?>
<ds:datastoreItem xmlns:ds="http://schemas.openxmlformats.org/officeDocument/2006/customXml" ds:itemID="{CF8A2136-EA1A-4DC2-B9F4-5B920FC9EBA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2e51d4-920d-4a98-8ef8-ea60d50b76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15</vt:i4>
      </vt:variant>
    </vt:vector>
  </HeadingPairs>
  <TitlesOfParts>
    <vt:vector size="15" baseType="lpstr">
      <vt:lpstr>studies.csv</vt:lpstr>
      <vt:lpstr>study_tools</vt:lpstr>
      <vt:lpstr>study_countries</vt:lpstr>
      <vt:lpstr>study_pools</vt:lpstr>
      <vt:lpstr>countries.csv</vt:lpstr>
      <vt:lpstr>power_pools.csv</vt:lpstr>
      <vt:lpstr>tools.csv</vt:lpstr>
      <vt:lpstr>iso_code</vt:lpstr>
      <vt:lpstr>tools_detaill</vt:lpstr>
      <vt:lpstr>models_list_studies</vt:lpstr>
      <vt:lpstr>distribution_tool</vt:lpstr>
      <vt:lpstr>countries_study</vt:lpstr>
      <vt:lpstr>analysis</vt:lpstr>
      <vt:lpstr>Feuil6</vt:lpstr>
      <vt:lpstr>African_power_pools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aymard Plakoo</dc:creator>
  <cp:keywords/>
  <dc:description/>
  <cp:lastModifiedBy>Kodjovi Aymard PLAKOO</cp:lastModifiedBy>
  <cp:revision/>
  <dcterms:created xsi:type="dcterms:W3CDTF">2025-11-04T09:00:03Z</dcterms:created>
  <dcterms:modified xsi:type="dcterms:W3CDTF">2026-06-11T11:28:50Z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0x010100C60C3A03699FB04CAF3AFE79F86917B0</vt:lpwstr>
  </property>
</Properties>
</file>